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3"/>
  </bookViews>
  <sheets>
    <sheet name="Юніори" sheetId="1" r:id="rId1"/>
    <sheet name="Ювенали" sheetId="2" r:id="rId2"/>
    <sheet name="Сеньйори" sheetId="3" r:id="rId3"/>
    <sheet name="Без категорії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4" l="1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C457" i="3" l="1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C1245" i="2" l="1"/>
  <c r="C1244" i="2"/>
  <c r="C1243" i="2"/>
  <c r="C1242" i="2"/>
  <c r="C1241" i="2"/>
  <c r="C1240" i="2"/>
  <c r="C1239" i="2"/>
  <c r="C1238" i="2"/>
  <c r="C1237" i="2"/>
  <c r="C1236" i="2"/>
  <c r="C1235" i="2"/>
  <c r="C1234" i="2"/>
  <c r="C1233" i="2"/>
  <c r="C1232" i="2"/>
  <c r="C1231" i="2"/>
  <c r="C1230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7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499" i="1" l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<sst xmlns="http://schemas.openxmlformats.org/spreadsheetml/2006/main" count="2245" uniqueCount="2170">
  <si>
    <t>№ з/п</t>
  </si>
  <si>
    <t>Учасник</t>
  </si>
  <si>
    <t>Посилання на сертифікат</t>
  </si>
  <si>
    <t>Варганік Георгій</t>
  </si>
  <si>
    <t>Котькало Олександра</t>
  </si>
  <si>
    <t>Божко Ірина</t>
  </si>
  <si>
    <t>Духенко Назар</t>
  </si>
  <si>
    <t>Коцюк Марія</t>
  </si>
  <si>
    <t>Андрієнко Серафім</t>
  </si>
  <si>
    <t>Сачко Анастасія</t>
  </si>
  <si>
    <t>Гнатюк Ірина</t>
  </si>
  <si>
    <t>Сіренко Софія</t>
  </si>
  <si>
    <t>Метіль Анна</t>
  </si>
  <si>
    <t>Одарченко Святослав</t>
  </si>
  <si>
    <t>Сениш Тарас</t>
  </si>
  <si>
    <t>Пономарчук Софія</t>
  </si>
  <si>
    <t>Ульянченко Мирослава</t>
  </si>
  <si>
    <t>Лев Кучеренко</t>
  </si>
  <si>
    <t>Павленко Анна</t>
  </si>
  <si>
    <t>Загул Марія Іллівна</t>
  </si>
  <si>
    <t>Флореску Анастасія Анадріївна</t>
  </si>
  <si>
    <t>Приходько Єлизавета</t>
  </si>
  <si>
    <t>Катерина Забігайло </t>
  </si>
  <si>
    <t>Євич Ганна</t>
  </si>
  <si>
    <t xml:space="preserve">Ільїн Олександр </t>
  </si>
  <si>
    <t>Іванісік Максим</t>
  </si>
  <si>
    <t>Груздова Вікторія</t>
  </si>
  <si>
    <t>Бездітна Майя</t>
  </si>
  <si>
    <t>Ніка Гротовицька</t>
  </si>
  <si>
    <t>Грігаш Арсен</t>
  </si>
  <si>
    <t xml:space="preserve">Андрій Лижов </t>
  </si>
  <si>
    <t>Бабіч Ангеліна</t>
  </si>
  <si>
    <t xml:space="preserve">Кирило Полюков </t>
  </si>
  <si>
    <t>Ганцева Юлія</t>
  </si>
  <si>
    <t>Насирова Валерія</t>
  </si>
  <si>
    <t>Роман Федотов</t>
  </si>
  <si>
    <t>Дарвіш Аліса</t>
  </si>
  <si>
    <t>Самота Мар‘яна</t>
  </si>
  <si>
    <t>Козак Марія</t>
  </si>
  <si>
    <t>Юлия Торяник</t>
  </si>
  <si>
    <t>Долінський Рафаіл</t>
  </si>
  <si>
    <t xml:space="preserve">Горейко Варвара </t>
  </si>
  <si>
    <t xml:space="preserve">Артем Драчук </t>
  </si>
  <si>
    <t>Коротка Анастасія</t>
  </si>
  <si>
    <t>Гелетуха Ярослав</t>
  </si>
  <si>
    <t xml:space="preserve">Аліна Мотовілова </t>
  </si>
  <si>
    <t>Мазур Тимофій</t>
  </si>
  <si>
    <t>Вероника Незгода</t>
  </si>
  <si>
    <t>Семяшко Софія</t>
  </si>
  <si>
    <t>Власенко Іван</t>
  </si>
  <si>
    <t xml:space="preserve">Кирило Островський </t>
  </si>
  <si>
    <t>Карина Ксеник</t>
  </si>
  <si>
    <t>Кобильченко Софія</t>
  </si>
  <si>
    <t>Михайло Артеменко</t>
  </si>
  <si>
    <t>Ощенко Єлизавета</t>
  </si>
  <si>
    <t>Басюк Анна</t>
  </si>
  <si>
    <t>Катерина Шевченко</t>
  </si>
  <si>
    <t>Мудрий Ярослав</t>
  </si>
  <si>
    <t>Кулачинський Кирил</t>
  </si>
  <si>
    <t>Аріна Гордієнко</t>
  </si>
  <si>
    <t>Антонов Степан</t>
  </si>
  <si>
    <t>Афян Ліка</t>
  </si>
  <si>
    <t>Палій Назар</t>
  </si>
  <si>
    <t>Михайлова Ярослава</t>
  </si>
  <si>
    <t>Шульга Максим</t>
  </si>
  <si>
    <t>Анастасія Комунар</t>
  </si>
  <si>
    <t xml:space="preserve">Винникова Настя </t>
  </si>
  <si>
    <t>Макаренко Маргаріта</t>
  </si>
  <si>
    <t>Гураль Мар’яна</t>
  </si>
  <si>
    <t>Амеліна Анастасія</t>
  </si>
  <si>
    <t>Ольги Пальцан</t>
  </si>
  <si>
    <t>Амеліна Наталія</t>
  </si>
  <si>
    <t>Кушнірук Софія</t>
  </si>
  <si>
    <t>Путятіна Марія</t>
  </si>
  <si>
    <t xml:space="preserve">Сокульська Анна </t>
  </si>
  <si>
    <t xml:space="preserve">Олійник Владислав </t>
  </si>
  <si>
    <t>Ткач Дар'я</t>
  </si>
  <si>
    <t>Тріфонова Настя</t>
  </si>
  <si>
    <t>Анюта Іванюта</t>
  </si>
  <si>
    <t>Ярослав Кучерук</t>
  </si>
  <si>
    <t xml:space="preserve">Станіслав Дуда </t>
  </si>
  <si>
    <t>Поліна Кулєш</t>
  </si>
  <si>
    <t>Марія Колодченко</t>
  </si>
  <si>
    <t>Бондар Анна</t>
  </si>
  <si>
    <t>Марія Трукшина</t>
  </si>
  <si>
    <t>Вероніка Коломейчук</t>
  </si>
  <si>
    <t>Подорець Олександра</t>
  </si>
  <si>
    <t>Солоха Ксенія</t>
  </si>
  <si>
    <t>Єгор Песчанський</t>
  </si>
  <si>
    <t xml:space="preserve">Корольчук Дмитро </t>
  </si>
  <si>
    <t>Федорчук Яна</t>
  </si>
  <si>
    <t>Олег Кавалжи</t>
  </si>
  <si>
    <t xml:space="preserve"> Процків Марія-Іванна</t>
  </si>
  <si>
    <t>Світлана Жебрак</t>
  </si>
  <si>
    <t>Зименко Саша</t>
  </si>
  <si>
    <t>Анастасия Куница</t>
  </si>
  <si>
    <t>Беззубка Мар'яна</t>
  </si>
  <si>
    <t>Вовк Олена</t>
  </si>
  <si>
    <t>Максимець Володимир</t>
  </si>
  <si>
    <t>Пясецька Анастасія</t>
  </si>
  <si>
    <t>Давиденко Андрій</t>
  </si>
  <si>
    <t>Варанкіна Ангеліна</t>
  </si>
  <si>
    <t>Микитюк Дар'я</t>
  </si>
  <si>
    <t>Мєглєй Станіслав</t>
  </si>
  <si>
    <t>Кузьменко Марія</t>
  </si>
  <si>
    <t>Бутова Анастасія</t>
  </si>
  <si>
    <t>Кудашева Маргарита</t>
  </si>
  <si>
    <t>Войтова Мілана</t>
  </si>
  <si>
    <t>Драмарацька Олександра</t>
  </si>
  <si>
    <t>Крючкова Олександра</t>
  </si>
  <si>
    <t>Макаренко Кирило</t>
  </si>
  <si>
    <t>Вальцер Євгеній</t>
  </si>
  <si>
    <t>Теліпко Кирило</t>
  </si>
  <si>
    <t>Школяренко Аліна</t>
  </si>
  <si>
    <t>Щеглов Данило</t>
  </si>
  <si>
    <t>Скриннік Василина</t>
  </si>
  <si>
    <t>Ямпольська Катерина</t>
  </si>
  <si>
    <t>Хорт Каріна</t>
  </si>
  <si>
    <t>Кайнара Гліб</t>
  </si>
  <si>
    <t>Расторгуєва Дар'я Сергіївна</t>
  </si>
  <si>
    <t>Гритчак Андрій</t>
  </si>
  <si>
    <t>Глодан Христина</t>
  </si>
  <si>
    <t>Цимбала Назар</t>
  </si>
  <si>
    <t>Литвин Іван</t>
  </si>
  <si>
    <t>Карпенко Вікторія</t>
  </si>
  <si>
    <t>Шаповал Олександра</t>
  </si>
  <si>
    <t>Гонтар Дмитро</t>
  </si>
  <si>
    <t>Содоль Софія</t>
  </si>
  <si>
    <t>Кровко Ірина</t>
  </si>
  <si>
    <t>Кузьмич Єлизавета</t>
  </si>
  <si>
    <t>Софія Воронець</t>
  </si>
  <si>
    <t>Бєліч Єва</t>
  </si>
  <si>
    <t>Юлія Ткаліч</t>
  </si>
  <si>
    <t>Тараненко Яна</t>
  </si>
  <si>
    <t>Курило Дар'я</t>
  </si>
  <si>
    <t>Надточій Поліна</t>
  </si>
  <si>
    <t>Лісний Андрій</t>
  </si>
  <si>
    <t>Лисенко Поліна</t>
  </si>
  <si>
    <t>Владислав Черняховський</t>
  </si>
  <si>
    <t>Осін Ростислав</t>
  </si>
  <si>
    <t>Іліан Малішевський</t>
  </si>
  <si>
    <t>Москаленко Іван Романович</t>
  </si>
  <si>
    <t>Демчук Макар</t>
  </si>
  <si>
    <t>Анна Корейша</t>
  </si>
  <si>
    <t>Ілля Бульдяк</t>
  </si>
  <si>
    <t xml:space="preserve">Пояркова Карина                                                                                            </t>
  </si>
  <si>
    <t>Сірик Таміла</t>
  </si>
  <si>
    <t>Лебідь Олександр</t>
  </si>
  <si>
    <t>Варгоцька Олена</t>
  </si>
  <si>
    <t>Варгоцький Ярослав</t>
  </si>
  <si>
    <t>Григорюк Леона</t>
  </si>
  <si>
    <t>Гульчак Кіріл</t>
  </si>
  <si>
    <t>Чорна Єлизавета</t>
  </si>
  <si>
    <t>Щекочихін Матвій</t>
  </si>
  <si>
    <t>Буніна Еріка</t>
  </si>
  <si>
    <t>Голуб Катерина</t>
  </si>
  <si>
    <t>Нгуєн Лінь Лан</t>
  </si>
  <si>
    <t>Ніколаєнко Валерія</t>
  </si>
  <si>
    <t>Химченко Марат</t>
  </si>
  <si>
    <t>Бабак Марина</t>
  </si>
  <si>
    <t>Нек Соломія</t>
  </si>
  <si>
    <t>Грибов Артем                                     </t>
  </si>
  <si>
    <t>Жигальцова Анастасія                                     </t>
  </si>
  <si>
    <t>Сидоренко Єлизавета </t>
  </si>
  <si>
    <t xml:space="preserve">Максим Кондратов </t>
  </si>
  <si>
    <t>Костенко Марія</t>
  </si>
  <si>
    <t>Омельяненко Тетяна Павлівна</t>
  </si>
  <si>
    <t>Стиренко Кирило</t>
  </si>
  <si>
    <t>Лаба Мар'ян</t>
  </si>
  <si>
    <t>Кокарєв Павло</t>
  </si>
  <si>
    <t>Царан Кароліна</t>
  </si>
  <si>
    <t>Ткаченко Іван</t>
  </si>
  <si>
    <t>Салюк Марян</t>
  </si>
  <si>
    <t>Разіна Юлія</t>
  </si>
  <si>
    <t>Ковальчук Христина</t>
  </si>
  <si>
    <t>Білобрович Аня</t>
  </si>
  <si>
    <t>Леонович Данііл</t>
  </si>
  <si>
    <t>Волошина Валерія</t>
  </si>
  <si>
    <t>Равлюк Оксана</t>
  </si>
  <si>
    <t>Татарин Раїса</t>
  </si>
  <si>
    <t>Годжа Сніжана</t>
  </si>
  <si>
    <t>Абесадзе Георгій Петрович</t>
  </si>
  <si>
    <t xml:space="preserve">Жук Андрій </t>
  </si>
  <si>
    <t>Василенко Катерина</t>
  </si>
  <si>
    <t>Тарасенко Олександра</t>
  </si>
  <si>
    <t>Аксютенко Владислав</t>
  </si>
  <si>
    <t>Панасюк Олександр</t>
  </si>
  <si>
    <t xml:space="preserve">Сімінтяєва Ольга </t>
  </si>
  <si>
    <t>Тимошкін Тімур Дмитрович</t>
  </si>
  <si>
    <t>Омельяненко Поліна</t>
  </si>
  <si>
    <t>Хижняк Вікторія</t>
  </si>
  <si>
    <t>Анастасія Баланчук</t>
  </si>
  <si>
    <t>Гоч Єлизавета</t>
  </si>
  <si>
    <t xml:space="preserve">Максимов Єгор </t>
  </si>
  <si>
    <t>Настя Кавецька</t>
  </si>
  <si>
    <t>Литвиненко Катерина Сергіївна </t>
  </si>
  <si>
    <t>Полина Михайлик</t>
  </si>
  <si>
    <t>Аліна Григорієва</t>
  </si>
  <si>
    <t>Романцов Максим</t>
  </si>
  <si>
    <t>Черній Анна</t>
  </si>
  <si>
    <t>Маліневська Єва</t>
  </si>
  <si>
    <t>Федоренко Тимур</t>
  </si>
  <si>
    <t>Якушко Марина </t>
  </si>
  <si>
    <t>Вероніка Шиян</t>
  </si>
  <si>
    <t>Гришаєва Євгенія</t>
  </si>
  <si>
    <t>Анастасія Хрущ </t>
  </si>
  <si>
    <t xml:space="preserve">Бєлєнкова Ганна </t>
  </si>
  <si>
    <t>Бельмас Вікторія</t>
  </si>
  <si>
    <t>Петрухнова Анна</t>
  </si>
  <si>
    <t>Тихонова Вікторія</t>
  </si>
  <si>
    <t>Анастасії Загубипалець</t>
  </si>
  <si>
    <t>Бурдіна Мирослава</t>
  </si>
  <si>
    <t>Григорчук Дмитро</t>
  </si>
  <si>
    <t>Гусарчук Анастасія</t>
  </si>
  <si>
    <t>Внуков В'ячеслав</t>
  </si>
  <si>
    <t xml:space="preserve">Слєпченко Олег </t>
  </si>
  <si>
    <t xml:space="preserve">Потапов Кирило </t>
  </si>
  <si>
    <t xml:space="preserve">Кузьмін Денис </t>
  </si>
  <si>
    <t>Барабаш Вікторія</t>
  </si>
  <si>
    <t>Мирось Олександр</t>
  </si>
  <si>
    <t>Гаркуша Аліна</t>
  </si>
  <si>
    <t>Білоус Роман Євгенійович</t>
  </si>
  <si>
    <t>Магдич Артем Павлович</t>
  </si>
  <si>
    <t>Кривоус Денис</t>
  </si>
  <si>
    <t>Феєр Маріанна</t>
  </si>
  <si>
    <t>Чумак Аліна Олександрівна</t>
  </si>
  <si>
    <t>Іванова Катерина Вікторівна</t>
  </si>
  <si>
    <t>Мацько Альбіна Андріївна</t>
  </si>
  <si>
    <t>Марченко Вікторія</t>
  </si>
  <si>
    <t>Фурман Богдан</t>
  </si>
  <si>
    <t>Рябухіна Ірина</t>
  </si>
  <si>
    <t>Зуєва Діана Дмитрівна</t>
  </si>
  <si>
    <t>Задорожній Артем Олексійович</t>
  </si>
  <si>
    <t>Іскендерова Анна</t>
  </si>
  <si>
    <t>Тихоненко Євгенія Ігорівна</t>
  </si>
  <si>
    <t xml:space="preserve">Міняйленко Аліна </t>
  </si>
  <si>
    <t>Вергун Анастасія Максимівна</t>
  </si>
  <si>
    <t>Андрієнко Анастасія</t>
  </si>
  <si>
    <t>Ветрова Аліса</t>
  </si>
  <si>
    <t>Григорян Вероніка</t>
  </si>
  <si>
    <t>Чорноус Вікторія</t>
  </si>
  <si>
    <t>Кваша Альона</t>
  </si>
  <si>
    <t>Козачина Мілана</t>
  </si>
  <si>
    <t>Барбашова Аліна</t>
  </si>
  <si>
    <t>Запорожець Назар</t>
  </si>
  <si>
    <t xml:space="preserve">Скрипник Даря </t>
  </si>
  <si>
    <t xml:space="preserve">Новачук Адріана </t>
  </si>
  <si>
    <t xml:space="preserve">Жемчужнікова Марія </t>
  </si>
  <si>
    <t>Панькін Максим</t>
  </si>
  <si>
    <t>Гавриш Даря</t>
  </si>
  <si>
    <t>Рафіг Мамедов</t>
  </si>
  <si>
    <t xml:space="preserve">Шудрук Анастасія Павлівна </t>
  </si>
  <si>
    <t>Єщенко Софія</t>
  </si>
  <si>
    <t>Калінчук Елизавета</t>
  </si>
  <si>
    <t>Давидюк Софія</t>
  </si>
  <si>
    <t>Гайдаренко Анастасія</t>
  </si>
  <si>
    <t>Шулла Андрій</t>
  </si>
  <si>
    <t>Скиба Софія</t>
  </si>
  <si>
    <t>Слободянюк Анастасія</t>
  </si>
  <si>
    <t>Бойко Ігор</t>
  </si>
  <si>
    <t>Одинець Вікторія</t>
  </si>
  <si>
    <t>Христова Аделіна</t>
  </si>
  <si>
    <t>Станков Юрій</t>
  </si>
  <si>
    <t>Стоянова Марія</t>
  </si>
  <si>
    <t>Гайковий Максим</t>
  </si>
  <si>
    <t>Фоменко Марина</t>
  </si>
  <si>
    <t>Маслов Артем</t>
  </si>
  <si>
    <t>Гаскевич Ігор</t>
  </si>
  <si>
    <t>Костевич Євгенія</t>
  </si>
  <si>
    <t>Дударчук Максим</t>
  </si>
  <si>
    <t>Волков Ярослав</t>
  </si>
  <si>
    <t>Тимур Шукюров</t>
  </si>
  <si>
    <t>Кирбят’єва Єлизавета</t>
  </si>
  <si>
    <t>Омелянчук Анастасія</t>
  </si>
  <si>
    <t>Рузієв Фатіх</t>
  </si>
  <si>
    <t>Бабаєв Ілля Валерійович</t>
  </si>
  <si>
    <t>Максименко Тетяна</t>
  </si>
  <si>
    <t>Арсеній Богуцький</t>
  </si>
  <si>
    <t>Яна Федотенко</t>
  </si>
  <si>
    <t>Гортинська Дарія</t>
  </si>
  <si>
    <t>Легенька Юлія</t>
  </si>
  <si>
    <t>Пелипенко Ксенія</t>
  </si>
  <si>
    <t>Кириченко Марія</t>
  </si>
  <si>
    <t>Кривцунова Олена</t>
  </si>
  <si>
    <t>Мороховська Юлія</t>
  </si>
  <si>
    <t>Батій Матвій</t>
  </si>
  <si>
    <t>Демчук Людмила Максимівна</t>
  </si>
  <si>
    <t>Медик Софія</t>
  </si>
  <si>
    <t>Мезенцева Златослава</t>
  </si>
  <si>
    <t>Савчина Андрій</t>
  </si>
  <si>
    <t>Мєчєва Софія</t>
  </si>
  <si>
    <t>Климко Ігор</t>
  </si>
  <si>
    <t>Шишлова Єлизавета Олегівна</t>
  </si>
  <si>
    <t>Чернята Юлія Сергіївна</t>
  </si>
  <si>
    <t>Смоля Каріна</t>
  </si>
  <si>
    <t>Кулик Анна-Марі</t>
  </si>
  <si>
    <t>Анастасія Русняк</t>
  </si>
  <si>
    <t>Ніка Овдієнко</t>
  </si>
  <si>
    <t>Маргаріта Олієвська</t>
  </si>
  <si>
    <t>Можейко Іван</t>
  </si>
  <si>
    <t>Юрій Зелінський</t>
  </si>
  <si>
    <t>Романюк Назарій</t>
  </si>
  <si>
    <t>Кондрацький Назар</t>
  </si>
  <si>
    <t>Гарус Дмитро</t>
  </si>
  <si>
    <t>Пономаренко Вікторія</t>
  </si>
  <si>
    <t>Ярослава Панова</t>
  </si>
  <si>
    <t>Вікторія Шевчук</t>
  </si>
  <si>
    <t>Віталіна Швець</t>
  </si>
  <si>
    <t>Груша Ірина</t>
  </si>
  <si>
    <t>Ярова Єва</t>
  </si>
  <si>
    <t>Кузнецов Мирон</t>
  </si>
  <si>
    <t>Задума Дарія</t>
  </si>
  <si>
    <t>Злата Шерстнюк</t>
  </si>
  <si>
    <t>Ємець Олександра</t>
  </si>
  <si>
    <t>Сірко Святослав</t>
  </si>
  <si>
    <t>Карпенко Юлія Сергіївна</t>
  </si>
  <si>
    <t>Мирош Яна Романівна</t>
  </si>
  <si>
    <t>Козик Анна</t>
  </si>
  <si>
    <t>Сорока Богдана</t>
  </si>
  <si>
    <t>Рябцева Марія</t>
  </si>
  <si>
    <t>Брежатий Анатолій </t>
  </si>
  <si>
    <t>Назаренко Діана </t>
  </si>
  <si>
    <t>Семчук Емілія</t>
  </si>
  <si>
    <t>Богатирьова Марина</t>
  </si>
  <si>
    <t>Кулинич Андрій</t>
  </si>
  <si>
    <t>Богатирьова Оля</t>
  </si>
  <si>
    <t>Вязовиков Андрій </t>
  </si>
  <si>
    <t>Потапов Андрій</t>
  </si>
  <si>
    <t>Кулик Валерія</t>
  </si>
  <si>
    <t>Змійова Олександра</t>
  </si>
  <si>
    <t>Мардинавка Остап</t>
  </si>
  <si>
    <t>Дарина Мелітанська</t>
  </si>
  <si>
    <t>Талибов Тимур </t>
  </si>
  <si>
    <t>Кособокова Валерія</t>
  </si>
  <si>
    <t>Клаупік Тимофій Сергійович</t>
  </si>
  <si>
    <t>Ващенко Валерія</t>
  </si>
  <si>
    <t>Дишлевська Маргарита</t>
  </si>
  <si>
    <t>Марчук Анастасія</t>
  </si>
  <si>
    <t>Костильова Діана</t>
  </si>
  <si>
    <t xml:space="preserve">Налоговська Анна </t>
  </si>
  <si>
    <t>Худолій Артем</t>
  </si>
  <si>
    <t>Артем Семчишин</t>
  </si>
  <si>
    <t>Балибердіна Кіра</t>
  </si>
  <si>
    <t>Іщенко Софія</t>
  </si>
  <si>
    <t>Курса Семен</t>
  </si>
  <si>
    <t>Бадулін Андрій</t>
  </si>
  <si>
    <t>Маринець Лідія</t>
  </si>
  <si>
    <t>Юрій Сільбер</t>
  </si>
  <si>
    <t>Усенко Вероніка</t>
  </si>
  <si>
    <t>Устименко Софія</t>
  </si>
  <si>
    <t>Дарія Кучеренко</t>
  </si>
  <si>
    <t>Матяш Вікторія</t>
  </si>
  <si>
    <t>Анастасія Руснак</t>
  </si>
  <si>
    <t>Ковалюк Ксенія</t>
  </si>
  <si>
    <t>Ляховчук Ульяна</t>
  </si>
  <si>
    <t>Некрас Тетяна Олександрівна</t>
  </si>
  <si>
    <t>Василь Шмиголь</t>
  </si>
  <si>
    <t>Миронець Єлизавета</t>
  </si>
  <si>
    <t>Дарина Олексіївна Сухина</t>
  </si>
  <si>
    <t xml:space="preserve">Єрьоменко Валерія </t>
  </si>
  <si>
    <t>Бадрак Діна</t>
  </si>
  <si>
    <t xml:space="preserve">Лунгул Владислав </t>
  </si>
  <si>
    <t>Роженко Лілія</t>
  </si>
  <si>
    <t>Дяченко Маргарита</t>
  </si>
  <si>
    <t>Кобилинська Діана</t>
  </si>
  <si>
    <t>Куліш Софія</t>
  </si>
  <si>
    <t>Кузуб Вікторія</t>
  </si>
  <si>
    <t>Малахов Ростислав</t>
  </si>
  <si>
    <t>Ткачук Саша</t>
  </si>
  <si>
    <t>Негоденко Богдан</t>
  </si>
  <si>
    <t>Павленко Ліза</t>
  </si>
  <si>
    <t>Усатов Іван</t>
  </si>
  <si>
    <t>Ямпольська Марія</t>
  </si>
  <si>
    <t>Волощенко Сніжана</t>
  </si>
  <si>
    <t>Скачко Артем</t>
  </si>
  <si>
    <t>Дячишина Соня</t>
  </si>
  <si>
    <t>Корольов Макар</t>
  </si>
  <si>
    <t>Шепенюк Дмитро</t>
  </si>
  <si>
    <t>Тимченко Дмитро</t>
  </si>
  <si>
    <t>Марія Шелудько</t>
  </si>
  <si>
    <t>Прудко Луїза</t>
  </si>
  <si>
    <t>Даша Мисан</t>
  </si>
  <si>
    <t>Панчук Соломія</t>
  </si>
  <si>
    <t>Тимчик Олександр</t>
  </si>
  <si>
    <t>Єрошина Емма</t>
  </si>
  <si>
    <t>Налєсна Аліна</t>
  </si>
  <si>
    <t>Лобода Анастасія</t>
  </si>
  <si>
    <t>Кузіванов Денис</t>
  </si>
  <si>
    <t>Скітченко Ілля</t>
  </si>
  <si>
    <t>Красуля Єлизавета</t>
  </si>
  <si>
    <t>Миго Марія</t>
  </si>
  <si>
    <t>Безсмертний Іван </t>
  </si>
  <si>
    <t>Агрес Софія Романівна</t>
  </si>
  <si>
    <t xml:space="preserve">Селезньов Влад </t>
  </si>
  <si>
    <t>Кириченко Петро</t>
  </si>
  <si>
    <t>Дубова Марія</t>
  </si>
  <si>
    <t>Музичев Ярослав</t>
  </si>
  <si>
    <t>Кротюк Володимир</t>
  </si>
  <si>
    <t>Жезло Богдана</t>
  </si>
  <si>
    <t>Куприч Катерина </t>
  </si>
  <si>
    <t>Василевська Олександра</t>
  </si>
  <si>
    <t>Холманова Ольга</t>
  </si>
  <si>
    <t>Киян Аріна</t>
  </si>
  <si>
    <t>Джуринська Катерина</t>
  </si>
  <si>
    <t>Вероніка Доценко </t>
  </si>
  <si>
    <t>Чернобиль Станіслав</t>
  </si>
  <si>
    <t>Чебуракова Катериниа</t>
  </si>
  <si>
    <t>Осетровська Валерія</t>
  </si>
  <si>
    <t>Максим Токар</t>
  </si>
  <si>
    <t>Винник Ілля</t>
  </si>
  <si>
    <t>Єлизавета Шовак</t>
  </si>
  <si>
    <t>Крива Софія</t>
  </si>
  <si>
    <t>Драчук Наталія</t>
  </si>
  <si>
    <t>Семеней Настя</t>
  </si>
  <si>
    <t>Данилишина Софія</t>
  </si>
  <si>
    <t>Фещенко Вероніка</t>
  </si>
  <si>
    <t>Кустов Максим</t>
  </si>
  <si>
    <t>Максимець Дмитро Олегович </t>
  </si>
  <si>
    <t>Никируй Юрій</t>
  </si>
  <si>
    <t>Черчукан Андрій</t>
  </si>
  <si>
    <t>Борисюк Анастасія</t>
  </si>
  <si>
    <t>Баран Вікторія</t>
  </si>
  <si>
    <t>Стрельник Єфим</t>
  </si>
  <si>
    <t>Олександр Дука</t>
  </si>
  <si>
    <t>Хомин Тетяна</t>
  </si>
  <si>
    <t>Слюсар Анна</t>
  </si>
  <si>
    <t>Манько Карина</t>
  </si>
  <si>
    <t>Юрченко Дар'я</t>
  </si>
  <si>
    <t>Власюк Андрій</t>
  </si>
  <si>
    <t>Юхименко Дар'я</t>
  </si>
  <si>
    <t>Миколайчук Валерія</t>
  </si>
  <si>
    <t>Марцьоха Андрій</t>
  </si>
  <si>
    <t>Безрукова Міла</t>
  </si>
  <si>
    <t>Анна Мохніна</t>
  </si>
  <si>
    <t>Абрамова Марта</t>
  </si>
  <si>
    <t>Нагайська Софія</t>
  </si>
  <si>
    <t xml:space="preserve">Нагайська Єлизавета </t>
  </si>
  <si>
    <t>Марія Якиминська</t>
  </si>
  <si>
    <t>Ільків Іван</t>
  </si>
  <si>
    <t>Ковтун Надія Андріївна</t>
  </si>
  <si>
    <t>Вихованець Артем</t>
  </si>
  <si>
    <t>Войтків Дмитро</t>
  </si>
  <si>
    <t>Чорний Ростислав Володимирович</t>
  </si>
  <si>
    <t>Ніка Драганова</t>
  </si>
  <si>
    <t>Бутко Тетяна</t>
  </si>
  <si>
    <t>Гапієнко Ілля</t>
  </si>
  <si>
    <t>Манкович Вікторія Аттілівна</t>
  </si>
  <si>
    <t>Ігор Прибильський</t>
  </si>
  <si>
    <t>Цюпрук Владислав Анатолійович</t>
  </si>
  <si>
    <t>Кудрик Вероніка</t>
  </si>
  <si>
    <t>Сомов Євгеній</t>
  </si>
  <si>
    <t>Коваленко Марія</t>
  </si>
  <si>
    <t>Лакиза Олександра</t>
  </si>
  <si>
    <t>Марина Бугайська</t>
  </si>
  <si>
    <t>Севастьянов Микола</t>
  </si>
  <si>
    <t>Єлизавета Єжаченко</t>
  </si>
  <si>
    <t xml:space="preserve">Бушан Анастасія </t>
  </si>
  <si>
    <t>Бондаревська Яна</t>
  </si>
  <si>
    <t>Артеменко Святослав</t>
  </si>
  <si>
    <t>Когут Аліна</t>
  </si>
  <si>
    <t>Гуназа Іван</t>
  </si>
  <si>
    <t>Віталій Петрук</t>
  </si>
  <si>
    <t>Налапша Софія</t>
  </si>
  <si>
    <t>Бойко Денис</t>
  </si>
  <si>
    <t>Свистунова Анна</t>
  </si>
  <si>
    <t>Солодуненко Владислав</t>
  </si>
  <si>
    <t>Скряга Аліса</t>
  </si>
  <si>
    <t>Софія Прасюк</t>
  </si>
  <si>
    <t>Шульга Анна Сергіївна</t>
  </si>
  <si>
    <t>Володимир Сокирук</t>
  </si>
  <si>
    <t>Катерина Волощенко</t>
  </si>
  <si>
    <t>Гіптенко Софія</t>
  </si>
  <si>
    <t>Рачинська Анастасія</t>
  </si>
  <si>
    <t>Війницька  Валерія</t>
  </si>
  <si>
    <t>Славнова Євгенія </t>
  </si>
  <si>
    <t>Джинчарадзе Гордій Володимирович</t>
  </si>
  <si>
    <t>Добош Анастасія</t>
  </si>
  <si>
    <t>Дмитро Бухтіяров</t>
  </si>
  <si>
    <t>Старикова Тетяна</t>
  </si>
  <si>
    <t>Литвиненко Анастасія Микитівна</t>
  </si>
  <si>
    <t>Євтух Дмитро</t>
  </si>
  <si>
    <t>Аделіна Сенюк</t>
  </si>
  <si>
    <t>Індило Анастасія</t>
  </si>
  <si>
    <t>Ковалівнич Євгенія </t>
  </si>
  <si>
    <t>Лозінський Владислав</t>
  </si>
  <si>
    <t>Левицька Олена Миколаївна</t>
  </si>
  <si>
    <t>Чернецька Ольга Василівна</t>
  </si>
  <si>
    <t>Володіна Варвара Олександрівна</t>
  </si>
  <si>
    <t xml:space="preserve">Ковтун Надія Андріївна </t>
  </si>
  <si>
    <t>Рассадкіна Єлизавета Олександрівна</t>
  </si>
  <si>
    <t xml:space="preserve">Садикова Регіна Олегівна </t>
  </si>
  <si>
    <t xml:space="preserve">Матвійчук Дмитро Олегович </t>
  </si>
  <si>
    <t>Залеська Анастасія</t>
  </si>
  <si>
    <t xml:space="preserve">Машир Ярослав Романович </t>
  </si>
  <si>
    <t>Рогуля-Рубчевський Іван</t>
  </si>
  <si>
    <t>Богдан Смичок</t>
  </si>
  <si>
    <t>Місевра Дарія Андріївна</t>
  </si>
  <si>
    <t xml:space="preserve">Олег КАВАЛЖИ </t>
  </si>
  <si>
    <t>Шевченко Анастасія</t>
  </si>
  <si>
    <t>Головіна Ксенія</t>
  </si>
  <si>
    <t>Куролап Ілля</t>
  </si>
  <si>
    <t>Самко Мілана</t>
  </si>
  <si>
    <t>Журавленко Анна</t>
  </si>
  <si>
    <t>Чиботару Руслан</t>
  </si>
  <si>
    <t>Опанасенко Ілля</t>
  </si>
  <si>
    <t>Бойко Ілля</t>
  </si>
  <si>
    <t>Катерина Касянчук</t>
  </si>
  <si>
    <t>Морський Тимур</t>
  </si>
  <si>
    <t>Корх Поліна</t>
  </si>
  <si>
    <t>Мартинчук Софія</t>
  </si>
  <si>
    <t>Михно Максим</t>
  </si>
  <si>
    <t>Коваль Віра Василівна</t>
  </si>
  <si>
    <t>Глинчак Матвій </t>
  </si>
  <si>
    <t>Ляпкало Михайло</t>
  </si>
  <si>
    <t>Ольшевська Мирослава</t>
  </si>
  <si>
    <t>Сорбат Єлизавета</t>
  </si>
  <si>
    <t>Сидоренко Анна</t>
  </si>
  <si>
    <t>Новіцький Дарій</t>
  </si>
  <si>
    <t>Очеретяна Єва</t>
  </si>
  <si>
    <t>Буткевич Тимур</t>
  </si>
  <si>
    <t>Маркіна Вероніка</t>
  </si>
  <si>
    <t>Чолан Діана</t>
  </si>
  <si>
    <t>Федорова Мілена</t>
  </si>
  <si>
    <t xml:space="preserve">Іванов Данііл </t>
  </si>
  <si>
    <t xml:space="preserve">Кротова Аліса </t>
  </si>
  <si>
    <t>Присяжна Єлизавета</t>
  </si>
  <si>
    <t>Рубан Гліб</t>
  </si>
  <si>
    <t>Турчина Варвара</t>
  </si>
  <si>
    <t>Ткаченко Альона</t>
  </si>
  <si>
    <t>Косило Маркіян</t>
  </si>
  <si>
    <t xml:space="preserve">Мануйленко Владислава </t>
  </si>
  <si>
    <t xml:space="preserve">Глуходєдова Софія </t>
  </si>
  <si>
    <t>Почтарук Вікторія</t>
  </si>
  <si>
    <t>Роздольської Євгенії</t>
  </si>
  <si>
    <t>Балакан Домініка</t>
  </si>
  <si>
    <t>Гавронський Матвій</t>
  </si>
  <si>
    <t>Наталя Адамович</t>
  </si>
  <si>
    <t>Горбат Крістіна</t>
  </si>
  <si>
    <t>Васильєва Маргарита</t>
  </si>
  <si>
    <t>Гоч Вероніка</t>
  </si>
  <si>
    <t xml:space="preserve">Пітеров Гліб </t>
  </si>
  <si>
    <t>Разіньков Степан</t>
  </si>
  <si>
    <t>Марченко Цвєтана</t>
  </si>
  <si>
    <t xml:space="preserve">Левченко Орина </t>
  </si>
  <si>
    <t>Миронюк Ваня</t>
  </si>
  <si>
    <t>Жмудь Єля</t>
  </si>
  <si>
    <t>Сандул Юлія</t>
  </si>
  <si>
    <t>Пахомова Ілона</t>
  </si>
  <si>
    <t>Жмудь Олександр</t>
  </si>
  <si>
    <t>Дяк Яна</t>
  </si>
  <si>
    <t>Федотова Ліля</t>
  </si>
  <si>
    <t>Яворська Поліна</t>
  </si>
  <si>
    <t>Яворська Аліна</t>
  </si>
  <si>
    <t xml:space="preserve">Анна Федорків </t>
  </si>
  <si>
    <t xml:space="preserve">Захар Шевченко </t>
  </si>
  <si>
    <t xml:space="preserve">Єлизавета Кунделько </t>
  </si>
  <si>
    <t xml:space="preserve">Чижук Маргарита </t>
  </si>
  <si>
    <t>Ігор Кругляк</t>
  </si>
  <si>
    <t xml:space="preserve">Кодрін Максим </t>
  </si>
  <si>
    <t>Яровий Михайло</t>
  </si>
  <si>
    <t>Прокопенко Андрій</t>
  </si>
  <si>
    <t>Горгут Софія</t>
  </si>
  <si>
    <t>Кикеля Вероніка</t>
  </si>
  <si>
    <t>Залицайло Марта</t>
  </si>
  <si>
    <t>Пеленьо Остап</t>
  </si>
  <si>
    <t>Таїсія Міщенко</t>
  </si>
  <si>
    <t>Марк Уманець</t>
  </si>
  <si>
    <t>Тимофій Омельченко</t>
  </si>
  <si>
    <t>Наумова Ніка</t>
  </si>
  <si>
    <t>Бєляєва Маргарита</t>
  </si>
  <si>
    <t>Мусієнко Поліна Сергіївна</t>
  </si>
  <si>
    <t xml:space="preserve">Кулаков Богдан </t>
  </si>
  <si>
    <t>Аупова Ілона</t>
  </si>
  <si>
    <t>Фоменко  Назар</t>
  </si>
  <si>
    <t xml:space="preserve">Михайловський Дмитро </t>
  </si>
  <si>
    <t>Кащенко Мілана</t>
  </si>
  <si>
    <t>Нечипорук Амалія</t>
  </si>
  <si>
    <t xml:space="preserve">Сідловська Емелі </t>
  </si>
  <si>
    <t xml:space="preserve">Колісник Мирослава </t>
  </si>
  <si>
    <t xml:space="preserve">Байда Поліна  </t>
  </si>
  <si>
    <t xml:space="preserve">Шевченко Поліна </t>
  </si>
  <si>
    <t xml:space="preserve">Крисяк Богдан  </t>
  </si>
  <si>
    <t>Зікеєв Андрій</t>
  </si>
  <si>
    <t xml:space="preserve">Лащенко Альона </t>
  </si>
  <si>
    <t>Грек Дар'я</t>
  </si>
  <si>
    <t>Попович Маргарита</t>
  </si>
  <si>
    <t xml:space="preserve">Капуста Дмитро </t>
  </si>
  <si>
    <t xml:space="preserve">Зінченко Владислава </t>
  </si>
  <si>
    <t>Миронова Альона</t>
  </si>
  <si>
    <t>Рудий Тимофій</t>
  </si>
  <si>
    <t>Білогур Данііл</t>
  </si>
  <si>
    <t>Лук‘яненко Маргарита</t>
  </si>
  <si>
    <t>Ваня Оничко</t>
  </si>
  <si>
    <t>Телегунь Настя</t>
  </si>
  <si>
    <t>Матвій Пугач</t>
  </si>
  <si>
    <t>Шмирін Іван</t>
  </si>
  <si>
    <t>Першин Міша</t>
  </si>
  <si>
    <t>Макаренко Євген</t>
  </si>
  <si>
    <t>Денисова Марія</t>
  </si>
  <si>
    <t>Музика Вероніка</t>
  </si>
  <si>
    <t>Бабич Ангеліна</t>
  </si>
  <si>
    <t>Віндюк Єлизавета</t>
  </si>
  <si>
    <t>Антончик Арсен</t>
  </si>
  <si>
    <t>Шевченко Еліна</t>
  </si>
  <si>
    <t>Шевченко Владислава</t>
  </si>
  <si>
    <t>Рубан Іван</t>
  </si>
  <si>
    <t>Гайдуков Ілля</t>
  </si>
  <si>
    <t>Почашев Артем</t>
  </si>
  <si>
    <t>Почашев Семен</t>
  </si>
  <si>
    <t>Крижко Мирослава</t>
  </si>
  <si>
    <t>Гуменюк Артем</t>
  </si>
  <si>
    <t>Сторожук Макар</t>
  </si>
  <si>
    <t>Філіппова Марія</t>
  </si>
  <si>
    <t>Герасименюк Кароліна</t>
  </si>
  <si>
    <t>Герасименюк Маргарита</t>
  </si>
  <si>
    <t>Гаджула Анастасія</t>
  </si>
  <si>
    <t>Шевчук Олександр</t>
  </si>
  <si>
    <t>Григорчук Матвій</t>
  </si>
  <si>
    <t xml:space="preserve">Костюк Артем </t>
  </si>
  <si>
    <t>Мегей Єгор</t>
  </si>
  <si>
    <t>Чубенко Кирило</t>
  </si>
  <si>
    <t>Кагамлик Ярослав</t>
  </si>
  <si>
    <t>Залозний Дмитро</t>
  </si>
  <si>
    <t>Якименко Іван</t>
  </si>
  <si>
    <t>Гордієнко Софія</t>
  </si>
  <si>
    <t>Селянко Марія</t>
  </si>
  <si>
    <t>Кондрамашін Максим</t>
  </si>
  <si>
    <t>Хандусь Давид</t>
  </si>
  <si>
    <t>Ткаченко Єва</t>
  </si>
  <si>
    <t>Гариш Андрій</t>
  </si>
  <si>
    <t>Пастушенко Іра</t>
  </si>
  <si>
    <t>Тирса Кирило</t>
  </si>
  <si>
    <t xml:space="preserve">Ярліцов Костянтин </t>
  </si>
  <si>
    <t>Жиленко Даніїл Віталійович</t>
  </si>
  <si>
    <t>Ващук Злата</t>
  </si>
  <si>
    <t xml:space="preserve">Молочков Данило </t>
  </si>
  <si>
    <t>Софія Мосора</t>
  </si>
  <si>
    <t>Юлія Хорошун</t>
  </si>
  <si>
    <t>Гусєва Мелісса</t>
  </si>
  <si>
    <t>Стасюк Богдан</t>
  </si>
  <si>
    <t>Мельник Деніс</t>
  </si>
  <si>
    <t>Слободян Олександр</t>
  </si>
  <si>
    <t>Кондратюк Ілля</t>
  </si>
  <si>
    <t>Кутова Злата</t>
  </si>
  <si>
    <t>Данила Шпиляка</t>
  </si>
  <si>
    <t xml:space="preserve">Баран Мирослава    </t>
  </si>
  <si>
    <t>Садовий Лев</t>
  </si>
  <si>
    <t>Кір'яков Микола</t>
  </si>
  <si>
    <t xml:space="preserve">Босня Олександр </t>
  </si>
  <si>
    <t>Артем Кравчук</t>
  </si>
  <si>
    <t xml:space="preserve">Нищета Софія </t>
  </si>
  <si>
    <t>Мартиненко Мілана</t>
  </si>
  <si>
    <t>Кущ Марк</t>
  </si>
  <si>
    <t xml:space="preserve">Божко Кароліна </t>
  </si>
  <si>
    <t>Бульдяк Олексій Вадимович</t>
  </si>
  <si>
    <t>Поліна Савчук</t>
  </si>
  <si>
    <t>Марк Мішалов</t>
  </si>
  <si>
    <t>Вероніка Ставніченко</t>
  </si>
  <si>
    <t>Частило Давид</t>
  </si>
  <si>
    <t>Тимур Зозуля</t>
  </si>
  <si>
    <t>Шевченко Арсеній</t>
  </si>
  <si>
    <t>Ягодзінська Даяна</t>
  </si>
  <si>
    <t>Поліщук Андрій</t>
  </si>
  <si>
    <t>Фомінська Мілана</t>
  </si>
  <si>
    <t>Сухобруз Маргарита</t>
  </si>
  <si>
    <t>Пономаренко Надія</t>
  </si>
  <si>
    <t>Коваль Софія Романівна</t>
  </si>
  <si>
    <t xml:space="preserve">Скрипка Анастасія </t>
  </si>
  <si>
    <t>Даниленко Єлизавета</t>
  </si>
  <si>
    <t>Фокін Кирило</t>
  </si>
  <si>
    <t>Старченко Ілля</t>
  </si>
  <si>
    <t xml:space="preserve">Чечель Валерія
</t>
  </si>
  <si>
    <t>Пугач Матвій</t>
  </si>
  <si>
    <t xml:space="preserve">Софія Чмир </t>
  </si>
  <si>
    <t>Злата Левчун</t>
  </si>
  <si>
    <t>Полушкіна Поліна</t>
  </si>
  <si>
    <t>Губатенко Вероніка</t>
  </si>
  <si>
    <t>Лук’яненко Мілана</t>
  </si>
  <si>
    <t>Лук’яненко Аліна</t>
  </si>
  <si>
    <t>Соловйова Євангеліна</t>
  </si>
  <si>
    <t>Біда Злата</t>
  </si>
  <si>
    <t>Андрійченко Варвара</t>
  </si>
  <si>
    <t>Андрійченко Назар</t>
  </si>
  <si>
    <t>Кобець Артем</t>
  </si>
  <si>
    <t xml:space="preserve">Вероніка Тиха </t>
  </si>
  <si>
    <t xml:space="preserve">Котанкіна Євгенія </t>
  </si>
  <si>
    <t>Софіяк Софія</t>
  </si>
  <si>
    <t>Олейніков Гордій</t>
  </si>
  <si>
    <t>Балицький Владислав</t>
  </si>
  <si>
    <t>Підлісний Олександр</t>
  </si>
  <si>
    <t>Тараненко Катерина</t>
  </si>
  <si>
    <t>Єлизавета</t>
  </si>
  <si>
    <t>Ерзак Ярослав</t>
  </si>
  <si>
    <t>Резников Марк</t>
  </si>
  <si>
    <t>Мартинов Денис</t>
  </si>
  <si>
    <t>Ерганов Артем</t>
  </si>
  <si>
    <t>Данник Валентина</t>
  </si>
  <si>
    <t>Санін Тарас</t>
  </si>
  <si>
    <t>Стародуб Валерія</t>
  </si>
  <si>
    <t>Мирошниченко Денис</t>
  </si>
  <si>
    <t>Стеценко Руслана</t>
  </si>
  <si>
    <t>Галак Ольга</t>
  </si>
  <si>
    <t>Мемрук Юлія</t>
  </si>
  <si>
    <t>Белінська Катерина</t>
  </si>
  <si>
    <t xml:space="preserve">Сторожук Гліб </t>
  </si>
  <si>
    <t>Журавель Софія</t>
  </si>
  <si>
    <t>Брозгаль Віра</t>
  </si>
  <si>
    <t>Чередниченко Олександр</t>
  </si>
  <si>
    <t>Зелена Олександра</t>
  </si>
  <si>
    <t>Пустовар Євгенія</t>
  </si>
  <si>
    <t>Супрун Олег Валерійович</t>
  </si>
  <si>
    <t>Мілада Владиславівна Ізюмська</t>
  </si>
  <si>
    <t>Біленко Тимофій</t>
  </si>
  <si>
    <t>Діхтяр Дар'я</t>
  </si>
  <si>
    <t>Гадюченко Володимир </t>
  </si>
  <si>
    <t>Голуб Анна </t>
  </si>
  <si>
    <t>Замишевський Ярослав</t>
  </si>
  <si>
    <t>Ходиш Еліна</t>
  </si>
  <si>
    <t>Крикуненко Олексій   </t>
  </si>
  <si>
    <t>Міхно Діана</t>
  </si>
  <si>
    <t>Дорош Марко</t>
  </si>
  <si>
    <t>Чернишевич Богуслав Станіславович</t>
  </si>
  <si>
    <t>Соренко Ян</t>
  </si>
  <si>
    <t>Голубовська Мішель</t>
  </si>
  <si>
    <t xml:space="preserve">Жук Олексій </t>
  </si>
  <si>
    <t>Стафійчук Іванна Іванівна</t>
  </si>
  <si>
    <t>Бобошко Софія</t>
  </si>
  <si>
    <t>Шалагіна Софія</t>
  </si>
  <si>
    <t>Радченко Всеволод</t>
  </si>
  <si>
    <t>Кузьменко Уляна</t>
  </si>
  <si>
    <t>Кондренко Андрій</t>
  </si>
  <si>
    <t>Рудченко Максим</t>
  </si>
  <si>
    <t xml:space="preserve">П'ятков Платон </t>
  </si>
  <si>
    <t>Анісімов Артем</t>
  </si>
  <si>
    <t>Бекірова Мер'єм</t>
  </si>
  <si>
    <t>Зенченко Артем</t>
  </si>
  <si>
    <t>Одінцов Давид</t>
  </si>
  <si>
    <t>Паніотов Андрій</t>
  </si>
  <si>
    <t>Цисельский Тимур</t>
  </si>
  <si>
    <t>Проценко Вікторія Олегівна</t>
  </si>
  <si>
    <t>Конотоп Дмитро</t>
  </si>
  <si>
    <t>Долгова Катерина</t>
  </si>
  <si>
    <t>Єлисей Смородін </t>
  </si>
  <si>
    <t>Корягін Артем</t>
  </si>
  <si>
    <t>Демян Шурупов</t>
  </si>
  <si>
    <t>Ковбаско Юрій</t>
  </si>
  <si>
    <t>Ткаченко Данило</t>
  </si>
  <si>
    <t>Ткаченко Ярослав</t>
  </si>
  <si>
    <t>Пациаді Варвара</t>
  </si>
  <si>
    <t>Романишина Марія</t>
  </si>
  <si>
    <t>Щербенко Даніл</t>
  </si>
  <si>
    <t>Сідаш Ярослав</t>
  </si>
  <si>
    <t>Пашко Тетяна</t>
  </si>
  <si>
    <t>Кривоногова Єлизавета</t>
  </si>
  <si>
    <t>Бліщ Марта</t>
  </si>
  <si>
    <t>Лиса Марія Сергіївна                   </t>
  </si>
  <si>
    <t>Крилова Стефанія</t>
  </si>
  <si>
    <t>Старовойтов Артем             </t>
  </si>
  <si>
    <t>Рябоконь Антон</t>
  </si>
  <si>
    <t>Будовський Микита</t>
  </si>
  <si>
    <t>Папазов Давід,</t>
  </si>
  <si>
    <t>Глушко Тимур</t>
  </si>
  <si>
    <t>Баглер Анастасія</t>
  </si>
  <si>
    <t>Ніколаєва Вікторія</t>
  </si>
  <si>
    <t>Кудінов Денис</t>
  </si>
  <si>
    <t>Огурцова Яна</t>
  </si>
  <si>
    <t>Голованов Максим</t>
  </si>
  <si>
    <t>Денисенко Роман</t>
  </si>
  <si>
    <t>Круглий Євген</t>
  </si>
  <si>
    <t>Венжега Аліна</t>
  </si>
  <si>
    <t>Попова Анастасія</t>
  </si>
  <si>
    <t>Гончаренко Назарій</t>
  </si>
  <si>
    <t>Маммедов Тимур</t>
  </si>
  <si>
    <t>Пузікова Кароліна</t>
  </si>
  <si>
    <t>Санжаревський Владислав</t>
  </si>
  <si>
    <t>Фоменко Олександр</t>
  </si>
  <si>
    <t>Месропян Мілєна</t>
  </si>
  <si>
    <t>Яупова Ілона</t>
  </si>
  <si>
    <t>Кот Іван</t>
  </si>
  <si>
    <t>Шпак Нікіта</t>
  </si>
  <si>
    <t xml:space="preserve">Геворкян Микола </t>
  </si>
  <si>
    <t>Айрапетян Діана</t>
  </si>
  <si>
    <t xml:space="preserve">Ковалькова Мирослава </t>
  </si>
  <si>
    <t>Мілана Радченко</t>
  </si>
  <si>
    <t>Вега Вікторія</t>
  </si>
  <si>
    <t>Когут Мар'яна</t>
  </si>
  <si>
    <t>Рогуля Марта</t>
  </si>
  <si>
    <t>Скіра Марта</t>
  </si>
  <si>
    <t xml:space="preserve">Сопйолкіна Олександра </t>
  </si>
  <si>
    <t>Кв'ятковська Дарина</t>
  </si>
  <si>
    <t xml:space="preserve">Сопйолкіна Юстина </t>
  </si>
  <si>
    <t>Пастущин Роман</t>
  </si>
  <si>
    <t>Прищевська Соломія</t>
  </si>
  <si>
    <t>Дохтор Олег</t>
  </si>
  <si>
    <t>Духняк Давид</t>
  </si>
  <si>
    <t>Щудло Олексій</t>
  </si>
  <si>
    <t>Лоташинська Анна</t>
  </si>
  <si>
    <t>Чорноброб Вероніка</t>
  </si>
  <si>
    <t>Власенко Діана</t>
  </si>
  <si>
    <t>Іващенко Матвій</t>
  </si>
  <si>
    <t>Мельник Кіріл</t>
  </si>
  <si>
    <t>Липівець Софія</t>
  </si>
  <si>
    <t>Висоцький Богдан</t>
  </si>
  <si>
    <t>Сенчина Юстина</t>
  </si>
  <si>
    <t>Калюжний Роман</t>
  </si>
  <si>
    <t>Бусько Анастасія</t>
  </si>
  <si>
    <t xml:space="preserve">Муц Емілія </t>
  </si>
  <si>
    <t>Гуцалюк Сергій</t>
  </si>
  <si>
    <t>Дубовик Максим</t>
  </si>
  <si>
    <t>Рудий Даніїл</t>
  </si>
  <si>
    <t>Кизь Олексій</t>
  </si>
  <si>
    <t>Костик Соломія</t>
  </si>
  <si>
    <t>Гайдайчук Соломія</t>
  </si>
  <si>
    <t>Фетісова Ліза</t>
  </si>
  <si>
    <t>Гарнага Максим</t>
  </si>
  <si>
    <t>Мигаль Любомир</t>
  </si>
  <si>
    <t>Косенко Іван</t>
  </si>
  <si>
    <t>Залозний Сергій</t>
  </si>
  <si>
    <t>Сиваш Софія</t>
  </si>
  <si>
    <t>Лисак Софія</t>
  </si>
  <si>
    <t>Репінська Соломія</t>
  </si>
  <si>
    <t>Шахназарова Рената</t>
  </si>
  <si>
    <t>Чмут Андрій</t>
  </si>
  <si>
    <t>Холоша Артур</t>
  </si>
  <si>
    <t>Фіалка Вєроніка</t>
  </si>
  <si>
    <t>Тіхонова Анастасія</t>
  </si>
  <si>
    <t>Стебко Дар'я</t>
  </si>
  <si>
    <t>Лобань Вероніка</t>
  </si>
  <si>
    <t>Зікрата Аріна</t>
  </si>
  <si>
    <t>Грек Мирослава</t>
  </si>
  <si>
    <t>Гребельник Євген</t>
  </si>
  <si>
    <t>Бойко Єлізавета</t>
  </si>
  <si>
    <t>Єфименко Артем</t>
  </si>
  <si>
    <t>Вергун Кіра</t>
  </si>
  <si>
    <t>Хомич Олександр</t>
  </si>
  <si>
    <t xml:space="preserve">Леончик Олександр </t>
  </si>
  <si>
    <t>Михаревич Богдан</t>
  </si>
  <si>
    <t>Куришко Назар</t>
  </si>
  <si>
    <t xml:space="preserve">Стафійчук Вікторія </t>
  </si>
  <si>
    <t>Лапіна Аріна Володимирівна</t>
  </si>
  <si>
    <t>Самохлєбова Кіра</t>
  </si>
  <si>
    <t>Мельник Роман</t>
  </si>
  <si>
    <t>Рословська Христина</t>
  </si>
  <si>
    <t>Баранов Святослав</t>
  </si>
  <si>
    <t>Слота Діана</t>
  </si>
  <si>
    <t>Костик Арина</t>
  </si>
  <si>
    <t>Захарій Загреба</t>
  </si>
  <si>
    <t>Дмитро Глоба</t>
  </si>
  <si>
    <t>Крисюк Єва</t>
  </si>
  <si>
    <t>Приймачук Макар</t>
  </si>
  <si>
    <t xml:space="preserve">Новосад Катерина </t>
  </si>
  <si>
    <t>Бутнар Владислав </t>
  </si>
  <si>
    <t>Зайцева Мирослава</t>
  </si>
  <si>
    <t>Шпак Катерина</t>
  </si>
  <si>
    <t>Сковородко Богдан</t>
  </si>
  <si>
    <t>Набока Емма</t>
  </si>
  <si>
    <t>Комар Катерина</t>
  </si>
  <si>
    <t>Красновид Марія</t>
  </si>
  <si>
    <t>Бушуєв Данило</t>
  </si>
  <si>
    <t>Лук'янова Каміла</t>
  </si>
  <si>
    <t>Фесько Катерина</t>
  </si>
  <si>
    <t>Ангеліни Єдинач</t>
  </si>
  <si>
    <t>Ірина Стінянська</t>
  </si>
  <si>
    <t>Богдан Коваленко</t>
  </si>
  <si>
    <t xml:space="preserve">Анна Федченко </t>
  </si>
  <si>
    <t>Софія Юрченко</t>
  </si>
  <si>
    <t>Ніка Ромашова</t>
  </si>
  <si>
    <t>Цибань Нікіта</t>
  </si>
  <si>
    <t>Харчук  Дмитро</t>
  </si>
  <si>
    <t>Демиденко Артем</t>
  </si>
  <si>
    <t>Чороіван Йоланта</t>
  </si>
  <si>
    <t>Андрейків Наталія</t>
  </si>
  <si>
    <t>Волков Богдан</t>
  </si>
  <si>
    <t>Софія Шатило</t>
  </si>
  <si>
    <t>Пальона Ксенія</t>
  </si>
  <si>
    <t>Мартиненко Анастасія</t>
  </si>
  <si>
    <t>Запорожець Олександр</t>
  </si>
  <si>
    <t>Воропай Діана Максимівна</t>
  </si>
  <si>
    <t>Зозуля Мирослава Юріївна</t>
  </si>
  <si>
    <t>Марков Михайло Йосипович</t>
  </si>
  <si>
    <t>Мисак Софія Ігорівна</t>
  </si>
  <si>
    <t>Рейн Євангеліна Іллівна</t>
  </si>
  <si>
    <t>Рейн Милана Іллівна</t>
  </si>
  <si>
    <t>Скрипник Вероніка Віталіївна</t>
  </si>
  <si>
    <t>Сорокіна Олександра Артемівна</t>
  </si>
  <si>
    <t>Футорняк Поліна Романівна</t>
  </si>
  <si>
    <t>Чебоксаров Ілля Дмитрович</t>
  </si>
  <si>
    <t>Єрко Олексій Олексійович</t>
  </si>
  <si>
    <t>Кожан Катерина</t>
  </si>
  <si>
    <t>Столярчук Соломія</t>
  </si>
  <si>
    <t>Граф Єгор</t>
  </si>
  <si>
    <t>Герман Бондар</t>
  </si>
  <si>
    <t>Шаповалова Поліна</t>
  </si>
  <si>
    <t>Настя Губська</t>
  </si>
  <si>
    <t>Голік Настя</t>
  </si>
  <si>
    <t>Яковенко Катя</t>
  </si>
  <si>
    <t>Хурсенко Михайло</t>
  </si>
  <si>
    <t>Плут Богдан</t>
  </si>
  <si>
    <t>Курман Михайлик</t>
  </si>
  <si>
    <t>Доброгорський Дмитро</t>
  </si>
  <si>
    <t>Ільїних Леонід</t>
  </si>
  <si>
    <t>Коноваленко Михайло</t>
  </si>
  <si>
    <t>Осолодько Назар</t>
  </si>
  <si>
    <t>Мамаєва Вероніка</t>
  </si>
  <si>
    <t>Лагно Марія</t>
  </si>
  <si>
    <t>Волик Анна</t>
  </si>
  <si>
    <t>Бєлий Іван</t>
  </si>
  <si>
    <t>Боднар Максим</t>
  </si>
  <si>
    <t>Морський Лев</t>
  </si>
  <si>
    <t>Стельмакова Кіра</t>
  </si>
  <si>
    <t xml:space="preserve">Котова Злата </t>
  </si>
  <si>
    <t>Донець Кирило</t>
  </si>
  <si>
    <t>Тодер Соломія</t>
  </si>
  <si>
    <t>Павлюченко Єва</t>
  </si>
  <si>
    <t>Букін Дмитро</t>
  </si>
  <si>
    <t>Вареник Олександр</t>
  </si>
  <si>
    <t>Голуб Олександра</t>
  </si>
  <si>
    <t>Кімнатний Данил Андрійович</t>
  </si>
  <si>
    <t>Іщук Єва</t>
  </si>
  <si>
    <t>Будківський Назар</t>
  </si>
  <si>
    <t>Іщук Діана</t>
  </si>
  <si>
    <t>Штефан Анастасія</t>
  </si>
  <si>
    <t>Вікторія Ольховська</t>
  </si>
  <si>
    <t>Онищенко Злата</t>
  </si>
  <si>
    <t>Верзун Дарина</t>
  </si>
  <si>
    <t>Вернигора Максим</t>
  </si>
  <si>
    <t>Рой Марія</t>
  </si>
  <si>
    <t>Рой Анастасія</t>
  </si>
  <si>
    <t>Тимченко Захар</t>
  </si>
  <si>
    <t>Куліковська Софія</t>
  </si>
  <si>
    <t>Дубовик Аріна</t>
  </si>
  <si>
    <t>Коробенко Варвара</t>
  </si>
  <si>
    <t>Путієнко Дарина</t>
  </si>
  <si>
    <t>Сидоров Денис</t>
  </si>
  <si>
    <t>Койдан Іван</t>
  </si>
  <si>
    <t>Ткаченко Марина</t>
  </si>
  <si>
    <t>Романченко Амалія</t>
  </si>
  <si>
    <t>Чіркова Анна</t>
  </si>
  <si>
    <t>Сойка Вікторія</t>
  </si>
  <si>
    <t>Мартиненко Нікіта</t>
  </si>
  <si>
    <t>Мартиненко Єфросінія</t>
  </si>
  <si>
    <t>Педос Іван Ігорович</t>
  </si>
  <si>
    <t>Кравець Андрій</t>
  </si>
  <si>
    <t>Соколан Євангеліна</t>
  </si>
  <si>
    <t>Пошиваник Ліза</t>
  </si>
  <si>
    <t>Свиридова Софія</t>
  </si>
  <si>
    <t>Гольба Святослав</t>
  </si>
  <si>
    <t>Корнійчук Кіра</t>
  </si>
  <si>
    <t>Неборак Анастасія</t>
  </si>
  <si>
    <t>Некрасова Анастасія</t>
  </si>
  <si>
    <t>Сімінтяєва Леся</t>
  </si>
  <si>
    <t>Токар Богдан</t>
  </si>
  <si>
    <t>Засенко Кіріл</t>
  </si>
  <si>
    <t xml:space="preserve">Пасечна Вероніка </t>
  </si>
  <si>
    <t>Уляна Ткаченко</t>
  </si>
  <si>
    <t>Черепов Тимур</t>
  </si>
  <si>
    <t>Колода Анастасія</t>
  </si>
  <si>
    <t>Вайновська Валерія</t>
  </si>
  <si>
    <t>Анна Гуменюк </t>
  </si>
  <si>
    <t>Шевцова Мілана</t>
  </si>
  <si>
    <t>Літвінчук Софія</t>
  </si>
  <si>
    <t>Шаповалов Євгеній</t>
  </si>
  <si>
    <t>Шапка Кирило</t>
  </si>
  <si>
    <t>Касілов Кирило</t>
  </si>
  <si>
    <t>Деркач Маргарита</t>
  </si>
  <si>
    <t>Бутенко Артем</t>
  </si>
  <si>
    <t>Заярна Маша</t>
  </si>
  <si>
    <t>Кузьменко Аріна</t>
  </si>
  <si>
    <t>Бондаренко Ігор</t>
  </si>
  <si>
    <t>Качурін Кирило</t>
  </si>
  <si>
    <t>Горенець Аріна</t>
  </si>
  <si>
    <t>Василяка Артем</t>
  </si>
  <si>
    <t>Пономарьова Марія</t>
  </si>
  <si>
    <t>Зібаровський Всеволод</t>
  </si>
  <si>
    <t>Никонович Ольга</t>
  </si>
  <si>
    <t>Бойко Артем Ігорович</t>
  </si>
  <si>
    <t>Бойко Ілона Ігорівна</t>
  </si>
  <si>
    <t>Пенкова Анастасія</t>
  </si>
  <si>
    <t>Димитрова Софія</t>
  </si>
  <si>
    <t>Ворожко Даніл</t>
  </si>
  <si>
    <t>Плохута Єлизавета</t>
  </si>
  <si>
    <t>Бондарева Анна</t>
  </si>
  <si>
    <t>Дьячихін Сергій</t>
  </si>
  <si>
    <t>Трохименко Кирило</t>
  </si>
  <si>
    <t>Козлова Дар’я</t>
  </si>
  <si>
    <t>Огнєвой Миколай</t>
  </si>
  <si>
    <t>Ярига Тимур</t>
  </si>
  <si>
    <t>Кибенко Тимофій</t>
  </si>
  <si>
    <t>Овчаренко Михайло</t>
  </si>
  <si>
    <t>Суярова Катерина</t>
  </si>
  <si>
    <t>Логутова Єлизавета</t>
  </si>
  <si>
    <t>Бардаков Максим</t>
  </si>
  <si>
    <t>Дацюк Олександр</t>
  </si>
  <si>
    <t>Постільник Денис</t>
  </si>
  <si>
    <t>Дзюба Катерина</t>
  </si>
  <si>
    <t>Мазур Артем</t>
  </si>
  <si>
    <t>Карапетян Руслан</t>
  </si>
  <si>
    <t>Гончаренко Бажена</t>
  </si>
  <si>
    <t xml:space="preserve">Негруца Марія </t>
  </si>
  <si>
    <t>Катерина Ткачук</t>
  </si>
  <si>
    <t xml:space="preserve">Марта Стрихар 
</t>
  </si>
  <si>
    <t>Назарій Сас</t>
  </si>
  <si>
    <t>Кондратюк Павло</t>
  </si>
  <si>
    <t>Лиса Мар'яна</t>
  </si>
  <si>
    <t>Словінська Аполлінарія</t>
  </si>
  <si>
    <t>Покалюк Максим</t>
  </si>
  <si>
    <t>Гаврилишен Давід</t>
  </si>
  <si>
    <t>Гуковська Софія</t>
  </si>
  <si>
    <t>Гонта Григорій</t>
  </si>
  <si>
    <t>Вознюк Ілля</t>
  </si>
  <si>
    <t>Мусієнко Денис</t>
  </si>
  <si>
    <t>Козярський Ренат</t>
  </si>
  <si>
    <t>Мерещак Вікторія</t>
  </si>
  <si>
    <t>Загрийчук Владислав</t>
  </si>
  <si>
    <t>Присяжнюк Катерина</t>
  </si>
  <si>
    <t>Остапчук Наталія</t>
  </si>
  <si>
    <t>Федорів Марко</t>
  </si>
  <si>
    <t>Крамар Софія</t>
  </si>
  <si>
    <t>Лепіх Віталій</t>
  </si>
  <si>
    <t>Явна Христина</t>
  </si>
  <si>
    <t>Порохняк Олександр</t>
  </si>
  <si>
    <t>Пиняга Христина</t>
  </si>
  <si>
    <t>Шумайко Вікторія</t>
  </si>
  <si>
    <t>Благій Вероніка</t>
  </si>
  <si>
    <t xml:space="preserve">Тернопільська Аліна </t>
  </si>
  <si>
    <t>Цвях Костянтин</t>
  </si>
  <si>
    <t xml:space="preserve">Каторож Роман </t>
  </si>
  <si>
    <t>Панченко Мар'яна</t>
  </si>
  <si>
    <t>Левкович Маргарита</t>
  </si>
  <si>
    <t>Тригубенко Олександр</t>
  </si>
  <si>
    <t>Олександра Семешко</t>
  </si>
  <si>
    <t>Карпєєва Кіра</t>
  </si>
  <si>
    <t>Швець Матвій</t>
  </si>
  <si>
    <t>Зарицький Дінар</t>
  </si>
  <si>
    <t>Денисенко Марія</t>
  </si>
  <si>
    <t>Сєріков Тимофій</t>
  </si>
  <si>
    <t>Сидєльнікова Анна</t>
  </si>
  <si>
    <t>Дарія Каспрук</t>
  </si>
  <si>
    <t>Дана Гричана</t>
  </si>
  <si>
    <t>Ростислав Кузь</t>
  </si>
  <si>
    <t>Богдан Кобзюк</t>
  </si>
  <si>
    <t>Арсен Кордон</t>
  </si>
  <si>
    <t>Доманчук Ярослав</t>
  </si>
  <si>
    <t>Шомко Вероніка</t>
  </si>
  <si>
    <t>Винниченко  Кароліна</t>
  </si>
  <si>
    <t>Майба Олександріна</t>
  </si>
  <si>
    <t>Зінченко  Ярослав</t>
  </si>
  <si>
    <t>Шеїн  Іван</t>
  </si>
  <si>
    <t>Лавров Єгор</t>
  </si>
  <si>
    <t xml:space="preserve">Галкіна Мирослава </t>
  </si>
  <si>
    <t>Шикита Валерія</t>
  </si>
  <si>
    <t>Порубай Поліна</t>
  </si>
  <si>
    <t>Мирослава Соколова </t>
  </si>
  <si>
    <t>Бухольц Мілана Олегівна</t>
  </si>
  <si>
    <t>Ковтун Микита</t>
  </si>
  <si>
    <t>Зайцева Анна</t>
  </si>
  <si>
    <t>Онищенко Маргарита</t>
  </si>
  <si>
    <t>Кулик Роман</t>
  </si>
  <si>
    <t>Земляков Максим Олександрович</t>
  </si>
  <si>
    <t xml:space="preserve">Сахаров Євгеній </t>
  </si>
  <si>
    <t>Іщенко Вікторія </t>
  </si>
  <si>
    <t xml:space="preserve">Гнатко Маргарита </t>
  </si>
  <si>
    <t>Битяк Анна </t>
  </si>
  <si>
    <t>Роздорожний Владислав   </t>
  </si>
  <si>
    <t>Сокуренко Домініка </t>
  </si>
  <si>
    <t>Сломчинська Софія</t>
  </si>
  <si>
    <t>Овчинник Катерина</t>
  </si>
  <si>
    <t>Янишин Надія</t>
  </si>
  <si>
    <t>Горбачов Максим</t>
  </si>
  <si>
    <t>Савченко Каміла</t>
  </si>
  <si>
    <t>Зацарна Марина</t>
  </si>
  <si>
    <t>Кочарян Поліна</t>
  </si>
  <si>
    <t>Пляхтур Кирило</t>
  </si>
  <si>
    <t>Потомаха Катерина</t>
  </si>
  <si>
    <t>Турченко Злата</t>
  </si>
  <si>
    <t>Шафорост Вікторія</t>
  </si>
  <si>
    <t>Бакай Ярослава</t>
  </si>
  <si>
    <t>Гулько Марія</t>
  </si>
  <si>
    <t>Бойко Анастасія</t>
  </si>
  <si>
    <t>Яковлєва Діана</t>
  </si>
  <si>
    <t>Посохов Михайло</t>
  </si>
  <si>
    <t>Хворост Римма</t>
  </si>
  <si>
    <t>Коротков Артем</t>
  </si>
  <si>
    <t>Анпілов Михайло</t>
  </si>
  <si>
    <t>Гриньова Маргарита</t>
  </si>
  <si>
    <t>Сіренко Поліна</t>
  </si>
  <si>
    <t>Глуходєдова Софія</t>
  </si>
  <si>
    <t>Волошина Вікторія</t>
  </si>
  <si>
    <t>Муліндеєва Кіра Олександрівна</t>
  </si>
  <si>
    <t>Шкурко Ольга Андріївна</t>
  </si>
  <si>
    <t>Голуб Кіра</t>
  </si>
  <si>
    <t xml:space="preserve">Григор'єв Данило </t>
  </si>
  <si>
    <t>Губанова Софія Сергіївна</t>
  </si>
  <si>
    <t>Коцюбайло-Дімідова Євангеліна Вікторівна</t>
  </si>
  <si>
    <t>Марухова Вікторія</t>
  </si>
  <si>
    <t>Турянський Руслан</t>
  </si>
  <si>
    <t>Кисляков Станіслав</t>
  </si>
  <si>
    <t>Подобрєєв Іван</t>
  </si>
  <si>
    <t>Колесник Євген</t>
  </si>
  <si>
    <t>Березка Артем</t>
  </si>
  <si>
    <t>Гончар Антон</t>
  </si>
  <si>
    <t>Зарицька Мілана</t>
  </si>
  <si>
    <t>Калініченко Максим</t>
  </si>
  <si>
    <t>Кучеренко Варвара</t>
  </si>
  <si>
    <t>Пилипенко Анна</t>
  </si>
  <si>
    <t>Симоненко Ніколь</t>
  </si>
  <si>
    <t>Таран Назар</t>
  </si>
  <si>
    <t>Туцька Поліна</t>
  </si>
  <si>
    <t>Улько Олександра</t>
  </si>
  <si>
    <t>Черкалін Артем</t>
  </si>
  <si>
    <t>Шрамко Любов</t>
  </si>
  <si>
    <t>Штучка Ілля</t>
  </si>
  <si>
    <t>Яковенко Антон</t>
  </si>
  <si>
    <t>Гольцер Богдан</t>
  </si>
  <si>
    <t>Молдованов Ілля</t>
  </si>
  <si>
    <t>Кряквіна Дар'я</t>
  </si>
  <si>
    <t>Кряквіна Марія</t>
  </si>
  <si>
    <t>Іванченко Кристина</t>
  </si>
  <si>
    <t>Ізюмченко Кіра</t>
  </si>
  <si>
    <t>Красій Ростислав</t>
  </si>
  <si>
    <t>Берцюх Поліна</t>
  </si>
  <si>
    <t>Леоненко Дар'я</t>
  </si>
  <si>
    <t>Цвігун Анна</t>
  </si>
  <si>
    <t>Кіріл Поротько</t>
  </si>
  <si>
    <t>Платон Трофімов</t>
  </si>
  <si>
    <t>Марія Девяткова</t>
  </si>
  <si>
    <t>Куленко Володимир</t>
  </si>
  <si>
    <t>Анастасія Матяш</t>
  </si>
  <si>
    <t>Глуханюк Тимур Богданович</t>
  </si>
  <si>
    <t>Прончук Юлія</t>
  </si>
  <si>
    <t>Гасіч Інна</t>
  </si>
  <si>
    <t>Трушкін Володимир</t>
  </si>
  <si>
    <t>Голуб Марія</t>
  </si>
  <si>
    <t>Проценко Олександр</t>
  </si>
  <si>
    <t>Немештан Нікіта</t>
  </si>
  <si>
    <t>Кучинаш Ангеліна</t>
  </si>
  <si>
    <t>Карнаухова Анастасія</t>
  </si>
  <si>
    <t>Гречка Марія</t>
  </si>
  <si>
    <t>Матьола Олександра</t>
  </si>
  <si>
    <t>Жур Тимофій</t>
  </si>
  <si>
    <t>Медведєва Ксенія</t>
  </si>
  <si>
    <t>Фарін Вадим</t>
  </si>
  <si>
    <t>Маргарита Овчаренко</t>
  </si>
  <si>
    <t>Микола Куропячий</t>
  </si>
  <si>
    <t>Маргарита Терещенко</t>
  </si>
  <si>
    <t>Іван Бекетов</t>
  </si>
  <si>
    <t>Гапич Дмитро</t>
  </si>
  <si>
    <t>Першина Дарина</t>
  </si>
  <si>
    <t>Тімошин Артьом</t>
  </si>
  <si>
    <t>Нікітчук Каріна</t>
  </si>
  <si>
    <t>Ворона Елла</t>
  </si>
  <si>
    <t>Калініченко Артем</t>
  </si>
  <si>
    <t>Альахмад Керем</t>
  </si>
  <si>
    <t>Наталья Головань</t>
  </si>
  <si>
    <t>Заїка Варвара</t>
  </si>
  <si>
    <t>Кантемиров Максим</t>
  </si>
  <si>
    <t>Анісімова Єкатєріна</t>
  </si>
  <si>
    <t>Соловйова Єлизавета</t>
  </si>
  <si>
    <t>Дарина Андрієвська</t>
  </si>
  <si>
    <t>Мирослав Завальницький</t>
  </si>
  <si>
    <t>Ярослав Борщевський</t>
  </si>
  <si>
    <t>Кіра Расновська</t>
  </si>
  <si>
    <t>Приказюк Ангеліна</t>
  </si>
  <si>
    <t>Кобець Іванна</t>
  </si>
  <si>
    <t>Паровий Станіслав</t>
  </si>
  <si>
    <t>Скараєв Михайло</t>
  </si>
  <si>
    <t>Соломко Марія</t>
  </si>
  <si>
    <t>Приказюк Богдан</t>
  </si>
  <si>
    <t>Немлій Ніка</t>
  </si>
  <si>
    <t>Сивоконь Вікторія</t>
  </si>
  <si>
    <t>Корсун Єва</t>
  </si>
  <si>
    <t>Корсун Аліна</t>
  </si>
  <si>
    <t>Дроботун Віра</t>
  </si>
  <si>
    <t xml:space="preserve">Барсуков Владислав </t>
  </si>
  <si>
    <t>Резніченко Андрій</t>
  </si>
  <si>
    <t>Басич Діана</t>
  </si>
  <si>
    <t>Пишняк Артем</t>
  </si>
  <si>
    <t>Ісаєнко Євгеній</t>
  </si>
  <si>
    <t>Хісамов Єльгіз</t>
  </si>
  <si>
    <t>Арап Діана</t>
  </si>
  <si>
    <t xml:space="preserve">Козаченко Тетяна </t>
  </si>
  <si>
    <t>Нагорна Вікторія</t>
  </si>
  <si>
    <t>Будулак Вероніка</t>
  </si>
  <si>
    <t>Онищенко Даніїл</t>
  </si>
  <si>
    <t>Буряченко Катерина</t>
  </si>
  <si>
    <t xml:space="preserve">Шкарбуль Владислав </t>
  </si>
  <si>
    <t>Пресницький Максим</t>
  </si>
  <si>
    <t>Нікітін Євгеній</t>
  </si>
  <si>
    <t>Ткаченко Анастасія</t>
  </si>
  <si>
    <t xml:space="preserve"> Онищенко Валентина</t>
  </si>
  <si>
    <t>Вирва Мар’я</t>
  </si>
  <si>
    <t>Россол Олександра</t>
  </si>
  <si>
    <t>Ляпало Катерина</t>
  </si>
  <si>
    <t>Мазюк Даніїл</t>
  </si>
  <si>
    <t>Дейнега Іван</t>
  </si>
  <si>
    <t>Лазарєва Катерина</t>
  </si>
  <si>
    <t>Кондрашова Дар'я</t>
  </si>
  <si>
    <t>Козир Кирил</t>
  </si>
  <si>
    <t>Дрібота Юлія</t>
  </si>
  <si>
    <t>Дрібота Станіслав</t>
  </si>
  <si>
    <t>Лебідь Анастасія</t>
  </si>
  <si>
    <t>Рябоконь Олександра</t>
  </si>
  <si>
    <t>Шпорт Анна</t>
  </si>
  <si>
    <t>Гришин Денис</t>
  </si>
  <si>
    <t>Гришин Давид</t>
  </si>
  <si>
    <t>Бобрусенко Антон</t>
  </si>
  <si>
    <t>Обдирко Злата Андріївна</t>
  </si>
  <si>
    <t>Бойко Домінік Михайлович</t>
  </si>
  <si>
    <t>Левицька Юлія Русланівна</t>
  </si>
  <si>
    <t>Шевчук Мар'яна Володимирівна</t>
  </si>
  <si>
    <t>Стрілка Антоніна Назарівна</t>
  </si>
  <si>
    <t>Артим Вікторія Василівна</t>
  </si>
  <si>
    <t>Боднарчук Олександр</t>
  </si>
  <si>
    <t>Монько Марійка</t>
  </si>
  <si>
    <t>Чорна Мілана</t>
  </si>
  <si>
    <t>Чорна Поліна</t>
  </si>
  <si>
    <t xml:space="preserve"> Гладкова Варвара</t>
  </si>
  <si>
    <t>Даша Деменко</t>
  </si>
  <si>
    <t>Соколова Софія</t>
  </si>
  <si>
    <t>Кочергіна Ліза</t>
  </si>
  <si>
    <t>Лапа Яна</t>
  </si>
  <si>
    <t>Токар Софія</t>
  </si>
  <si>
    <t>Токар Поліна</t>
  </si>
  <si>
    <t>Волкова Єва</t>
  </si>
  <si>
    <t>Петричко Максим</t>
  </si>
  <si>
    <t xml:space="preserve">Грогуль Анна Андріївна </t>
  </si>
  <si>
    <t xml:space="preserve">Наконечний Ілля Олександрович </t>
  </si>
  <si>
    <t>Коломієць Катерина Василівна</t>
  </si>
  <si>
    <t>Бурба Макар</t>
  </si>
  <si>
    <t>Косинська Софія</t>
  </si>
  <si>
    <t>Ковальчук Зоряна</t>
  </si>
  <si>
    <t>Кислий Іван Сергійович</t>
  </si>
  <si>
    <t>Машир Софія</t>
  </si>
  <si>
    <t>Чикиринда Катерина</t>
  </si>
  <si>
    <t>Підлозна Марія</t>
  </si>
  <si>
    <t>Птуха Міланія</t>
  </si>
  <si>
    <t>Улузова Аделіна</t>
  </si>
  <si>
    <t>Бутнарчук Ангеліна</t>
  </si>
  <si>
    <t>Ніколенко Матвій</t>
  </si>
  <si>
    <t>Настич Дмитро</t>
  </si>
  <si>
    <t>Чепік Діана</t>
  </si>
  <si>
    <t>Коломаєва Ясна</t>
  </si>
  <si>
    <t>Марущак Матвій</t>
  </si>
  <si>
    <t>Главацький Давид</t>
  </si>
  <si>
    <t>Педешко Крістіна</t>
  </si>
  <si>
    <t>Філоновська Єва</t>
  </si>
  <si>
    <t>Сидорук Анна</t>
  </si>
  <si>
    <t>Кармаліта Софія</t>
  </si>
  <si>
    <t>Гульчук Андрій</t>
  </si>
  <si>
    <t>Загоруй Настя</t>
  </si>
  <si>
    <t>Настич Вікторія</t>
  </si>
  <si>
    <t>Синько Макар</t>
  </si>
  <si>
    <t>Лісніченко Євгеній Олександрович</t>
  </si>
  <si>
    <t xml:space="preserve">Литвиненко Анна </t>
  </si>
  <si>
    <t xml:space="preserve">Летюка Євгенія </t>
  </si>
  <si>
    <t>Оверчук Злата Вікторівна</t>
  </si>
  <si>
    <t>Мельник Ольга Павлівна</t>
  </si>
  <si>
    <t>Попроцький Максим Олександрович</t>
  </si>
  <si>
    <t>Чернова Мілана Володимирівна</t>
  </si>
  <si>
    <t xml:space="preserve">Білоус Олександра </t>
  </si>
  <si>
    <t>Федосєєв Артем</t>
  </si>
  <si>
    <t>Нікітенко Ганна</t>
  </si>
  <si>
    <t>Нікітенко Кирило</t>
  </si>
  <si>
    <t xml:space="preserve">Бурак Анна-Марія </t>
  </si>
  <si>
    <t xml:space="preserve">Скіра Христина </t>
  </si>
  <si>
    <t>Селегень Єгор</t>
  </si>
  <si>
    <t>Горбаненко Володимир</t>
  </si>
  <si>
    <t>Губенко Семен</t>
  </si>
  <si>
    <t>Маслова Єлізавета</t>
  </si>
  <si>
    <t>Шевкун Даніїл  </t>
  </si>
  <si>
    <t xml:space="preserve">Логойко Поліна </t>
  </si>
  <si>
    <t>Лубенець Анастасія </t>
  </si>
  <si>
    <t>П‘яних Софія </t>
  </si>
  <si>
    <t xml:space="preserve">Коломієць Ростислав </t>
  </si>
  <si>
    <t>Щетиніна Марія</t>
  </si>
  <si>
    <t>Лисяк Ярослав</t>
  </si>
  <si>
    <t>Нікітін Даніїл</t>
  </si>
  <si>
    <t>Крохмаль Анастасія</t>
  </si>
  <si>
    <t>Стецюра Олександра</t>
  </si>
  <si>
    <t>Родін Давид</t>
  </si>
  <si>
    <t>Гринь Злата</t>
  </si>
  <si>
    <t>Зуєнко Сніжана</t>
  </si>
  <si>
    <t>Софійка Плечінь</t>
  </si>
  <si>
    <t>Данило Шевченко</t>
  </si>
  <si>
    <t>Кунат Софія</t>
  </si>
  <si>
    <t>Яцишин Марія</t>
  </si>
  <si>
    <t>Долецька Валерія</t>
  </si>
  <si>
    <t>Гетманська Ярина</t>
  </si>
  <si>
    <t>Ілечко Владислав</t>
  </si>
  <si>
    <t>Дерев'янко Карина</t>
  </si>
  <si>
    <t>Кучугурний Павло</t>
  </si>
  <si>
    <t>Табала Назар</t>
  </si>
  <si>
    <t>Гавриш Назар</t>
  </si>
  <si>
    <t>Кудрич Анна</t>
  </si>
  <si>
    <t>Орищенко Евеліна</t>
  </si>
  <si>
    <t>Марцун Марія</t>
  </si>
  <si>
    <t>Скриль Аліса</t>
  </si>
  <si>
    <t>Баженова Анна</t>
  </si>
  <si>
    <t>Бацан Анастасія Юріївна</t>
  </si>
  <si>
    <t>Опалюк Марина</t>
  </si>
  <si>
    <t>Тягун Ростислав</t>
  </si>
  <si>
    <t>Сулімов Олександр</t>
  </si>
  <si>
    <t>Герасименко Катерина Миколаївна</t>
  </si>
  <si>
    <t>Скиртаченко Анна Віталіївна</t>
  </si>
  <si>
    <t>Лєсних Денис</t>
  </si>
  <si>
    <t>Пірог Олексій</t>
  </si>
  <si>
    <t>Гончаренко Олена</t>
  </si>
  <si>
    <t>Спасьонов Максим</t>
  </si>
  <si>
    <t>Чередниченко Артур</t>
  </si>
  <si>
    <t xml:space="preserve">Панченко  Євангеліна </t>
  </si>
  <si>
    <t>Фурсова Катерина</t>
  </si>
  <si>
    <t xml:space="preserve">Журавльов Єгор </t>
  </si>
  <si>
    <t xml:space="preserve">Яків'юк Богдан </t>
  </si>
  <si>
    <t>Цапенко Григорій</t>
  </si>
  <si>
    <t>Даценко Ксенія</t>
  </si>
  <si>
    <t>Даценко Ліза</t>
  </si>
  <si>
    <t>Руткевич Анастасія</t>
  </si>
  <si>
    <t>Подзерко Кіра</t>
  </si>
  <si>
    <t>Тепліцька Ольга</t>
  </si>
  <si>
    <t>Дунська Софія</t>
  </si>
  <si>
    <t>Кубрак Олександр</t>
  </si>
  <si>
    <t>Сулима Олександр</t>
  </si>
  <si>
    <t>Царенко Степан</t>
  </si>
  <si>
    <t>Зуй Христина</t>
  </si>
  <si>
    <t>Пилипчук Соломія</t>
  </si>
  <si>
    <t>Паламарчук Дмитро</t>
  </si>
  <si>
    <t>Трофімова Кіра</t>
  </si>
  <si>
    <t>Стахов Олексій</t>
  </si>
  <si>
    <t>Криворучко Андрій</t>
  </si>
  <si>
    <t>Гончарук Катя</t>
  </si>
  <si>
    <t>Чорний Тимофій</t>
  </si>
  <si>
    <t>Порошин Даня</t>
  </si>
  <si>
    <t>Ковальчук Катя</t>
  </si>
  <si>
    <t>Вероніка Маковійчук</t>
  </si>
  <si>
    <t>Жанна Капітанчк</t>
  </si>
  <si>
    <t>Мандрик Діма</t>
  </si>
  <si>
    <t>Попова Еліна</t>
  </si>
  <si>
    <t>Чепка Настя</t>
  </si>
  <si>
    <t>Бесага Кіра</t>
  </si>
  <si>
    <t>Гапієнко Злата</t>
  </si>
  <si>
    <t>Демянчук Юлія</t>
  </si>
  <si>
    <t>Марченко Костянтин</t>
  </si>
  <si>
    <t>Левковський Ярослав</t>
  </si>
  <si>
    <t>Кривобок Андрій</t>
  </si>
  <si>
    <t>Григор Анастасія</t>
  </si>
  <si>
    <t>Гупало Юля</t>
  </si>
  <si>
    <t>Гупало Катерина</t>
  </si>
  <si>
    <t>Табак Яна</t>
  </si>
  <si>
    <t>Шевченко Ольга</t>
  </si>
  <si>
    <t>Пірка Діана</t>
  </si>
  <si>
    <t>Жук Катерина</t>
  </si>
  <si>
    <t>Карлашевич Максим</t>
  </si>
  <si>
    <t>Самойленко Мілана</t>
  </si>
  <si>
    <t>Бровіцький Кіріл</t>
  </si>
  <si>
    <t>Седлецька Ульяна</t>
  </si>
  <si>
    <t>Харитонович Матвій</t>
  </si>
  <si>
    <t>Порошенко Денис</t>
  </si>
  <si>
    <t>Олійник Ілона</t>
  </si>
  <si>
    <t>Агрес Поліна</t>
  </si>
  <si>
    <t>Гавриленко Поліна</t>
  </si>
  <si>
    <t>Ляненко Анастасія Андріївна</t>
  </si>
  <si>
    <t xml:space="preserve">Санарін Лев </t>
  </si>
  <si>
    <t xml:space="preserve">Ілля Колпак-Кнорр </t>
  </si>
  <si>
    <t>Єфіменко Карина</t>
  </si>
  <si>
    <t>Єфіменко Еліна</t>
  </si>
  <si>
    <t>Сердюк Юлія</t>
  </si>
  <si>
    <t>Філатов Семен</t>
  </si>
  <si>
    <t>Василишина Ксенія</t>
  </si>
  <si>
    <t>Шадрін Ілля Володимирович</t>
  </si>
  <si>
    <t>Шпітун Неллі Сергіївна</t>
  </si>
  <si>
    <t>Казаков Богдан Андрійович</t>
  </si>
  <si>
    <t>Курчаба Ангеліна Валентинівна</t>
  </si>
  <si>
    <t>Бойко Іванна Володимирівна</t>
  </si>
  <si>
    <t>Павлов Дмитро Олександрович</t>
  </si>
  <si>
    <t>Мулик Тарас Сергійович</t>
  </si>
  <si>
    <t>Петрук Назар Олексійович</t>
  </si>
  <si>
    <t>Бойко Ілона Володимирівна</t>
  </si>
  <si>
    <t>Коцюк Владислав Валентинович</t>
  </si>
  <si>
    <t>Крук Марія Петрівна</t>
  </si>
  <si>
    <t>Сось Анна Юріївна</t>
  </si>
  <si>
    <t xml:space="preserve">Кравчук Дарина </t>
  </si>
  <si>
    <t>Лазик Олександр Вадимович</t>
  </si>
  <si>
    <t xml:space="preserve">Кучмей Григорій </t>
  </si>
  <si>
    <t>Хамедюк Діана Іванівна</t>
  </si>
  <si>
    <t>Куріч Інна Володимирівна</t>
  </si>
  <si>
    <t xml:space="preserve">Мартинюк Каріна </t>
  </si>
  <si>
    <t>Сергійчук Катерина Юріївна</t>
  </si>
  <si>
    <t>Чайка Арсен</t>
  </si>
  <si>
    <t>Сидорчук Роман Максимович</t>
  </si>
  <si>
    <t>Мартинюк Єва Романівна</t>
  </si>
  <si>
    <t>Москалюк Максим Юрійович</t>
  </si>
  <si>
    <t>Мельничук Кіра</t>
  </si>
  <si>
    <t>Яковець Есфір Віталіївна</t>
  </si>
  <si>
    <t>Захарченко Мілана</t>
  </si>
  <si>
    <t>Ділевська Софія Андріївна</t>
  </si>
  <si>
    <t xml:space="preserve">Мигаль Яромир </t>
  </si>
  <si>
    <t>Сердюк Дар'я</t>
  </si>
  <si>
    <t>Ангеліна Бондар</t>
  </si>
  <si>
    <t>Міщенко Олег</t>
  </si>
  <si>
    <t>Назар Квітковський</t>
  </si>
  <si>
    <t>Іван Гриненко</t>
  </si>
  <si>
    <t>Варя Єрмолович</t>
  </si>
  <si>
    <t>Максим Мазур</t>
  </si>
  <si>
    <t>Марек Даніл</t>
  </si>
  <si>
    <t>Соколовська Софія</t>
  </si>
  <si>
    <t>Варенов Іван</t>
  </si>
  <si>
    <t>Вербицький Євгеній</t>
  </si>
  <si>
    <t>Хорольський Павло</t>
  </si>
  <si>
    <t>Шрамко Іван</t>
  </si>
  <si>
    <t>Ігнатова Дар'я</t>
  </si>
  <si>
    <t>Бадалян Артур</t>
  </si>
  <si>
    <t>Хабібуліна Дарія</t>
  </si>
  <si>
    <t>Войнарович Олексій</t>
  </si>
  <si>
    <t>Присяжнюк Анфіса</t>
  </si>
  <si>
    <t>Дулеба Поліна</t>
  </si>
  <si>
    <t>Бєломестнова Катерина</t>
  </si>
  <si>
    <t>Сидорчук Марія</t>
  </si>
  <si>
    <t>Яблонський Дмитро</t>
  </si>
  <si>
    <t>Підкалюк Анастасія</t>
  </si>
  <si>
    <t>Ясинецька Вероніка</t>
  </si>
  <si>
    <t>Рижа Вікторія</t>
  </si>
  <si>
    <t>Власенко Ангеліна</t>
  </si>
  <si>
    <t>Годун Владислава</t>
  </si>
  <si>
    <t>Комісар Дар'я</t>
  </si>
  <si>
    <t>Кирись Анастасія</t>
  </si>
  <si>
    <t>Фурман Олександр</t>
  </si>
  <si>
    <t>Сахно Поліна</t>
  </si>
  <si>
    <t>Гойда Дар'я</t>
  </si>
  <si>
    <t>Савін Іван</t>
  </si>
  <si>
    <t>Поталюк Марія</t>
  </si>
  <si>
    <t>Богуцький Олександр</t>
  </si>
  <si>
    <t>Григор'єва Влада</t>
  </si>
  <si>
    <t>Лінкін Володимир </t>
  </si>
  <si>
    <t>Литвинов Матвій</t>
  </si>
  <si>
    <t>Жарченко Катерина</t>
  </si>
  <si>
    <t>Ляш Анастасія</t>
  </si>
  <si>
    <t>Мельник Соломія</t>
  </si>
  <si>
    <t>Добролежа Валерія</t>
  </si>
  <si>
    <t>Стаднік Мілана</t>
  </si>
  <si>
    <t>Кузьмін Андрій</t>
  </si>
  <si>
    <t>Літвінова Марія</t>
  </si>
  <si>
    <t>Колабська Оксана</t>
  </si>
  <si>
    <t>Зимін Тихон</t>
  </si>
  <si>
    <t>Одновол Демʼян</t>
  </si>
  <si>
    <t>Дон Дамір</t>
  </si>
  <si>
    <t>Кришталь Дамір</t>
  </si>
  <si>
    <t>Дар'я Прохват</t>
  </si>
  <si>
    <t>Тихон Попов</t>
  </si>
  <si>
    <t>Саша Чорноус</t>
  </si>
  <si>
    <t xml:space="preserve">Вівєя Бородецька </t>
  </si>
  <si>
    <t>Вероніка Луніна</t>
  </si>
  <si>
    <t>Бойко Мар’яна</t>
  </si>
  <si>
    <t>Дорошенко Каріна</t>
  </si>
  <si>
    <t>Литвиненко Олексій</t>
  </si>
  <si>
    <t>Летюка Антон</t>
  </si>
  <si>
    <t>Лохоня Сергій</t>
  </si>
  <si>
    <t>Сачук Денис</t>
  </si>
  <si>
    <t>Супрун Максим</t>
  </si>
  <si>
    <t>Андрушенко Ксенія Миколаївна</t>
  </si>
  <si>
    <t>Осадчий Олег Юрійович</t>
  </si>
  <si>
    <t>Шашкова Надія Артурівна</t>
  </si>
  <si>
    <t>Яремчук Георгій Максимович</t>
  </si>
  <si>
    <t>Гончаров Роман</t>
  </si>
  <si>
    <t>Геджин Макар </t>
  </si>
  <si>
    <t>Коваль Андрій </t>
  </si>
  <si>
    <t>Коваль Рината </t>
  </si>
  <si>
    <t>Іванова Дар'я</t>
  </si>
  <si>
    <t>Римарчук Ульяна </t>
  </si>
  <si>
    <t>Джура Денис </t>
  </si>
  <si>
    <t>Чуба Владислав </t>
  </si>
  <si>
    <t>Кравченко Максим </t>
  </si>
  <si>
    <t>Фіщенко Костянтин </t>
  </si>
  <si>
    <t>Федоришина Дар'я</t>
  </si>
  <si>
    <t>Стецюк Аліса </t>
  </si>
  <si>
    <t>Мишева Марія </t>
  </si>
  <si>
    <t>Мишев Єгор </t>
  </si>
  <si>
    <t>Похилова Уляна </t>
  </si>
  <si>
    <t>Остапчук Альона</t>
  </si>
  <si>
    <t>Кустова Олександра </t>
  </si>
  <si>
    <t>Монько Сергій </t>
  </si>
  <si>
    <t xml:space="preserve">Симонович Юлія </t>
  </si>
  <si>
    <t>Палій Поліна</t>
  </si>
  <si>
    <t>Гріненко Тимофій</t>
  </si>
  <si>
    <t>Білоконна Поліна</t>
  </si>
  <si>
    <t>Олефіренко Софія</t>
  </si>
  <si>
    <t>Кикоть Вероніка</t>
  </si>
  <si>
    <t>Жежер Ілля</t>
  </si>
  <si>
    <t>Зайцев Максим</t>
  </si>
  <si>
    <t>Грищенко Софія</t>
  </si>
  <si>
    <t>Флорес Кортес Ліана</t>
  </si>
  <si>
    <t>Фурманов Влад</t>
  </si>
  <si>
    <t>Ярослав Прудчинський</t>
  </si>
  <si>
    <t>Степан Собка</t>
  </si>
  <si>
    <t>Денис Примак</t>
  </si>
  <si>
    <t>Стефанія Гриценко</t>
  </si>
  <si>
    <t>Кіра Ящук</t>
  </si>
  <si>
    <t>Михайло Бутковський</t>
  </si>
  <si>
    <t>Максим Соколенко</t>
  </si>
  <si>
    <t>Матвій Самотьосов</t>
  </si>
  <si>
    <t>Дамір Григораш</t>
  </si>
  <si>
    <t>Владислава Овдій</t>
  </si>
  <si>
    <t>Євген Стержанов</t>
  </si>
  <si>
    <t>Софія Білецька</t>
  </si>
  <si>
    <t>Артем Пасічник</t>
  </si>
  <si>
    <t>Адам Панасенко</t>
  </si>
  <si>
    <t>Давид Місюні</t>
  </si>
  <si>
    <t xml:space="preserve">Софія Жилінко </t>
  </si>
  <si>
    <t xml:space="preserve">Свідрик Кирило </t>
  </si>
  <si>
    <t xml:space="preserve">Зазулькевич Андріана </t>
  </si>
  <si>
    <t xml:space="preserve">Павелко Маркіян </t>
  </si>
  <si>
    <t xml:space="preserve">Соломія Сидякіна </t>
  </si>
  <si>
    <t>Холоділін Єгор</t>
  </si>
  <si>
    <t>Тетяна Худошина</t>
  </si>
  <si>
    <t>Надточій Мірослава</t>
  </si>
  <si>
    <t>Благірєва Анастасія Дмитрівна</t>
  </si>
  <si>
    <t>Штефюк Марія</t>
  </si>
  <si>
    <t>Ковальова Кіра</t>
  </si>
  <si>
    <t>Фабицький Дмитро</t>
  </si>
  <si>
    <t>Зайченко Ольга</t>
  </si>
  <si>
    <t>Тесленко Анастасія</t>
  </si>
  <si>
    <t xml:space="preserve">Шишкова Мирослава </t>
  </si>
  <si>
    <t>Попович Кіріл</t>
  </si>
  <si>
    <t>Ромазанов Дамір Миколайович</t>
  </si>
  <si>
    <t>Вишневський Павло Олександрович</t>
  </si>
  <si>
    <t>Бердник Вероніка</t>
  </si>
  <si>
    <t>Вістюк Владислав</t>
  </si>
  <si>
    <t>Шепельська Вікторія</t>
  </si>
  <si>
    <t>Лукянець Богдан</t>
  </si>
  <si>
    <t>Наточій Валерій</t>
  </si>
  <si>
    <t>Капустян Артем</t>
  </si>
  <si>
    <t>Крочак Артем</t>
  </si>
  <si>
    <t>Григоренко Злата</t>
  </si>
  <si>
    <t>Бартош Анна</t>
  </si>
  <si>
    <t>Солоденко Нікіта</t>
  </si>
  <si>
    <t>Сябро Макар</t>
  </si>
  <si>
    <t>Даниленко Поліна</t>
  </si>
  <si>
    <t>Сулейманов Валентин</t>
  </si>
  <si>
    <t>Бойко Роман</t>
  </si>
  <si>
    <t>Романова Анна</t>
  </si>
  <si>
    <t>Савченко Богдан</t>
  </si>
  <si>
    <t>Марущак Андрій</t>
  </si>
  <si>
    <t>Студзінський Олександр</t>
  </si>
  <si>
    <t>Моісєєнко Віра</t>
  </si>
  <si>
    <t>Унинець Єлизавета</t>
  </si>
  <si>
    <t>Унинець Зата</t>
  </si>
  <si>
    <t>Павленко Анжеліна</t>
  </si>
  <si>
    <t>Король Віолетта</t>
  </si>
  <si>
    <t>Заєць Злата</t>
  </si>
  <si>
    <t>Клишко Вікторія</t>
  </si>
  <si>
    <t>Мандибура Ярослав</t>
  </si>
  <si>
    <t>Ціганков Тимофій</t>
  </si>
  <si>
    <t>Морозов Терентій</t>
  </si>
  <si>
    <t>Олефіренко Олексій</t>
  </si>
  <si>
    <t>Шваля Василина</t>
  </si>
  <si>
    <t>Котлов Ігор</t>
  </si>
  <si>
    <t>Логвиненко Уляна</t>
  </si>
  <si>
    <t>Алтухова Мілана</t>
  </si>
  <si>
    <t>Колумбет Максим</t>
  </si>
  <si>
    <t>Софія Комісар</t>
  </si>
  <si>
    <t>Абдураманова Тимур</t>
  </si>
  <si>
    <t>Скалига Богдан</t>
  </si>
  <si>
    <t>Єва Боданюк</t>
  </si>
  <si>
    <t>Бень Олександра Федорівна</t>
  </si>
  <si>
    <t>Мануйленко Владислава Віталіївна</t>
  </si>
  <si>
    <t>4-А клас</t>
  </si>
  <si>
    <t>Мельник Кирило Ігорович</t>
  </si>
  <si>
    <t xml:space="preserve">Черних Микола </t>
  </si>
  <si>
    <t>Чорнобров Вероніка</t>
  </si>
  <si>
    <t>Сумський дошкільний навчальний заклад (центр розвитку дитини) #13 "Купава"</t>
  </si>
  <si>
    <t>Хмельницький заклад дошкільної освіти № 53 "Веселка "</t>
  </si>
  <si>
    <t xml:space="preserve">  Група № 6 КЗ "ДНЗ №75 ВМР" "Бджілка"</t>
  </si>
  <si>
    <t>Група № 8 "Капітошка"</t>
  </si>
  <si>
    <t xml:space="preserve">Група №12 КЗ "ДНЗ №75 ВМР" </t>
  </si>
  <si>
    <t>Сумський навчальний заклад (центр розвитку дитини) #13 "Купава"</t>
  </si>
  <si>
    <t>Група старшого дошкільного віку "Лілія" Сумського дошкільного навчального закладу (центр розвитку дитини)№13 "Купава"</t>
  </si>
  <si>
    <t>Стешенко Лев Олександрович</t>
  </si>
  <si>
    <t>Волошин Ілля Вячеславович</t>
  </si>
  <si>
    <t>Стешенко Давид Олександрович</t>
  </si>
  <si>
    <t>Шматком Крістіна Юріївна</t>
  </si>
  <si>
    <t>Семікіна Валерія Євгенівна</t>
  </si>
  <si>
    <t>Семікіна Вікторія Євгенівна</t>
  </si>
  <si>
    <t>Дегтяр Дмитро Сергійович</t>
  </si>
  <si>
    <t>Чернявський Василь Васильович</t>
  </si>
  <si>
    <t>Чечілівський Даніїл Сергійович</t>
  </si>
  <si>
    <t>Михайлюк Даніїл Вікторович</t>
  </si>
  <si>
    <t>Кукса Назар Вадимович</t>
  </si>
  <si>
    <t>Булак Єгор Русланович</t>
  </si>
  <si>
    <t>Дегтяр Катерина Сергіївна</t>
  </si>
  <si>
    <t>Дегтяр Андрій Сергійович</t>
  </si>
  <si>
    <t>Коряченко Ірина Валеріївна</t>
  </si>
  <si>
    <t>Магдич Анастасія Павлівна</t>
  </si>
  <si>
    <t>Білий Захар Дмитрович</t>
  </si>
  <si>
    <t>Ветчінкіна Єва Іванівна</t>
  </si>
  <si>
    <t>Чернявський Михайло Васильович</t>
  </si>
  <si>
    <t>Грабовенко Аліса Максимівна</t>
  </si>
  <si>
    <t>Даневич Діана Сергіївна</t>
  </si>
  <si>
    <t>Даневич Ярослав Сергійович</t>
  </si>
  <si>
    <t>Кукса Захар Олегович</t>
  </si>
  <si>
    <t>Новікова Катерина Сергіївна</t>
  </si>
  <si>
    <t>Ландар Ярослав Ігорович</t>
  </si>
  <si>
    <t>Щербак Макар Сергійович</t>
  </si>
  <si>
    <t>Шматок Максим Віталійович</t>
  </si>
  <si>
    <t>Білогруд Кароліна Іванівна</t>
  </si>
  <si>
    <t>Тимошенко Богдана Анатоліївна</t>
  </si>
  <si>
    <t>Якименко Артем Вадимович</t>
  </si>
  <si>
    <t>Ткач Максим Валентинович</t>
  </si>
  <si>
    <t>Корсун Марк Олександрович</t>
  </si>
  <si>
    <t>Колектив старшої групи</t>
  </si>
  <si>
    <t>Колектив молодшої групи</t>
  </si>
  <si>
    <t>Шевченко Кіра Євгенівна</t>
  </si>
  <si>
    <t>Якименко Евеліна Вадимівна</t>
  </si>
  <si>
    <t>Якименко Кирил Вадимович</t>
  </si>
  <si>
    <t>Нагачівський ЗДО ЯМР ЛО</t>
  </si>
  <si>
    <t>Дошкільний навчальний заклад (ясла-садок) №22</t>
  </si>
  <si>
    <t>ЗДО №26 "Ласкавушка"</t>
  </si>
  <si>
    <t>Дитячий творчий колектив "Хай квітує у достатку рідна Україна!"</t>
  </si>
  <si>
    <t>Херсонський ясла-садок № 7 Херсонської міської ради</t>
  </si>
  <si>
    <t>ЗДО №12 "Струмочок"</t>
  </si>
  <si>
    <t>Акчуріна Юлія Михайлівна</t>
  </si>
  <si>
    <t>Журова Олена Вячеславівна</t>
  </si>
  <si>
    <t>Марега Ірина Вікторівна</t>
  </si>
  <si>
    <t>Цурікова Ірина Володимирівна</t>
  </si>
  <si>
    <t>Синчишена Ольга Василівна</t>
  </si>
  <si>
    <t>Мала Марина Валеріївна</t>
  </si>
  <si>
    <t>Сніцаренко Раїса Дмитрівна</t>
  </si>
  <si>
    <t>Мамбреян Неллі Степанівна</t>
  </si>
  <si>
    <t>Реформатор-Ковальчук Юлія Михайлівна</t>
  </si>
  <si>
    <t>Семенюк Тетяна Володимирівна</t>
  </si>
  <si>
    <t>Хоптинець Людмила Миколаївна</t>
  </si>
  <si>
    <t xml:space="preserve"> Іванова Людмила Юріївна</t>
  </si>
  <si>
    <t>Гора Діна Василівна</t>
  </si>
  <si>
    <t>Кулик Світлана Володимирівна</t>
  </si>
  <si>
    <t>Загорецька Людмила Олександрівна</t>
  </si>
  <si>
    <t>Жук Олена Миколаївна</t>
  </si>
  <si>
    <t>Коханська Галина Богданівна</t>
  </si>
  <si>
    <t>Паламарчук Галина Іванівна</t>
  </si>
  <si>
    <t>Мазур Алла Миколаївна</t>
  </si>
  <si>
    <t>Бойко Олена Олександрівна</t>
  </si>
  <si>
    <t>Віняр Ольга Анатоліївна</t>
  </si>
  <si>
    <t>Завадська Людмила Едуардівна</t>
  </si>
  <si>
    <t xml:space="preserve">Березівський НВК </t>
  </si>
  <si>
    <t>Лазарець Оксана Вікторівна</t>
  </si>
  <si>
    <t>Погорілець Тетяна Володимирівна</t>
  </si>
  <si>
    <t>Шишкова Євгенія Олегівна</t>
  </si>
  <si>
    <t>Комунальний заклад "Заклад дошкільної освіти №59 Вінницької міської ради"</t>
  </si>
  <si>
    <t>Хмельницький заклад дошкільної освіти №24 "Барвінок"</t>
  </si>
  <si>
    <t>Зуєва Анжела Василівна</t>
  </si>
  <si>
    <t>Коваленко Кіра Константинівна</t>
  </si>
  <si>
    <t>Литвиненко Арсеній Олексійович</t>
  </si>
  <si>
    <t>Петренко Валерія Антонівна</t>
  </si>
  <si>
    <t>Букачівський заклад дошкільної освіти (ясла-садок) "Малятко"</t>
  </si>
  <si>
    <t>Сумська початкова школа №11 Сумської міської ради. Група "Калинка"</t>
  </si>
  <si>
    <t>Крекот Наталя Володимирівна</t>
  </si>
  <si>
    <t>КУ СНВК 16</t>
  </si>
  <si>
    <t>Херсонська початкова школа №7 Херсонської міської ради</t>
  </si>
  <si>
    <t>Волкова Єлизавета Андріївна</t>
  </si>
  <si>
    <t>Гузь Кирил Анатолійович</t>
  </si>
  <si>
    <t>Старша група ЗДО №7 “Перлинка”</t>
  </si>
  <si>
    <t>ЗДО №5 "Капітошка"</t>
  </si>
  <si>
    <t>ЗАКЛАД ДОШКІЛЬНОЇ ОСВІТИ КОМБІНОВАНОГО ТИПУ ЯСЛА - САДОК №8 "ВЕСЕЛКА"</t>
  </si>
  <si>
    <t>Красілюк Ліля Кирилівна</t>
  </si>
  <si>
    <t>Погранична Світлана Олександрівна</t>
  </si>
  <si>
    <t>Шило Юля Василівна</t>
  </si>
  <si>
    <t>Група №7</t>
  </si>
  <si>
    <t>Група №9</t>
  </si>
  <si>
    <t>Вилківський ЗЗСО №1</t>
  </si>
  <si>
    <t>Переможненьский ЗДО</t>
  </si>
  <si>
    <t>Мельник Лариса Анатоліївна</t>
  </si>
  <si>
    <t>Сліпченко Людмила Іванівна</t>
  </si>
  <si>
    <t>Нешко Наталія Василівна</t>
  </si>
  <si>
    <t>Алтанська Оксана Андріївна</t>
  </si>
  <si>
    <t>Шамрай Любов Ярославівна</t>
  </si>
  <si>
    <t>Макарікова Світлана Анатоліївна</t>
  </si>
  <si>
    <t>ЗДО № 10 "Веселка"</t>
  </si>
  <si>
    <t>Петрівський ЗЗСО І-ІІІ ступенів</t>
  </si>
  <si>
    <t>Жовтанецький заклад дошкільної освіти "Вишенька"(комбінованого типу)</t>
  </si>
  <si>
    <t>Ліцей № 1, учні 2-В класу</t>
  </si>
  <si>
    <t>Полгородник Ксенія</t>
  </si>
  <si>
    <t xml:space="preserve">Онищенко Мілана </t>
  </si>
  <si>
    <t>Радіонова Діана</t>
  </si>
  <si>
    <t>Власова Олександра</t>
  </si>
  <si>
    <t>Коваль Ангеліна</t>
  </si>
  <si>
    <t>1-І клас КЗ "Вінницький ліцей 12"</t>
  </si>
  <si>
    <t>Бахмацька Софія Ярославівна</t>
  </si>
  <si>
    <t>Болюх Лідія Олегівна</t>
  </si>
  <si>
    <t>Костюченко Єгор</t>
  </si>
  <si>
    <t>Іскам Єгор</t>
  </si>
  <si>
    <t>Худан Вікторія</t>
  </si>
  <si>
    <t>Журавель Вікторія</t>
  </si>
  <si>
    <t>Сидорчук Артем</t>
  </si>
  <si>
    <t xml:space="preserve">Валерія Неклеса </t>
  </si>
  <si>
    <t xml:space="preserve">Андрей Савицкий </t>
  </si>
  <si>
    <t>Шевчук Владислав</t>
  </si>
  <si>
    <t>Чумак Владислав</t>
  </si>
  <si>
    <t>Безлаківський Микола</t>
  </si>
  <si>
    <t xml:space="preserve">Луценко Софія </t>
  </si>
  <si>
    <t>Козленко Віолетта</t>
  </si>
  <si>
    <t>Багінський Святослав</t>
  </si>
  <si>
    <t>Факас Олеся</t>
  </si>
  <si>
    <t>Солоха Максим</t>
  </si>
  <si>
    <t xml:space="preserve">Рижанкова Ольга </t>
  </si>
  <si>
    <t>Коронська Яна </t>
  </si>
  <si>
    <t>Міхневич Марія</t>
  </si>
  <si>
    <t>Потужний Денис Юрійович</t>
  </si>
  <si>
    <t>Анастасія Непша</t>
  </si>
  <si>
    <t xml:space="preserve">Сорочинська Вікторія </t>
  </si>
  <si>
    <t>Андрій Нікітін</t>
  </si>
  <si>
    <t xml:space="preserve">Валерія Стельмах </t>
  </si>
  <si>
    <t>Тушкова Валерія</t>
  </si>
  <si>
    <t>Cахарова Надія</t>
  </si>
  <si>
    <t xml:space="preserve">Бабич Діана  </t>
  </si>
  <si>
    <t>Юрковська Єлизавета</t>
  </si>
  <si>
    <t>Сарченко Каміла </t>
  </si>
  <si>
    <t>Котлар Аліна</t>
  </si>
  <si>
    <t>Борко Надія</t>
  </si>
  <si>
    <t>Вікторія Калута</t>
  </si>
  <si>
    <t xml:space="preserve">Павло Гевко </t>
  </si>
  <si>
    <t>Гергола Сніжана</t>
  </si>
  <si>
    <t>Кобюк Денис</t>
  </si>
  <si>
    <t>Хомин Вероніка</t>
  </si>
  <si>
    <t xml:space="preserve">Анастасія Капмоль </t>
  </si>
  <si>
    <t>Олена Даніленко</t>
  </si>
  <si>
    <t>Кравченко Тетяна</t>
  </si>
  <si>
    <t>Дейнека Олексій</t>
  </si>
  <si>
    <t>Корнєва Дарья</t>
  </si>
  <si>
    <t>Петренко Максим</t>
  </si>
  <si>
    <t xml:space="preserve">Юлия Нагорнюк </t>
  </si>
  <si>
    <t xml:space="preserve">Гатенюк Інна </t>
  </si>
  <si>
    <t xml:space="preserve">Людмила Повар </t>
  </si>
  <si>
    <t xml:space="preserve">Дарья Матяш </t>
  </si>
  <si>
    <t xml:space="preserve">Олександр Бондаренко </t>
  </si>
  <si>
    <t>Аліса Єременко</t>
  </si>
  <si>
    <t>Поліна Єсенкова</t>
  </si>
  <si>
    <t>Вергелес Тетяна </t>
  </si>
  <si>
    <t>Роман Яцук</t>
  </si>
  <si>
    <t xml:space="preserve">Вика Дяченко </t>
  </si>
  <si>
    <t>Ліза Руденко</t>
  </si>
  <si>
    <t>Заяць Ілона</t>
  </si>
  <si>
    <t>Артеменко Яна</t>
  </si>
  <si>
    <t xml:space="preserve">Катя Грушевська </t>
  </si>
  <si>
    <t>Даша Тищенко</t>
  </si>
  <si>
    <t>Ульяновська Даша</t>
  </si>
  <si>
    <t>Єрмоленко Валентини</t>
  </si>
  <si>
    <t>Софія Брезицька</t>
  </si>
  <si>
    <t xml:space="preserve">Дарія Колос </t>
  </si>
  <si>
    <t>Неговська Марія</t>
  </si>
  <si>
    <t xml:space="preserve">Артем Кузнецов </t>
  </si>
  <si>
    <t>Першко Дарина</t>
  </si>
  <si>
    <t>Андрій Аліпов</t>
  </si>
  <si>
    <t>Завада Вероніка</t>
  </si>
  <si>
    <t>Іван Шевчик</t>
  </si>
  <si>
    <t>Бойко Аліна</t>
  </si>
  <si>
    <t>Гульчук Марина</t>
  </si>
  <si>
    <t>Гладун Юлія</t>
  </si>
  <si>
    <t>Мазуркевич Ірина</t>
  </si>
  <si>
    <t>Оксана Федик</t>
  </si>
  <si>
    <t>Лучинець Анна</t>
  </si>
  <si>
    <t>Марач Іванна</t>
  </si>
  <si>
    <t>Ілля Шеремета</t>
  </si>
  <si>
    <t xml:space="preserve">Катя Торчинюк </t>
  </si>
  <si>
    <t>Ірина Лазарєва</t>
  </si>
  <si>
    <t>Максим Антонов</t>
  </si>
  <si>
    <t>Ніна Самойленко</t>
  </si>
  <si>
    <t xml:space="preserve">Владимир Недельчев </t>
  </si>
  <si>
    <t>Ярослав Тимець</t>
  </si>
  <si>
    <t xml:space="preserve">Махан Дар'я </t>
  </si>
  <si>
    <t xml:space="preserve">Христина Моряк </t>
  </si>
  <si>
    <t xml:space="preserve">Марія Кондратовець </t>
  </si>
  <si>
    <t>Сивч Юлія</t>
  </si>
  <si>
    <t>Саша Бакалінська</t>
  </si>
  <si>
    <t>Юля Філь</t>
  </si>
  <si>
    <t>Павленко Яна</t>
  </si>
  <si>
    <t>Приймак Анна</t>
  </si>
  <si>
    <t xml:space="preserve">Дода Анна </t>
  </si>
  <si>
    <t xml:space="preserve">Демченко Валентина </t>
  </si>
  <si>
    <t>Богдан Мирошниченко</t>
  </si>
  <si>
    <t>Дойонко Вікторія</t>
  </si>
  <si>
    <t>Рибченко Роман</t>
  </si>
  <si>
    <t>Пєсков Михайло</t>
  </si>
  <si>
    <t>Штуль Богдана</t>
  </si>
  <si>
    <t>Кондратюк Андрій Олександрович</t>
  </si>
  <si>
    <t>Кобзар Олег Владиславович</t>
  </si>
  <si>
    <t>Єрмакович Оксана</t>
  </si>
  <si>
    <t>Савченко Марія</t>
  </si>
  <si>
    <t>Мокану Олександра</t>
  </si>
  <si>
    <t>Шандренко Олександра</t>
  </si>
  <si>
    <t xml:space="preserve">Кравцов Богдан </t>
  </si>
  <si>
    <t xml:space="preserve">Margo Grunwald </t>
  </si>
  <si>
    <t>Миколайчук Дарина</t>
  </si>
  <si>
    <t>Денисовська Катерина</t>
  </si>
  <si>
    <t>Вікторія Беркела</t>
  </si>
  <si>
    <t>Пророченко Дарія</t>
  </si>
  <si>
    <t>Гафар Анастасія</t>
  </si>
  <si>
    <t>Олійник Дар'я</t>
  </si>
  <si>
    <t>Анна Богачук</t>
  </si>
  <si>
    <t>Вікторія Швець</t>
  </si>
  <si>
    <t xml:space="preserve">Черепанова Луна </t>
  </si>
  <si>
    <t>Крайник Михайло</t>
  </si>
  <si>
    <t xml:space="preserve">Лесніченко Дар'я </t>
  </si>
  <si>
    <t xml:space="preserve">Катя Поканевич </t>
  </si>
  <si>
    <t>Недашківська Анна</t>
  </si>
  <si>
    <t>Ничипорук Андрій</t>
  </si>
  <si>
    <t>Алєксєєва Олександра</t>
  </si>
  <si>
    <t>Поліщук Антоніна</t>
  </si>
  <si>
    <t>Підкамінецька Ольга Ігорівна </t>
  </si>
  <si>
    <t>Дордюк Артем</t>
  </si>
  <si>
    <t>Габрильчук Ольга</t>
  </si>
  <si>
    <t>Кулак Євгеній</t>
  </si>
  <si>
    <t>Данилюк Назарій Юрійович</t>
  </si>
  <si>
    <t>Човган Максим</t>
  </si>
  <si>
    <t>Ставнійчук Денис</t>
  </si>
  <si>
    <t>Суліма Олена</t>
  </si>
  <si>
    <t>Осипенко Софія</t>
  </si>
  <si>
    <t>Василина Могильська</t>
  </si>
  <si>
    <t xml:space="preserve">Блажієвська Анастасія </t>
  </si>
  <si>
    <t>Ободзінський Артем</t>
  </si>
  <si>
    <t>Симонюк Іван</t>
  </si>
  <si>
    <t xml:space="preserve">Аліна Сидорчук </t>
  </si>
  <si>
    <t>Микола Веселюк</t>
  </si>
  <si>
    <t>Драган Ірина</t>
  </si>
  <si>
    <t>Юрчук Дмитро</t>
  </si>
  <si>
    <t>Байдак Марія</t>
  </si>
  <si>
    <t>Лисенко Олеся</t>
  </si>
  <si>
    <t>Найдьонова Поліна</t>
  </si>
  <si>
    <t>Фиц Аліна</t>
  </si>
  <si>
    <t>Лещук Анна Анатоліївна</t>
  </si>
  <si>
    <t>Бурдинський Володимир</t>
  </si>
  <si>
    <t>Панчук Анастасія</t>
  </si>
  <si>
    <t>Обмок Інна</t>
  </si>
  <si>
    <t>Коток Катерина</t>
  </si>
  <si>
    <t>Анастасія Харченко</t>
  </si>
  <si>
    <t>Задворний Максим Сергійович</t>
  </si>
  <si>
    <t>Стоєва Дар'я</t>
  </si>
  <si>
    <t>Голованик Маргарита</t>
  </si>
  <si>
    <t>Юхименко Аліна</t>
  </si>
  <si>
    <t xml:space="preserve"> Мандрик Оля</t>
  </si>
  <si>
    <t xml:space="preserve">Люблінська Ліза </t>
  </si>
  <si>
    <t>Котлова Вероніка</t>
  </si>
  <si>
    <t>Стиценко Ангеліна</t>
  </si>
  <si>
    <t>Медвецька Оля</t>
  </si>
  <si>
    <t>Комар-Стаховська Катерина</t>
  </si>
  <si>
    <t>Косенко Ярослав Анатолійович</t>
  </si>
  <si>
    <t>Грабован Дарія</t>
  </si>
  <si>
    <t>Симчук Ігор</t>
  </si>
  <si>
    <t>Ярошенко Вікторія</t>
  </si>
  <si>
    <t>Спічак Михайло</t>
  </si>
  <si>
    <t>Гомонай Іван</t>
  </si>
  <si>
    <t>Олександра Бакалінська</t>
  </si>
  <si>
    <t>Щур Олександр Олегович</t>
  </si>
  <si>
    <t xml:space="preserve">Приленська Карина </t>
  </si>
  <si>
    <t>Левицька Вікторія</t>
  </si>
  <si>
    <t>Соболь Христина</t>
  </si>
  <si>
    <t>Керницька Ірина </t>
  </si>
  <si>
    <t>Купрієнко Олексій Олександрович</t>
  </si>
  <si>
    <t>Скиба Ярослава Сергіївна</t>
  </si>
  <si>
    <t>Ілля Голосов</t>
  </si>
  <si>
    <t>Лапчук Іван Олександрович</t>
  </si>
  <si>
    <t>Влад Заліський</t>
  </si>
  <si>
    <t>Вознюк Тетяна Олегівна</t>
  </si>
  <si>
    <t>Якубівська Віолетта Андріївна</t>
  </si>
  <si>
    <t>Цапенко Анастасія</t>
  </si>
  <si>
    <t>Зінченко Юлія Миколаївна</t>
  </si>
  <si>
    <t>Іванова Валерія</t>
  </si>
  <si>
    <t>Іванова Марина Андріївна</t>
  </si>
  <si>
    <t>Довгань Ольга</t>
  </si>
  <si>
    <t>Софія Бойко</t>
  </si>
  <si>
    <t>Ходзінська Наталія Юріївна</t>
  </si>
  <si>
    <t>Піхманець Марта</t>
  </si>
  <si>
    <t>Мацко Вікторія</t>
  </si>
  <si>
    <t>Сокур Анастасія</t>
  </si>
  <si>
    <t>Юрків Соломія</t>
  </si>
  <si>
    <t>Мельник Катерина</t>
  </si>
  <si>
    <t>Ружило Анастасія Сергіївна</t>
  </si>
  <si>
    <t>Цехмістренко Катерина Віталіївна</t>
  </si>
  <si>
    <t>Кушнір Анастасія</t>
  </si>
  <si>
    <t>Павло Пшеничний</t>
  </si>
  <si>
    <t>Сірант Марина Олександрівна</t>
  </si>
  <si>
    <t>Мачушенко Тарас</t>
  </si>
  <si>
    <t>Дарини Федорченко </t>
  </si>
  <si>
    <t>Демченко Максим</t>
  </si>
  <si>
    <t>Сердюк Крістіна</t>
  </si>
  <si>
    <t>Усатюк Крістіна</t>
  </si>
  <si>
    <t>Клименко Ліна</t>
  </si>
  <si>
    <t>Рижко Дмитро Романович</t>
  </si>
  <si>
    <t>Паншин Володимир</t>
  </si>
  <si>
    <t>Василенко Владислав</t>
  </si>
  <si>
    <t>Ткаченко Лілія</t>
  </si>
  <si>
    <t>Шацька Ніна</t>
  </si>
  <si>
    <t>Цовма Богдан</t>
  </si>
  <si>
    <t>Губенко Анастасія</t>
  </si>
  <si>
    <t>Валерія Черненко</t>
  </si>
  <si>
    <t>Анастасія Маловічко</t>
  </si>
  <si>
    <t>Шапоренко Вадим Андрійович</t>
  </si>
  <si>
    <t>Луценко Анастасія</t>
  </si>
  <si>
    <t>Бачмага Діана</t>
  </si>
  <si>
    <t>Лисенко Ксенія</t>
  </si>
  <si>
    <t>Язловська Вікторія</t>
  </si>
  <si>
    <t>Білітюк Марк</t>
  </si>
  <si>
    <t>Попович Констянтин </t>
  </si>
  <si>
    <t>Шевчук Нікіта Сергійович</t>
  </si>
  <si>
    <t>Диченко Ліана</t>
  </si>
  <si>
    <t>Самодай Руслана</t>
  </si>
  <si>
    <t xml:space="preserve">Владислав Шевчук </t>
  </si>
  <si>
    <t>Линчак Ольга</t>
  </si>
  <si>
    <t>Боровик Роман</t>
  </si>
  <si>
    <t>Бурлаков Данило Петрович</t>
  </si>
  <si>
    <t>Волянська Галина</t>
  </si>
  <si>
    <t>Волошин Вікторія</t>
  </si>
  <si>
    <t>Дем'янов Нікіта В'ячеславович</t>
  </si>
  <si>
    <t>Анна Нестеренко</t>
  </si>
  <si>
    <t>Іщук Данило</t>
  </si>
  <si>
    <t>Козак Владислава</t>
  </si>
  <si>
    <t>Світлана Тищенко</t>
  </si>
  <si>
    <t>Ободовська Аліна Вікторівна</t>
  </si>
  <si>
    <t>Нестеренко Владислав</t>
  </si>
  <si>
    <t>Сергієнко Дар'я</t>
  </si>
  <si>
    <t>Любимова Вікторія</t>
  </si>
  <si>
    <t>Совкова Юлія</t>
  </si>
  <si>
    <t>Михалюк Віталія</t>
  </si>
  <si>
    <t>Озерян Катерина</t>
  </si>
  <si>
    <t>Каміла Барта</t>
  </si>
  <si>
    <t>Бублик Анна</t>
  </si>
  <si>
    <t xml:space="preserve">Давидова Поліна </t>
  </si>
  <si>
    <t>Зірчик Олександра</t>
  </si>
  <si>
    <t>Анікєєва Анастасія</t>
  </si>
  <si>
    <t>Вікторія Євдокимова</t>
  </si>
  <si>
    <t>Яценко Валентина</t>
  </si>
  <si>
    <t>Юрченко Юрій</t>
  </si>
  <si>
    <t>Юрій Нетребчук</t>
  </si>
  <si>
    <t>Острійчук Вікторія</t>
  </si>
  <si>
    <t>Биковський Тимур</t>
  </si>
  <si>
    <t>Волчкова Катерина</t>
  </si>
  <si>
    <t>Воловик Ксенія</t>
  </si>
  <si>
    <t>Дюков Денис</t>
  </si>
  <si>
    <t>Усата Марина</t>
  </si>
  <si>
    <t>Грищенко Дмитро Сергійович</t>
  </si>
  <si>
    <t>Гриб Олександра Миколаївна</t>
  </si>
  <si>
    <t>Павлюк Богдан</t>
  </si>
  <si>
    <t>Петраченко Анастасія Сергіївна</t>
  </si>
  <si>
    <t>Ляховець Віталій</t>
  </si>
  <si>
    <t>Заліван Христина</t>
  </si>
  <si>
    <t xml:space="preserve">Мар'яна Фозикош </t>
  </si>
  <si>
    <t>Семенчук Ірина</t>
  </si>
  <si>
    <t>Грідіна Анастасія</t>
  </si>
  <si>
    <t>Правник Аліна</t>
  </si>
  <si>
    <t>Федоряк Яна</t>
  </si>
  <si>
    <t>Купчук Дарія</t>
  </si>
  <si>
    <t>Маніла Аліна</t>
  </si>
  <si>
    <t>Катеренюк Михайло Олександрович</t>
  </si>
  <si>
    <t>Борейко Надія</t>
  </si>
  <si>
    <t xml:space="preserve">Дмитро Меньшов </t>
  </si>
  <si>
    <t xml:space="preserve"> Заєць Дмитро Олександрович</t>
  </si>
  <si>
    <t>Кордунова Анна </t>
  </si>
  <si>
    <t>Коробчинська Діана Олександрівна</t>
  </si>
  <si>
    <t>Салицька Руслана Володимирівна</t>
  </si>
  <si>
    <t>Конечний Ростислав Геннадійович </t>
  </si>
  <si>
    <t>Барабаш Єлизавета </t>
  </si>
  <si>
    <t>Ксенія Ноур</t>
  </si>
  <si>
    <t>Іщенко Микола Юрійович</t>
  </si>
  <si>
    <t>Єва Христенко</t>
  </si>
  <si>
    <t>Дяченко Анастасія</t>
  </si>
  <si>
    <t>Павлов Олексій Володимирович</t>
  </si>
  <si>
    <t>Мелецька Анастасія</t>
  </si>
  <si>
    <t>Хандучка Марія</t>
  </si>
  <si>
    <t>Гребінчук Анастасія Геннадіївна</t>
  </si>
  <si>
    <t>Галинська Лілія</t>
  </si>
  <si>
    <t>Захарків Ірина </t>
  </si>
  <si>
    <t>Нікітюка Рауля</t>
  </si>
  <si>
    <t>Шевчук Микола</t>
  </si>
  <si>
    <t>Шевчук Анастасія Юріївна</t>
  </si>
  <si>
    <t>Сандригось Лілія</t>
  </si>
  <si>
    <t>Владислава Савченко</t>
  </si>
  <si>
    <t>Кравцова Ангеліна</t>
  </si>
  <si>
    <t>Череватенко Тетяна</t>
  </si>
  <si>
    <t>Вікторія Величко</t>
  </si>
  <si>
    <t>Михлик Анастасія</t>
  </si>
  <si>
    <t>Журавель Катерина</t>
  </si>
  <si>
    <t>Романюк Катерина</t>
  </si>
  <si>
    <t>Свідніцька Наталя</t>
  </si>
  <si>
    <t>Катерина Казімір</t>
  </si>
  <si>
    <t>Черниш Вероніка Олександрівна</t>
  </si>
  <si>
    <t>Романюк Інна Іванівна</t>
  </si>
  <si>
    <t>Христина Золотова</t>
  </si>
  <si>
    <t>Никифорука Назарія</t>
  </si>
  <si>
    <t>Ковальов Артем</t>
  </si>
  <si>
    <t>Івашина Анастасія</t>
  </si>
  <si>
    <t>Мельничук Марія</t>
  </si>
  <si>
    <t>Вольський Олександр</t>
  </si>
  <si>
    <t>Цюпа Вікторія</t>
  </si>
  <si>
    <t>Постольська Діана</t>
  </si>
  <si>
    <t>Колесник Вероніка</t>
  </si>
  <si>
    <t>Ємєліна Олександра</t>
  </si>
  <si>
    <t>Щебетюк Андрій Володимирович</t>
  </si>
  <si>
    <t>Краснощок Максим</t>
  </si>
  <si>
    <t>Андрієвський Дмитро</t>
  </si>
  <si>
    <t>Дарія Ярош</t>
  </si>
  <si>
    <t>Корчагіна Катерина</t>
  </si>
  <si>
    <t>Шпак Вікторія</t>
  </si>
  <si>
    <t>Клименко Дмитро Вячеславович</t>
  </si>
  <si>
    <t>Стаднюк Домініка Максимівна</t>
  </si>
  <si>
    <t>Поцентайло Олена</t>
  </si>
  <si>
    <t>Руда Христина</t>
  </si>
  <si>
    <t>Аліса Ваховська</t>
  </si>
  <si>
    <t>Гуменюк Ангеліна</t>
  </si>
  <si>
    <t>Гуменюк Олександр Петрович</t>
  </si>
  <si>
    <t>Смірнова Надія</t>
  </si>
  <si>
    <t>Пугач Катерина</t>
  </si>
  <si>
    <t>Гринько Аліна</t>
  </si>
  <si>
    <t>Аліна Дідик</t>
  </si>
  <si>
    <t>Осадчук Аліна</t>
  </si>
  <si>
    <t>Чехова Аліна Олексіївна</t>
  </si>
  <si>
    <t>Канюк Марія</t>
  </si>
  <si>
    <t>Анастасія Бородіна</t>
  </si>
  <si>
    <t>Крижановська Софія</t>
  </si>
  <si>
    <t>Діброва Вікторія</t>
  </si>
  <si>
    <t>Лазаревич Яна</t>
  </si>
  <si>
    <t>Воропаєва Юлія</t>
  </si>
  <si>
    <t>Мінчук Анна</t>
  </si>
  <si>
    <t>Маринич Тетяна</t>
  </si>
  <si>
    <t>Дарія Гноєва</t>
  </si>
  <si>
    <t>Александрова Дар’я Олексіївна</t>
  </si>
  <si>
    <t>Гандзюк Вікторія</t>
  </si>
  <si>
    <t>Вікторія Купенко</t>
  </si>
  <si>
    <t>Бриндак Марія</t>
  </si>
  <si>
    <t>Отвіновська Марина</t>
  </si>
  <si>
    <t>Хращевська Анастасія Михайлівна</t>
  </si>
  <si>
    <t>Колесніченко Денис</t>
  </si>
  <si>
    <t>Кравцов Богдан</t>
  </si>
  <si>
    <t xml:space="preserve">Анастасія Демченко </t>
  </si>
  <si>
    <t>Терновська Вікторія</t>
  </si>
  <si>
    <t>Христина Соловій</t>
  </si>
  <si>
    <t>Токарчук Іван</t>
  </si>
  <si>
    <t>Мельничук Дмитро</t>
  </si>
  <si>
    <t>Олег Богданович</t>
  </si>
  <si>
    <t>Нишпал Вікторія</t>
  </si>
  <si>
    <t>Ольга Коробейнікова</t>
  </si>
  <si>
    <t>Таран Анна</t>
  </si>
  <si>
    <t>Портнік Аліна</t>
  </si>
  <si>
    <t>Липівська Владислава</t>
  </si>
  <si>
    <t>Мілєна Гурєва</t>
  </si>
  <si>
    <t xml:space="preserve">Владислава Баркар </t>
  </si>
  <si>
    <t>Мінжирян Надія Іванівна</t>
  </si>
  <si>
    <t>Чередник Давид</t>
  </si>
  <si>
    <t>Давиденко Анастасія</t>
  </si>
  <si>
    <t>Дарій Максим Сергійович</t>
  </si>
  <si>
    <t>Новіцька Анна Юріївна</t>
  </si>
  <si>
    <t>Амонс Максим</t>
  </si>
  <si>
    <t>Саша Чукай</t>
  </si>
  <si>
    <t>Іван Лоза</t>
  </si>
  <si>
    <t>Пришляк Карина</t>
  </si>
  <si>
    <t>Коновальчук Карина</t>
  </si>
  <si>
    <t>Коцюруба Нікіта Олександрович </t>
  </si>
  <si>
    <t>Кореновська Анастасія</t>
  </si>
  <si>
    <t>Борисюк Вероніка</t>
  </si>
  <si>
    <t>Катерина Денисовська</t>
  </si>
  <si>
    <t>Шопіна Ангеліна</t>
  </si>
  <si>
    <t>Макартецька Валентина</t>
  </si>
  <si>
    <t>Васютинський Дмитро</t>
  </si>
  <si>
    <t>Заярна Вікторія</t>
  </si>
  <si>
    <t>Заярна Катерина</t>
  </si>
  <si>
    <t>Гончарук Ілля Тульчин</t>
  </si>
  <si>
    <t xml:space="preserve">Денис Навроцький </t>
  </si>
  <si>
    <t>Кульчицький Дмитро</t>
  </si>
  <si>
    <t>Висоцький Назар</t>
  </si>
  <si>
    <t>Полікарпова Діана</t>
  </si>
  <si>
    <t>Кравчук Олексій Олександрович </t>
  </si>
  <si>
    <t>Юлія Сергіївна Недошовенко</t>
  </si>
  <si>
    <t>Кривобока Анна</t>
  </si>
  <si>
    <t>Струс Назарій</t>
  </si>
  <si>
    <t>Єгорова Дар'я</t>
  </si>
  <si>
    <t>Лазнюк Анна</t>
  </si>
  <si>
    <t>Артем Пекнич</t>
  </si>
  <si>
    <t>Борук Тетяна Миколаївна</t>
  </si>
  <si>
    <t>Сердюк Роман</t>
  </si>
  <si>
    <t xml:space="preserve">Тіщенко С.С. </t>
  </si>
  <si>
    <t>Зощак Ірина Євгеніївна</t>
  </si>
  <si>
    <t>Сергеєв Артем</t>
  </si>
  <si>
    <t>Чумак Ольга</t>
  </si>
  <si>
    <t>Кузнецова Тетяна</t>
  </si>
  <si>
    <t xml:space="preserve">Важельська Анастасія Віталіївна </t>
  </si>
  <si>
    <t>Муц Діана Вячеславівна</t>
  </si>
  <si>
    <t>Ганна Гребенюк</t>
  </si>
  <si>
    <t>Яремус Наталія</t>
  </si>
  <si>
    <t>Рожок Юлія</t>
  </si>
  <si>
    <t>Марчевська Юлія</t>
  </si>
  <si>
    <t xml:space="preserve">Марія Пилипчук </t>
  </si>
  <si>
    <t>Ільніцький Дмитро</t>
  </si>
  <si>
    <t>Вітвіцький Максим</t>
  </si>
  <si>
    <t>Островський Віталій</t>
  </si>
  <si>
    <t>Головачук Артем</t>
  </si>
  <si>
    <t>Ярощук Віталіна</t>
  </si>
  <si>
    <t>Палига Анастасія</t>
  </si>
  <si>
    <t>Руська Анастасія</t>
  </si>
  <si>
    <t>Парфенюк Наталія Петрівна</t>
  </si>
  <si>
    <t>Ангелина Каратнюк-Гумовська</t>
  </si>
  <si>
    <t xml:space="preserve">Василенко Владислав </t>
  </si>
  <si>
    <t>Асанов Олексій</t>
  </si>
  <si>
    <t>Лола Абдулліна</t>
  </si>
  <si>
    <t xml:space="preserve">Вікторія Кучер </t>
  </si>
  <si>
    <t>Войтенко Вадим</t>
  </si>
  <si>
    <t>Филик Наталія</t>
  </si>
  <si>
    <t>Микола Волянський</t>
  </si>
  <si>
    <t>Щіпцов Микола</t>
  </si>
  <si>
    <t>Близнюк Ольга</t>
  </si>
  <si>
    <t>Дерун Діана</t>
  </si>
  <si>
    <t>Лисий Юрій Євгенійович</t>
  </si>
  <si>
    <t>Ламтєв Дмитро</t>
  </si>
  <si>
    <t>Мироненко Дар’я Євгенівна </t>
  </si>
  <si>
    <t>Хуторний Олександр</t>
  </si>
  <si>
    <t>Сніцар Сніжана</t>
  </si>
  <si>
    <t>Артюшенко Олексій</t>
  </si>
  <si>
    <t xml:space="preserve">Доготарь Сергій Вікторович </t>
  </si>
  <si>
    <t xml:space="preserve">Степанчук Світлана Леонідівна </t>
  </si>
  <si>
    <t xml:space="preserve">Пенчак Леся Анатоліївна </t>
  </si>
  <si>
    <t xml:space="preserve">Панченко Дар'я Сергіївна </t>
  </si>
  <si>
    <t>Репецька Катерина Миколаївна</t>
  </si>
  <si>
    <t>Кайрачка Наталія Василівна</t>
  </si>
  <si>
    <t>Гаврилюк Дмитро </t>
  </si>
  <si>
    <t>Чорногор Денис</t>
  </si>
  <si>
    <t>Шевченко Вероніка</t>
  </si>
  <si>
    <t>Бойчук Роман</t>
  </si>
  <si>
    <t xml:space="preserve">Гродський Роман Олександрович </t>
  </si>
  <si>
    <t>Рись Оксана</t>
  </si>
  <si>
    <t>Валентина Яценко</t>
  </si>
  <si>
    <t>Перебийніс Юлія</t>
  </si>
  <si>
    <t>Переяславець Вікторія Іванівна</t>
  </si>
  <si>
    <t>Хоманський Назар</t>
  </si>
  <si>
    <t xml:space="preserve">Суп Наталія Петрівна </t>
  </si>
  <si>
    <t>Данишенко Анастасія Василівна</t>
  </si>
  <si>
    <t>Петелюк Олег Богданович</t>
  </si>
  <si>
    <t xml:space="preserve">Мілєна Гур'єва </t>
  </si>
  <si>
    <t>Група 4Ам1</t>
  </si>
  <si>
    <t>Бігас Еліна</t>
  </si>
  <si>
    <t>Нестеренко Анна Євгеніївна</t>
  </si>
  <si>
    <t>Штефан Маргарита</t>
  </si>
  <si>
    <t>Бондаренко Ангеліна Владиславівна</t>
  </si>
  <si>
    <t>Василик Варвара Вадимівна</t>
  </si>
  <si>
    <t>Висторобська Олександра Вячеславівна</t>
  </si>
  <si>
    <t>Волошин Михайло Сергійович</t>
  </si>
  <si>
    <t>Мірошніченко Дмитро Дмитрович</t>
  </si>
  <si>
    <t>Лещенко Максим Іванович</t>
  </si>
  <si>
    <t>Овчінніков Павло Олегович</t>
  </si>
  <si>
    <t>Пілкалюк Вероніка Русланівна</t>
  </si>
  <si>
    <t>Човганюк Маргаріта Миколаївна</t>
  </si>
  <si>
    <t>Молодожан Владислав Віталійович</t>
  </si>
  <si>
    <t>Просоленко Дар'я</t>
  </si>
  <si>
    <t>Калашнікова Софія </t>
  </si>
  <si>
    <t>Сінютін Міша</t>
  </si>
  <si>
    <t>Міхаліна Володимир</t>
  </si>
  <si>
    <t>Дідик Аліна</t>
  </si>
  <si>
    <t>3Б клас  ОЗО "Вилківський ЗЗСО №1</t>
  </si>
  <si>
    <t>Недільська Наталія</t>
  </si>
  <si>
    <t>Посунько Поліна</t>
  </si>
  <si>
    <t>Блащук Таміла</t>
  </si>
  <si>
    <t>Рядова  Валерія</t>
  </si>
  <si>
    <t>Єгоров Марк</t>
  </si>
  <si>
    <t>Шупіков Анатолій</t>
  </si>
  <si>
    <t>Гречка Вадим</t>
  </si>
  <si>
    <t>Кавун Володимир</t>
  </si>
  <si>
    <t xml:space="preserve">Колеснікова Софія </t>
  </si>
  <si>
    <t xml:space="preserve">Візічканич Діана </t>
  </si>
  <si>
    <t>Чобан Ангеліна</t>
  </si>
  <si>
    <t>Гайратова Кіра</t>
  </si>
  <si>
    <t>Гайратова Кораліна</t>
  </si>
  <si>
    <t>Черноус Юра</t>
  </si>
  <si>
    <t xml:space="preserve">Жупінас Олексій </t>
  </si>
  <si>
    <t>Хільченко Андрій</t>
  </si>
  <si>
    <t>Орленко Аліна</t>
  </si>
  <si>
    <t>Черноус Дар'я</t>
  </si>
  <si>
    <t>Спроба Віка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</si>
</sst>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xMWLQPbyNajjXfZPnCBX" TargetMode="External"/><Relationship Id="rId299" Type="http://schemas.openxmlformats.org/officeDocument/2006/relationships/hyperlink" Target="https://talan.bank.gov.ua/get-user-certificate/xMWLQ_MmgyKa2hBzrC57" TargetMode="External"/><Relationship Id="rId21" Type="http://schemas.openxmlformats.org/officeDocument/2006/relationships/hyperlink" Target="https://talan.bank.gov.ua/get-user-certificate/xMWLQpJ4rjcGMus4aaSc" TargetMode="External"/><Relationship Id="rId63" Type="http://schemas.openxmlformats.org/officeDocument/2006/relationships/hyperlink" Target="https://talan.bank.gov.ua/get-user-certificate/xMWLQx60tSM1n2p9qld3" TargetMode="External"/><Relationship Id="rId159" Type="http://schemas.openxmlformats.org/officeDocument/2006/relationships/hyperlink" Target="https://talan.bank.gov.ua/get-user-certificate/xMWLQsXCpICYUhoexYgb" TargetMode="External"/><Relationship Id="rId324" Type="http://schemas.openxmlformats.org/officeDocument/2006/relationships/hyperlink" Target="https://talan.bank.gov.ua/get-user-certificate/xMWLQlU_UjOYc8rqcD7Q" TargetMode="External"/><Relationship Id="rId366" Type="http://schemas.openxmlformats.org/officeDocument/2006/relationships/hyperlink" Target="https://talan.bank.gov.ua/get-user-certificate/xMWLQrUqNaRJwv3Vz9_T" TargetMode="External"/><Relationship Id="rId170" Type="http://schemas.openxmlformats.org/officeDocument/2006/relationships/hyperlink" Target="https://talan.bank.gov.ua/get-user-certificate/xMWLQMhw6dzQErSItsw8" TargetMode="External"/><Relationship Id="rId226" Type="http://schemas.openxmlformats.org/officeDocument/2006/relationships/hyperlink" Target="https://talan.bank.gov.ua/get-user-certificate/xMWLQfBzG_7NuRMeBjN4" TargetMode="External"/><Relationship Id="rId433" Type="http://schemas.openxmlformats.org/officeDocument/2006/relationships/hyperlink" Target="https://talan.bank.gov.ua/get-user-certificate/xMWLQU9U6jEvQuGBfbiV" TargetMode="External"/><Relationship Id="rId268" Type="http://schemas.openxmlformats.org/officeDocument/2006/relationships/hyperlink" Target="https://talan.bank.gov.ua/get-user-certificate/xMWLQkM4wWfPN1d8FLCV" TargetMode="External"/><Relationship Id="rId475" Type="http://schemas.openxmlformats.org/officeDocument/2006/relationships/hyperlink" Target="https://talan.bank.gov.ua/get-user-certificate/xMWLQeKDLDxuhR9e8fYJ" TargetMode="External"/><Relationship Id="rId32" Type="http://schemas.openxmlformats.org/officeDocument/2006/relationships/hyperlink" Target="https://talan.bank.gov.ua/get-user-certificate/xMWLQAIaC8s5aDQUvze3" TargetMode="External"/><Relationship Id="rId74" Type="http://schemas.openxmlformats.org/officeDocument/2006/relationships/hyperlink" Target="https://talan.bank.gov.ua/get-user-certificate/xMWLQfcgomdDSvj5-qlU" TargetMode="External"/><Relationship Id="rId128" Type="http://schemas.openxmlformats.org/officeDocument/2006/relationships/hyperlink" Target="https://talan.bank.gov.ua/get-user-certificate/xMWLQEJ5f1rkytYu7tD1" TargetMode="External"/><Relationship Id="rId335" Type="http://schemas.openxmlformats.org/officeDocument/2006/relationships/hyperlink" Target="https://talan.bank.gov.ua/get-user-certificate/xMWLQ4f3NvA0oQlp5_6K" TargetMode="External"/><Relationship Id="rId377" Type="http://schemas.openxmlformats.org/officeDocument/2006/relationships/hyperlink" Target="https://talan.bank.gov.ua/get-user-certificate/xMWLQO54X8ICb7lZQEHn" TargetMode="External"/><Relationship Id="rId5" Type="http://schemas.openxmlformats.org/officeDocument/2006/relationships/hyperlink" Target="https://talan.bank.gov.ua/get-user-certificate/xMWLQdy86TmGqXUh5LW_" TargetMode="External"/><Relationship Id="rId181" Type="http://schemas.openxmlformats.org/officeDocument/2006/relationships/hyperlink" Target="https://talan.bank.gov.ua/get-user-certificate/xMWLQQq5p-v8YFk-LG0h" TargetMode="External"/><Relationship Id="rId237" Type="http://schemas.openxmlformats.org/officeDocument/2006/relationships/hyperlink" Target="https://talan.bank.gov.ua/get-user-certificate/xMWLQsDJInSXPLvw7dkd" TargetMode="External"/><Relationship Id="rId402" Type="http://schemas.openxmlformats.org/officeDocument/2006/relationships/hyperlink" Target="https://talan.bank.gov.ua/get-user-certificate/xMWLQtwTM2rH0jyjmhXQ" TargetMode="External"/><Relationship Id="rId279" Type="http://schemas.openxmlformats.org/officeDocument/2006/relationships/hyperlink" Target="https://talan.bank.gov.ua/get-user-certificate/xMWLQ2cQfb1r1f50v1qn" TargetMode="External"/><Relationship Id="rId444" Type="http://schemas.openxmlformats.org/officeDocument/2006/relationships/hyperlink" Target="https://talan.bank.gov.ua/get-user-certificate/xMWLQfIAjXb-KppmgDgi" TargetMode="External"/><Relationship Id="rId486" Type="http://schemas.openxmlformats.org/officeDocument/2006/relationships/hyperlink" Target="https://talan.bank.gov.ua/get-user-certificate/xMWLQNwT2qUx8opPV3QW" TargetMode="External"/><Relationship Id="rId43" Type="http://schemas.openxmlformats.org/officeDocument/2006/relationships/hyperlink" Target="https://talan.bank.gov.ua/get-user-certificate/xMWLQcwHCYLiAESXUCzM" TargetMode="External"/><Relationship Id="rId139" Type="http://schemas.openxmlformats.org/officeDocument/2006/relationships/hyperlink" Target="https://talan.bank.gov.ua/get-user-certificate/xMWLQqWXx0ETglUD8doE" TargetMode="External"/><Relationship Id="rId290" Type="http://schemas.openxmlformats.org/officeDocument/2006/relationships/hyperlink" Target="https://talan.bank.gov.ua/get-user-certificate/xMWLQS6ASyqpQ1O-DvzQ" TargetMode="External"/><Relationship Id="rId304" Type="http://schemas.openxmlformats.org/officeDocument/2006/relationships/hyperlink" Target="https://talan.bank.gov.ua/get-user-certificate/xMWLQxY_iuhTP8XR5Yso" TargetMode="External"/><Relationship Id="rId346" Type="http://schemas.openxmlformats.org/officeDocument/2006/relationships/hyperlink" Target="https://talan.bank.gov.ua/get-user-certificate/xMWLQMWWIhRLwljeeyvO" TargetMode="External"/><Relationship Id="rId388" Type="http://schemas.openxmlformats.org/officeDocument/2006/relationships/hyperlink" Target="https://talan.bank.gov.ua/get-user-certificate/xMWLQHeJF1wSTo1pX--0" TargetMode="External"/><Relationship Id="rId85" Type="http://schemas.openxmlformats.org/officeDocument/2006/relationships/hyperlink" Target="https://talan.bank.gov.ua/get-user-certificate/xMWLQL2kh-lkxvkb9lGL" TargetMode="External"/><Relationship Id="rId150" Type="http://schemas.openxmlformats.org/officeDocument/2006/relationships/hyperlink" Target="https://talan.bank.gov.ua/get-user-certificate/xMWLQIPoYsbO1EPtsopv" TargetMode="External"/><Relationship Id="rId192" Type="http://schemas.openxmlformats.org/officeDocument/2006/relationships/hyperlink" Target="https://talan.bank.gov.ua/get-user-certificate/xMWLQae_eMm1mF2hbQZZ" TargetMode="External"/><Relationship Id="rId206" Type="http://schemas.openxmlformats.org/officeDocument/2006/relationships/hyperlink" Target="https://talan.bank.gov.ua/get-user-certificate/xMWLQ5n5ScCznLMrgdzg" TargetMode="External"/><Relationship Id="rId413" Type="http://schemas.openxmlformats.org/officeDocument/2006/relationships/hyperlink" Target="https://talan.bank.gov.ua/get-user-certificate/xMWLQPhzCclynFzn07DX" TargetMode="External"/><Relationship Id="rId248" Type="http://schemas.openxmlformats.org/officeDocument/2006/relationships/hyperlink" Target="https://talan.bank.gov.ua/get-user-certificate/xMWLQ6UlrAD5ZW39b4L3" TargetMode="External"/><Relationship Id="rId455" Type="http://schemas.openxmlformats.org/officeDocument/2006/relationships/hyperlink" Target="https://talan.bank.gov.ua/get-user-certificate/xMWLQmCmfIdrxhbes-wN" TargetMode="External"/><Relationship Id="rId497" Type="http://schemas.openxmlformats.org/officeDocument/2006/relationships/hyperlink" Target="https://talan.bank.gov.ua/get-user-certificate/xMWLQhmQMBxSrOX33Hff" TargetMode="External"/><Relationship Id="rId12" Type="http://schemas.openxmlformats.org/officeDocument/2006/relationships/hyperlink" Target="https://talan.bank.gov.ua/get-user-certificate/xMWLQlBZIdU_WQjfAeI8" TargetMode="External"/><Relationship Id="rId108" Type="http://schemas.openxmlformats.org/officeDocument/2006/relationships/hyperlink" Target="https://talan.bank.gov.ua/get-user-certificate/xMWLQp803VYdrYy7-mKK" TargetMode="External"/><Relationship Id="rId315" Type="http://schemas.openxmlformats.org/officeDocument/2006/relationships/hyperlink" Target="https://talan.bank.gov.ua/get-user-certificate/xMWLQIzIGuvd7U4wBkV7" TargetMode="External"/><Relationship Id="rId357" Type="http://schemas.openxmlformats.org/officeDocument/2006/relationships/hyperlink" Target="https://talan.bank.gov.ua/get-user-certificate/xMWLQXJQXTcPtZCnL2dX" TargetMode="External"/><Relationship Id="rId54" Type="http://schemas.openxmlformats.org/officeDocument/2006/relationships/hyperlink" Target="https://talan.bank.gov.ua/get-user-certificate/xMWLQNWD9nbb5XABojws" TargetMode="External"/><Relationship Id="rId96" Type="http://schemas.openxmlformats.org/officeDocument/2006/relationships/hyperlink" Target="https://talan.bank.gov.ua/get-user-certificate/xMWLQARw62mN8THGO2O6" TargetMode="External"/><Relationship Id="rId161" Type="http://schemas.openxmlformats.org/officeDocument/2006/relationships/hyperlink" Target="https://talan.bank.gov.ua/get-user-certificate/xMWLQoDAOwHCbqQg2vun" TargetMode="External"/><Relationship Id="rId217" Type="http://schemas.openxmlformats.org/officeDocument/2006/relationships/hyperlink" Target="https://talan.bank.gov.ua/get-user-certificate/xMWLQUBohNL4rd3hlzRo" TargetMode="External"/><Relationship Id="rId399" Type="http://schemas.openxmlformats.org/officeDocument/2006/relationships/hyperlink" Target="https://talan.bank.gov.ua/get-user-certificate/xMWLQ5uKhSGoaKWF7kMp" TargetMode="External"/><Relationship Id="rId259" Type="http://schemas.openxmlformats.org/officeDocument/2006/relationships/hyperlink" Target="https://talan.bank.gov.ua/get-user-certificate/xMWLQEdTT-C_WMkL2b3E" TargetMode="External"/><Relationship Id="rId424" Type="http://schemas.openxmlformats.org/officeDocument/2006/relationships/hyperlink" Target="https://talan.bank.gov.ua/get-user-certificate/xMWLQCmdMiZAbsaobh0R" TargetMode="External"/><Relationship Id="rId466" Type="http://schemas.openxmlformats.org/officeDocument/2006/relationships/hyperlink" Target="https://talan.bank.gov.ua/get-user-certificate/xMWLQj4f5hj1mqHzbvWO" TargetMode="External"/><Relationship Id="rId23" Type="http://schemas.openxmlformats.org/officeDocument/2006/relationships/hyperlink" Target="https://talan.bank.gov.ua/get-user-certificate/xMWLQYFH0QQmeCkSmpKP" TargetMode="External"/><Relationship Id="rId119" Type="http://schemas.openxmlformats.org/officeDocument/2006/relationships/hyperlink" Target="https://talan.bank.gov.ua/get-user-certificate/xMWLQf9LZWGEBooCjEEV" TargetMode="External"/><Relationship Id="rId270" Type="http://schemas.openxmlformats.org/officeDocument/2006/relationships/hyperlink" Target="https://talan.bank.gov.ua/get-user-certificate/xMWLQdJ9qABq3GqrM4J_" TargetMode="External"/><Relationship Id="rId326" Type="http://schemas.openxmlformats.org/officeDocument/2006/relationships/hyperlink" Target="https://talan.bank.gov.ua/get-user-certificate/xMWLQkU3xglHt4AFr20q" TargetMode="External"/><Relationship Id="rId65" Type="http://schemas.openxmlformats.org/officeDocument/2006/relationships/hyperlink" Target="https://talan.bank.gov.ua/get-user-certificate/xMWLQAiDNkWJwylCkXX0" TargetMode="External"/><Relationship Id="rId130" Type="http://schemas.openxmlformats.org/officeDocument/2006/relationships/hyperlink" Target="https://talan.bank.gov.ua/get-user-certificate/xMWLQil3bjpBZj7KfJoD" TargetMode="External"/><Relationship Id="rId368" Type="http://schemas.openxmlformats.org/officeDocument/2006/relationships/hyperlink" Target="https://talan.bank.gov.ua/get-user-certificate/xMWLQm_VQTJd0kHNrDuj" TargetMode="External"/><Relationship Id="rId172" Type="http://schemas.openxmlformats.org/officeDocument/2006/relationships/hyperlink" Target="https://talan.bank.gov.ua/get-user-certificate/xMWLQ4qFl5OPuHi2tfQM" TargetMode="External"/><Relationship Id="rId228" Type="http://schemas.openxmlformats.org/officeDocument/2006/relationships/hyperlink" Target="https://talan.bank.gov.ua/get-user-certificate/xMWLQhluaTINgfbZvqoF" TargetMode="External"/><Relationship Id="rId435" Type="http://schemas.openxmlformats.org/officeDocument/2006/relationships/hyperlink" Target="https://talan.bank.gov.ua/get-user-certificate/xMWLQ1uJ5aiggfGx-eLQ" TargetMode="External"/><Relationship Id="rId477" Type="http://schemas.openxmlformats.org/officeDocument/2006/relationships/hyperlink" Target="https://talan.bank.gov.ua/get-user-certificate/xMWLQnpxk4bk5bxNZdut" TargetMode="External"/><Relationship Id="rId281" Type="http://schemas.openxmlformats.org/officeDocument/2006/relationships/hyperlink" Target="https://talan.bank.gov.ua/get-user-certificate/xMWLQXGg4oDEnfLzBajk" TargetMode="External"/><Relationship Id="rId337" Type="http://schemas.openxmlformats.org/officeDocument/2006/relationships/hyperlink" Target="https://talan.bank.gov.ua/get-user-certificate/xMWLQALMX8nKVzNLYQVp" TargetMode="External"/><Relationship Id="rId34" Type="http://schemas.openxmlformats.org/officeDocument/2006/relationships/hyperlink" Target="https://talan.bank.gov.ua/get-user-certificate/xMWLQ4EEJCLtoiSxqvo0" TargetMode="External"/><Relationship Id="rId76" Type="http://schemas.openxmlformats.org/officeDocument/2006/relationships/hyperlink" Target="https://talan.bank.gov.ua/get-user-certificate/xMWLQ2TJ_jFQZXE6uM1_" TargetMode="External"/><Relationship Id="rId141" Type="http://schemas.openxmlformats.org/officeDocument/2006/relationships/hyperlink" Target="https://talan.bank.gov.ua/get-user-certificate/xMWLQhWUZkUo28c2pGe9" TargetMode="External"/><Relationship Id="rId379" Type="http://schemas.openxmlformats.org/officeDocument/2006/relationships/hyperlink" Target="https://talan.bank.gov.ua/get-user-certificate/xMWLQKnUzmG__hlSetWp" TargetMode="External"/><Relationship Id="rId7" Type="http://schemas.openxmlformats.org/officeDocument/2006/relationships/hyperlink" Target="https://talan.bank.gov.ua/get-user-certificate/xMWLQ6DUYs0qMXW010wQ" TargetMode="External"/><Relationship Id="rId183" Type="http://schemas.openxmlformats.org/officeDocument/2006/relationships/hyperlink" Target="https://talan.bank.gov.ua/get-user-certificate/xMWLQtK5rHvZrgUvIDeX" TargetMode="External"/><Relationship Id="rId239" Type="http://schemas.openxmlformats.org/officeDocument/2006/relationships/hyperlink" Target="https://talan.bank.gov.ua/get-user-certificate/xMWLQbYcwe_e5YbKI8X0" TargetMode="External"/><Relationship Id="rId390" Type="http://schemas.openxmlformats.org/officeDocument/2006/relationships/hyperlink" Target="https://talan.bank.gov.ua/get-user-certificate/xMWLQsUR2WScJpGiB-wJ" TargetMode="External"/><Relationship Id="rId404" Type="http://schemas.openxmlformats.org/officeDocument/2006/relationships/hyperlink" Target="https://talan.bank.gov.ua/get-user-certificate/xMWLQcT-_3zw5jEBNoOx" TargetMode="External"/><Relationship Id="rId446" Type="http://schemas.openxmlformats.org/officeDocument/2006/relationships/hyperlink" Target="https://talan.bank.gov.ua/get-user-certificate/xMWLQD0QoScACcJ-gd-i" TargetMode="External"/><Relationship Id="rId250" Type="http://schemas.openxmlformats.org/officeDocument/2006/relationships/hyperlink" Target="https://talan.bank.gov.ua/get-user-certificate/xMWLQXFJj83GIWtOjScH" TargetMode="External"/><Relationship Id="rId292" Type="http://schemas.openxmlformats.org/officeDocument/2006/relationships/hyperlink" Target="https://talan.bank.gov.ua/get-user-certificate/xMWLQKhrtBOBg-tDGdwG" TargetMode="External"/><Relationship Id="rId306" Type="http://schemas.openxmlformats.org/officeDocument/2006/relationships/hyperlink" Target="https://talan.bank.gov.ua/get-user-certificate/xMWLQ5i0-8UFRA_4cKaL" TargetMode="External"/><Relationship Id="rId488" Type="http://schemas.openxmlformats.org/officeDocument/2006/relationships/hyperlink" Target="https://talan.bank.gov.ua/get-user-certificate/xMWLQwhI1LIVaVdCpffZ" TargetMode="External"/><Relationship Id="rId45" Type="http://schemas.openxmlformats.org/officeDocument/2006/relationships/hyperlink" Target="https://talan.bank.gov.ua/get-user-certificate/xMWLQ9sNqwKQv017rqpX" TargetMode="External"/><Relationship Id="rId87" Type="http://schemas.openxmlformats.org/officeDocument/2006/relationships/hyperlink" Target="https://talan.bank.gov.ua/get-user-certificate/xMWLQZgtoR9zrQkGT6on" TargetMode="External"/><Relationship Id="rId110" Type="http://schemas.openxmlformats.org/officeDocument/2006/relationships/hyperlink" Target="https://talan.bank.gov.ua/get-user-certificate/xMWLQZmvTj8Apd6sp2r6" TargetMode="External"/><Relationship Id="rId348" Type="http://schemas.openxmlformats.org/officeDocument/2006/relationships/hyperlink" Target="https://talan.bank.gov.ua/get-user-certificate/xMWLQTt1AR8lyrWhofDZ" TargetMode="External"/><Relationship Id="rId152" Type="http://schemas.openxmlformats.org/officeDocument/2006/relationships/hyperlink" Target="https://talan.bank.gov.ua/get-user-certificate/xMWLQ4n0nCwrvyBdqok-" TargetMode="External"/><Relationship Id="rId194" Type="http://schemas.openxmlformats.org/officeDocument/2006/relationships/hyperlink" Target="https://talan.bank.gov.ua/get-user-certificate/xMWLQs3Yakwp-MvR6y3L" TargetMode="External"/><Relationship Id="rId208" Type="http://schemas.openxmlformats.org/officeDocument/2006/relationships/hyperlink" Target="https://talan.bank.gov.ua/get-user-certificate/xMWLQJVQFK5pKdyXZxxz" TargetMode="External"/><Relationship Id="rId415" Type="http://schemas.openxmlformats.org/officeDocument/2006/relationships/hyperlink" Target="https://talan.bank.gov.ua/get-user-certificate/xMWLQCu0YbM14JcmJLvf" TargetMode="External"/><Relationship Id="rId457" Type="http://schemas.openxmlformats.org/officeDocument/2006/relationships/hyperlink" Target="https://talan.bank.gov.ua/get-user-certificate/xMWLQYVo6LoX6YS84WDN" TargetMode="External"/><Relationship Id="rId261" Type="http://schemas.openxmlformats.org/officeDocument/2006/relationships/hyperlink" Target="https://talan.bank.gov.ua/get-user-certificate/xMWLQ5f2q5UKTTTyi1YY" TargetMode="External"/><Relationship Id="rId14" Type="http://schemas.openxmlformats.org/officeDocument/2006/relationships/hyperlink" Target="https://talan.bank.gov.ua/get-user-certificate/xMWLQrq9AXa98kUBowme" TargetMode="External"/><Relationship Id="rId56" Type="http://schemas.openxmlformats.org/officeDocument/2006/relationships/hyperlink" Target="https://talan.bank.gov.ua/get-user-certificate/xMWLQz5e0igqUCrbgofz" TargetMode="External"/><Relationship Id="rId317" Type="http://schemas.openxmlformats.org/officeDocument/2006/relationships/hyperlink" Target="https://talan.bank.gov.ua/get-user-certificate/xMWLQ24jAQX2D0DU39cM" TargetMode="External"/><Relationship Id="rId359" Type="http://schemas.openxmlformats.org/officeDocument/2006/relationships/hyperlink" Target="https://talan.bank.gov.ua/get-user-certificate/xMWLQ8M3MNliWtF8BCaz" TargetMode="External"/><Relationship Id="rId98" Type="http://schemas.openxmlformats.org/officeDocument/2006/relationships/hyperlink" Target="https://talan.bank.gov.ua/get-user-certificate/xMWLQ8Sj0SnEMPTgNaga" TargetMode="External"/><Relationship Id="rId121" Type="http://schemas.openxmlformats.org/officeDocument/2006/relationships/hyperlink" Target="https://talan.bank.gov.ua/get-user-certificate/xMWLQl6qmQJgna7_vLoy" TargetMode="External"/><Relationship Id="rId163" Type="http://schemas.openxmlformats.org/officeDocument/2006/relationships/hyperlink" Target="https://talan.bank.gov.ua/get-user-certificate/xMWLQx-ss7woMuwhaJ43" TargetMode="External"/><Relationship Id="rId219" Type="http://schemas.openxmlformats.org/officeDocument/2006/relationships/hyperlink" Target="https://talan.bank.gov.ua/get-user-certificate/xMWLQTwkbUSy0A9K6QUv" TargetMode="External"/><Relationship Id="rId370" Type="http://schemas.openxmlformats.org/officeDocument/2006/relationships/hyperlink" Target="https://talan.bank.gov.ua/get-user-certificate/xMWLQAiJhCLxODIlOQwf" TargetMode="External"/><Relationship Id="rId426" Type="http://schemas.openxmlformats.org/officeDocument/2006/relationships/hyperlink" Target="https://talan.bank.gov.ua/get-user-certificate/xMWLQyl23nUOoIPq8RgM" TargetMode="External"/><Relationship Id="rId230" Type="http://schemas.openxmlformats.org/officeDocument/2006/relationships/hyperlink" Target="https://talan.bank.gov.ua/get-user-certificate/xMWLQ0FNDFjwNQ-vRKfP" TargetMode="External"/><Relationship Id="rId468" Type="http://schemas.openxmlformats.org/officeDocument/2006/relationships/hyperlink" Target="https://talan.bank.gov.ua/get-user-certificate/xMWLQjiIb8fWHadaMh8s" TargetMode="External"/><Relationship Id="rId25" Type="http://schemas.openxmlformats.org/officeDocument/2006/relationships/hyperlink" Target="https://talan.bank.gov.ua/get-user-certificate/xMWLQiaqNYHaxCXa88Q7" TargetMode="External"/><Relationship Id="rId67" Type="http://schemas.openxmlformats.org/officeDocument/2006/relationships/hyperlink" Target="https://talan.bank.gov.ua/get-user-certificate/xMWLQu8ZJ0OiW1ZbdNly" TargetMode="External"/><Relationship Id="rId272" Type="http://schemas.openxmlformats.org/officeDocument/2006/relationships/hyperlink" Target="https://talan.bank.gov.ua/get-user-certificate/xMWLQuYsV1XwFlt8OzEO" TargetMode="External"/><Relationship Id="rId328" Type="http://schemas.openxmlformats.org/officeDocument/2006/relationships/hyperlink" Target="https://talan.bank.gov.ua/get-user-certificate/xMWLQS_ixDB2db_rmnCh" TargetMode="External"/><Relationship Id="rId132" Type="http://schemas.openxmlformats.org/officeDocument/2006/relationships/hyperlink" Target="https://talan.bank.gov.ua/get-user-certificate/xMWLQdtvz8vA3L0uVo2H" TargetMode="External"/><Relationship Id="rId174" Type="http://schemas.openxmlformats.org/officeDocument/2006/relationships/hyperlink" Target="https://talan.bank.gov.ua/get-user-certificate/xMWLQO54u0CdtkVYDxvq" TargetMode="External"/><Relationship Id="rId381" Type="http://schemas.openxmlformats.org/officeDocument/2006/relationships/hyperlink" Target="https://talan.bank.gov.ua/get-user-certificate/xMWLQtzwo7NDOXwMkT_W" TargetMode="External"/><Relationship Id="rId241" Type="http://schemas.openxmlformats.org/officeDocument/2006/relationships/hyperlink" Target="https://talan.bank.gov.ua/get-user-certificate/xMWLQKi3W6VrfCXGmLQO" TargetMode="External"/><Relationship Id="rId437" Type="http://schemas.openxmlformats.org/officeDocument/2006/relationships/hyperlink" Target="https://talan.bank.gov.ua/get-user-certificate/xMWLQ3vTRQm6kUd-uu4K" TargetMode="External"/><Relationship Id="rId479" Type="http://schemas.openxmlformats.org/officeDocument/2006/relationships/hyperlink" Target="https://talan.bank.gov.ua/get-user-certificate/xMWLQNeiMppczdJqpM4e" TargetMode="External"/><Relationship Id="rId36" Type="http://schemas.openxmlformats.org/officeDocument/2006/relationships/hyperlink" Target="https://talan.bank.gov.ua/get-user-certificate/xMWLQmgfKHMlubzxqIv9" TargetMode="External"/><Relationship Id="rId283" Type="http://schemas.openxmlformats.org/officeDocument/2006/relationships/hyperlink" Target="https://talan.bank.gov.ua/get-user-certificate/xMWLQZRqFuCWtHrBjZ6D" TargetMode="External"/><Relationship Id="rId339" Type="http://schemas.openxmlformats.org/officeDocument/2006/relationships/hyperlink" Target="https://talan.bank.gov.ua/get-user-certificate/xMWLQV1dkMs2782bWxSf" TargetMode="External"/><Relationship Id="rId490" Type="http://schemas.openxmlformats.org/officeDocument/2006/relationships/hyperlink" Target="https://talan.bank.gov.ua/get-user-certificate/xMWLQHdAtLpguJgZn54c" TargetMode="External"/><Relationship Id="rId78" Type="http://schemas.openxmlformats.org/officeDocument/2006/relationships/hyperlink" Target="https://talan.bank.gov.ua/get-user-certificate/xMWLQT-nOFG2KhjH6ic3" TargetMode="External"/><Relationship Id="rId101" Type="http://schemas.openxmlformats.org/officeDocument/2006/relationships/hyperlink" Target="https://talan.bank.gov.ua/get-user-certificate/xMWLQrYTCOh8JlOeY_cK" TargetMode="External"/><Relationship Id="rId143" Type="http://schemas.openxmlformats.org/officeDocument/2006/relationships/hyperlink" Target="https://talan.bank.gov.ua/get-user-certificate/xMWLQOdTnUkymdtqYOIO" TargetMode="External"/><Relationship Id="rId185" Type="http://schemas.openxmlformats.org/officeDocument/2006/relationships/hyperlink" Target="https://talan.bank.gov.ua/get-user-certificate/xMWLQ0jTBtj-De-8Zq87" TargetMode="External"/><Relationship Id="rId350" Type="http://schemas.openxmlformats.org/officeDocument/2006/relationships/hyperlink" Target="https://talan.bank.gov.ua/get-user-certificate/xMWLQXA9PcDo-mUkaHje" TargetMode="External"/><Relationship Id="rId406" Type="http://schemas.openxmlformats.org/officeDocument/2006/relationships/hyperlink" Target="https://talan.bank.gov.ua/get-user-certificate/xMWLQLhBp1-oI1ndANef" TargetMode="External"/><Relationship Id="rId9" Type="http://schemas.openxmlformats.org/officeDocument/2006/relationships/hyperlink" Target="https://talan.bank.gov.ua/get-user-certificate/xMWLQqTfzUWdvV_ZZZgy" TargetMode="External"/><Relationship Id="rId210" Type="http://schemas.openxmlformats.org/officeDocument/2006/relationships/hyperlink" Target="https://talan.bank.gov.ua/get-user-certificate/xMWLQ4TyHl77jQDwpa4M" TargetMode="External"/><Relationship Id="rId392" Type="http://schemas.openxmlformats.org/officeDocument/2006/relationships/hyperlink" Target="https://talan.bank.gov.ua/get-user-certificate/xMWLQsQjlsO09aNWtwXZ" TargetMode="External"/><Relationship Id="rId448" Type="http://schemas.openxmlformats.org/officeDocument/2006/relationships/hyperlink" Target="https://talan.bank.gov.ua/get-user-certificate/xMWLQY9J5VJfIewZwfU5" TargetMode="External"/><Relationship Id="rId252" Type="http://schemas.openxmlformats.org/officeDocument/2006/relationships/hyperlink" Target="https://talan.bank.gov.ua/get-user-certificate/xMWLQ483uOQb2Uv4cUlh" TargetMode="External"/><Relationship Id="rId294" Type="http://schemas.openxmlformats.org/officeDocument/2006/relationships/hyperlink" Target="https://talan.bank.gov.ua/get-user-certificate/xMWLQhunP3PotKEDUbwm" TargetMode="External"/><Relationship Id="rId308" Type="http://schemas.openxmlformats.org/officeDocument/2006/relationships/hyperlink" Target="https://talan.bank.gov.ua/get-user-certificate/xMWLQnKBTdI907hTLILi" TargetMode="External"/><Relationship Id="rId47" Type="http://schemas.openxmlformats.org/officeDocument/2006/relationships/hyperlink" Target="https://talan.bank.gov.ua/get-user-certificate/xMWLQuw9BEgVAxPmCatg" TargetMode="External"/><Relationship Id="rId89" Type="http://schemas.openxmlformats.org/officeDocument/2006/relationships/hyperlink" Target="https://talan.bank.gov.ua/get-user-certificate/xMWLQXz9-1isFny6UStQ" TargetMode="External"/><Relationship Id="rId112" Type="http://schemas.openxmlformats.org/officeDocument/2006/relationships/hyperlink" Target="https://talan.bank.gov.ua/get-user-certificate/xMWLQjkd73QB7e5zX_Wy" TargetMode="External"/><Relationship Id="rId154" Type="http://schemas.openxmlformats.org/officeDocument/2006/relationships/hyperlink" Target="https://talan.bank.gov.ua/get-user-certificate/xMWLQ_7e4KSJ_TW-di3P" TargetMode="External"/><Relationship Id="rId361" Type="http://schemas.openxmlformats.org/officeDocument/2006/relationships/hyperlink" Target="https://talan.bank.gov.ua/get-user-certificate/xMWLQjQl19jzLsvgINcR" TargetMode="External"/><Relationship Id="rId196" Type="http://schemas.openxmlformats.org/officeDocument/2006/relationships/hyperlink" Target="https://talan.bank.gov.ua/get-user-certificate/xMWLQFq1AHQzTbdbEjp0" TargetMode="External"/><Relationship Id="rId417" Type="http://schemas.openxmlformats.org/officeDocument/2006/relationships/hyperlink" Target="https://talan.bank.gov.ua/get-user-certificate/xMWLQ0TDGIjPnX-8eIeV" TargetMode="External"/><Relationship Id="rId459" Type="http://schemas.openxmlformats.org/officeDocument/2006/relationships/hyperlink" Target="https://talan.bank.gov.ua/get-user-certificate/xMWLQEZdBz3Ck5UIX-eM" TargetMode="External"/><Relationship Id="rId16" Type="http://schemas.openxmlformats.org/officeDocument/2006/relationships/hyperlink" Target="https://talan.bank.gov.ua/get-user-certificate/xMWLQFkf9b3itPzlVa4S" TargetMode="External"/><Relationship Id="rId221" Type="http://schemas.openxmlformats.org/officeDocument/2006/relationships/hyperlink" Target="https://talan.bank.gov.ua/get-user-certificate/xMWLQyckwfRe6kK2CZcE" TargetMode="External"/><Relationship Id="rId263" Type="http://schemas.openxmlformats.org/officeDocument/2006/relationships/hyperlink" Target="https://talan.bank.gov.ua/get-user-certificate/xMWLQwnxLyrQ-86f242q" TargetMode="External"/><Relationship Id="rId319" Type="http://schemas.openxmlformats.org/officeDocument/2006/relationships/hyperlink" Target="https://talan.bank.gov.ua/get-user-certificate/xMWLQLYG4cwWAcuOHwnp" TargetMode="External"/><Relationship Id="rId470" Type="http://schemas.openxmlformats.org/officeDocument/2006/relationships/hyperlink" Target="https://talan.bank.gov.ua/get-user-certificate/xMWLQCQG2YSh7kcB4Plc" TargetMode="External"/><Relationship Id="rId58" Type="http://schemas.openxmlformats.org/officeDocument/2006/relationships/hyperlink" Target="https://talan.bank.gov.ua/get-user-certificate/xMWLQAvQq2NtSKq7U1sm" TargetMode="External"/><Relationship Id="rId123" Type="http://schemas.openxmlformats.org/officeDocument/2006/relationships/hyperlink" Target="https://talan.bank.gov.ua/get-user-certificate/xMWLQtgQGFD-cCxzWEMN" TargetMode="External"/><Relationship Id="rId330" Type="http://schemas.openxmlformats.org/officeDocument/2006/relationships/hyperlink" Target="https://talan.bank.gov.ua/get-user-certificate/xMWLQUjD1UzHvVFfxith" TargetMode="External"/><Relationship Id="rId165" Type="http://schemas.openxmlformats.org/officeDocument/2006/relationships/hyperlink" Target="https://talan.bank.gov.ua/get-user-certificate/xMWLQhWfc0cba8L76UvE" TargetMode="External"/><Relationship Id="rId372" Type="http://schemas.openxmlformats.org/officeDocument/2006/relationships/hyperlink" Target="https://talan.bank.gov.ua/get-user-certificate/xMWLQg3SAmFdal5N0GT8" TargetMode="External"/><Relationship Id="rId428" Type="http://schemas.openxmlformats.org/officeDocument/2006/relationships/hyperlink" Target="https://talan.bank.gov.ua/get-user-certificate/xMWLQ810NJtCSlFCuzZv" TargetMode="External"/><Relationship Id="rId232" Type="http://schemas.openxmlformats.org/officeDocument/2006/relationships/hyperlink" Target="https://talan.bank.gov.ua/get-user-certificate/xMWLQy4obAja485Xmnj2" TargetMode="External"/><Relationship Id="rId274" Type="http://schemas.openxmlformats.org/officeDocument/2006/relationships/hyperlink" Target="https://talan.bank.gov.ua/get-user-certificate/xMWLQCVv7VCAGJ5YmgD1" TargetMode="External"/><Relationship Id="rId481" Type="http://schemas.openxmlformats.org/officeDocument/2006/relationships/hyperlink" Target="https://talan.bank.gov.ua/get-user-certificate/xMWLQ3dwIm71mfpU3533" TargetMode="External"/><Relationship Id="rId27" Type="http://schemas.openxmlformats.org/officeDocument/2006/relationships/hyperlink" Target="https://talan.bank.gov.ua/get-user-certificate/xMWLQSoT4p2y2KgN-uAG" TargetMode="External"/><Relationship Id="rId69" Type="http://schemas.openxmlformats.org/officeDocument/2006/relationships/hyperlink" Target="https://talan.bank.gov.ua/get-user-certificate/xMWLQYbq4ZsWdYDXCNA-" TargetMode="External"/><Relationship Id="rId134" Type="http://schemas.openxmlformats.org/officeDocument/2006/relationships/hyperlink" Target="https://talan.bank.gov.ua/get-user-certificate/xMWLQn-0LMrCXpIlGCkY" TargetMode="External"/><Relationship Id="rId80" Type="http://schemas.openxmlformats.org/officeDocument/2006/relationships/hyperlink" Target="https://talan.bank.gov.ua/get-user-certificate/xMWLQruTpBYvKuN0gYuE" TargetMode="External"/><Relationship Id="rId176" Type="http://schemas.openxmlformats.org/officeDocument/2006/relationships/hyperlink" Target="https://talan.bank.gov.ua/get-user-certificate/xMWLQDKGGZQF2xxEDugd" TargetMode="External"/><Relationship Id="rId341" Type="http://schemas.openxmlformats.org/officeDocument/2006/relationships/hyperlink" Target="https://talan.bank.gov.ua/get-user-certificate/xMWLQrnbse2IHNFeAcmL" TargetMode="External"/><Relationship Id="rId383" Type="http://schemas.openxmlformats.org/officeDocument/2006/relationships/hyperlink" Target="https://talan.bank.gov.ua/get-user-certificate/xMWLQ2UoFTVhAv0rBRjb" TargetMode="External"/><Relationship Id="rId439" Type="http://schemas.openxmlformats.org/officeDocument/2006/relationships/hyperlink" Target="https://talan.bank.gov.ua/get-user-certificate/xMWLQBseH16U7-J4-2ow" TargetMode="External"/><Relationship Id="rId201" Type="http://schemas.openxmlformats.org/officeDocument/2006/relationships/hyperlink" Target="https://talan.bank.gov.ua/get-user-certificate/xMWLQRrOKNjZ6z_ThMoK" TargetMode="External"/><Relationship Id="rId243" Type="http://schemas.openxmlformats.org/officeDocument/2006/relationships/hyperlink" Target="https://talan.bank.gov.ua/get-user-certificate/xMWLQVsLhcRqaCtZB-Kf" TargetMode="External"/><Relationship Id="rId285" Type="http://schemas.openxmlformats.org/officeDocument/2006/relationships/hyperlink" Target="https://talan.bank.gov.ua/get-user-certificate/xMWLQkKGLXoNveyUONH_" TargetMode="External"/><Relationship Id="rId450" Type="http://schemas.openxmlformats.org/officeDocument/2006/relationships/hyperlink" Target="https://talan.bank.gov.ua/get-user-certificate/xMWLQM9m9A7CNbTHPI4s" TargetMode="External"/><Relationship Id="rId38" Type="http://schemas.openxmlformats.org/officeDocument/2006/relationships/hyperlink" Target="https://talan.bank.gov.ua/get-user-certificate/xMWLQv4oP4dya3v-EYAV" TargetMode="External"/><Relationship Id="rId103" Type="http://schemas.openxmlformats.org/officeDocument/2006/relationships/hyperlink" Target="https://talan.bank.gov.ua/get-user-certificate/xMWLQmuiAc6uUcaXNx1d" TargetMode="External"/><Relationship Id="rId310" Type="http://schemas.openxmlformats.org/officeDocument/2006/relationships/hyperlink" Target="https://talan.bank.gov.ua/get-user-certificate/xMWLQionmHw7GZ2OUznH" TargetMode="External"/><Relationship Id="rId492" Type="http://schemas.openxmlformats.org/officeDocument/2006/relationships/hyperlink" Target="https://talan.bank.gov.ua/get-user-certificate/xMWLQdyn30QPEE5uTc9s" TargetMode="External"/><Relationship Id="rId91" Type="http://schemas.openxmlformats.org/officeDocument/2006/relationships/hyperlink" Target="https://talan.bank.gov.ua/get-user-certificate/xMWLQ0UUsPXC_vCDG7Nz" TargetMode="External"/><Relationship Id="rId145" Type="http://schemas.openxmlformats.org/officeDocument/2006/relationships/hyperlink" Target="https://talan.bank.gov.ua/get-user-certificate/xMWLQHyFCM-QTA13Q1j-" TargetMode="External"/><Relationship Id="rId187" Type="http://schemas.openxmlformats.org/officeDocument/2006/relationships/hyperlink" Target="https://talan.bank.gov.ua/get-user-certificate/xMWLQ9NSd28_J2CyTEQC" TargetMode="External"/><Relationship Id="rId352" Type="http://schemas.openxmlformats.org/officeDocument/2006/relationships/hyperlink" Target="https://talan.bank.gov.ua/get-user-certificate/xMWLQgFOkrLPcQ27k7x7" TargetMode="External"/><Relationship Id="rId394" Type="http://schemas.openxmlformats.org/officeDocument/2006/relationships/hyperlink" Target="https://talan.bank.gov.ua/get-user-certificate/xMWLQ_0dHKNo_6e8KKBf" TargetMode="External"/><Relationship Id="rId408" Type="http://schemas.openxmlformats.org/officeDocument/2006/relationships/hyperlink" Target="https://talan.bank.gov.ua/get-user-certificate/xMWLQDh2Nuaf1NoJI_nU" TargetMode="External"/><Relationship Id="rId212" Type="http://schemas.openxmlformats.org/officeDocument/2006/relationships/hyperlink" Target="https://talan.bank.gov.ua/get-user-certificate/xMWLQSm4GtMKayxiXnF5" TargetMode="External"/><Relationship Id="rId254" Type="http://schemas.openxmlformats.org/officeDocument/2006/relationships/hyperlink" Target="https://talan.bank.gov.ua/get-user-certificate/xMWLQAwRz-fKUfyD7TZF" TargetMode="External"/><Relationship Id="rId49" Type="http://schemas.openxmlformats.org/officeDocument/2006/relationships/hyperlink" Target="https://talan.bank.gov.ua/get-user-certificate/xMWLQHt-9sV2Eg51noP3" TargetMode="External"/><Relationship Id="rId114" Type="http://schemas.openxmlformats.org/officeDocument/2006/relationships/hyperlink" Target="https://talan.bank.gov.ua/get-user-certificate/xMWLQ5TAZVfLjPYTgQOK" TargetMode="External"/><Relationship Id="rId296" Type="http://schemas.openxmlformats.org/officeDocument/2006/relationships/hyperlink" Target="https://talan.bank.gov.ua/get-user-certificate/xMWLQcRtF4lbqViWGj_p" TargetMode="External"/><Relationship Id="rId461" Type="http://schemas.openxmlformats.org/officeDocument/2006/relationships/hyperlink" Target="https://talan.bank.gov.ua/get-user-certificate/xMWLQZTusaLzssoJn93B" TargetMode="External"/><Relationship Id="rId60" Type="http://schemas.openxmlformats.org/officeDocument/2006/relationships/hyperlink" Target="https://talan.bank.gov.ua/get-user-certificate/xMWLQ2XseoT0OvXE0jaS" TargetMode="External"/><Relationship Id="rId156" Type="http://schemas.openxmlformats.org/officeDocument/2006/relationships/hyperlink" Target="https://talan.bank.gov.ua/get-user-certificate/xMWLQVcANg6hNGANFjHF" TargetMode="External"/><Relationship Id="rId198" Type="http://schemas.openxmlformats.org/officeDocument/2006/relationships/hyperlink" Target="https://talan.bank.gov.ua/get-user-certificate/xMWLQLIKpWV60y7_DIHU" TargetMode="External"/><Relationship Id="rId321" Type="http://schemas.openxmlformats.org/officeDocument/2006/relationships/hyperlink" Target="https://talan.bank.gov.ua/get-user-certificate/xMWLQESlAwAwFpZGnFtb" TargetMode="External"/><Relationship Id="rId363" Type="http://schemas.openxmlformats.org/officeDocument/2006/relationships/hyperlink" Target="https://talan.bank.gov.ua/get-user-certificate/xMWLQ0HhtZcHfULoQlbI" TargetMode="External"/><Relationship Id="rId419" Type="http://schemas.openxmlformats.org/officeDocument/2006/relationships/hyperlink" Target="https://talan.bank.gov.ua/get-user-certificate/xMWLQtnoTyWZEH0fZBxy" TargetMode="External"/><Relationship Id="rId223" Type="http://schemas.openxmlformats.org/officeDocument/2006/relationships/hyperlink" Target="https://talan.bank.gov.ua/get-user-certificate/xMWLQ4WHKkKtoDiqGDVc" TargetMode="External"/><Relationship Id="rId430" Type="http://schemas.openxmlformats.org/officeDocument/2006/relationships/hyperlink" Target="https://talan.bank.gov.ua/get-user-certificate/xMWLQCQ6zwtEZR6sOrIa" TargetMode="External"/><Relationship Id="rId18" Type="http://schemas.openxmlformats.org/officeDocument/2006/relationships/hyperlink" Target="https://talan.bank.gov.ua/get-user-certificate/xMWLQNZO0_BfVABsCPR8" TargetMode="External"/><Relationship Id="rId265" Type="http://schemas.openxmlformats.org/officeDocument/2006/relationships/hyperlink" Target="https://talan.bank.gov.ua/get-user-certificate/xMWLQWiMANxlMaKvOMEs" TargetMode="External"/><Relationship Id="rId472" Type="http://schemas.openxmlformats.org/officeDocument/2006/relationships/hyperlink" Target="https://talan.bank.gov.ua/get-user-certificate/xMWLQDzaJyE9I-TBSGax" TargetMode="External"/><Relationship Id="rId125" Type="http://schemas.openxmlformats.org/officeDocument/2006/relationships/hyperlink" Target="https://talan.bank.gov.ua/get-user-certificate/xMWLQxJ5rpvpGk2VdYn7" TargetMode="External"/><Relationship Id="rId167" Type="http://schemas.openxmlformats.org/officeDocument/2006/relationships/hyperlink" Target="https://talan.bank.gov.ua/get-user-certificate/xMWLQw_Jj9ZUk4jPoaP-" TargetMode="External"/><Relationship Id="rId332" Type="http://schemas.openxmlformats.org/officeDocument/2006/relationships/hyperlink" Target="https://talan.bank.gov.ua/get-user-certificate/xMWLQo10A9nUYkxNTy5s" TargetMode="External"/><Relationship Id="rId374" Type="http://schemas.openxmlformats.org/officeDocument/2006/relationships/hyperlink" Target="https://talan.bank.gov.ua/get-user-certificate/xMWLQC7uI_Uaf-TeLmB5" TargetMode="External"/><Relationship Id="rId71" Type="http://schemas.openxmlformats.org/officeDocument/2006/relationships/hyperlink" Target="https://talan.bank.gov.ua/get-user-certificate/xMWLQ4HT60NXRaI60V7K" TargetMode="External"/><Relationship Id="rId234" Type="http://schemas.openxmlformats.org/officeDocument/2006/relationships/hyperlink" Target="https://talan.bank.gov.ua/get-user-certificate/xMWLQLxg_Zk7sXzsi9cn" TargetMode="External"/><Relationship Id="rId2" Type="http://schemas.openxmlformats.org/officeDocument/2006/relationships/hyperlink" Target="https://talan.bank.gov.ua/get-user-certificate/xMWLQq8Q0Q0_f10Rdhj2" TargetMode="External"/><Relationship Id="rId29" Type="http://schemas.openxmlformats.org/officeDocument/2006/relationships/hyperlink" Target="https://talan.bank.gov.ua/get-user-certificate/xMWLQR6DUQ5sHCwh9CSE" TargetMode="External"/><Relationship Id="rId276" Type="http://schemas.openxmlformats.org/officeDocument/2006/relationships/hyperlink" Target="https://talan.bank.gov.ua/get-user-certificate/xMWLQQsp4dWcAxU9s8VU" TargetMode="External"/><Relationship Id="rId441" Type="http://schemas.openxmlformats.org/officeDocument/2006/relationships/hyperlink" Target="https://talan.bank.gov.ua/get-user-certificate/xMWLQqyL6pNQN__-76mR" TargetMode="External"/><Relationship Id="rId483" Type="http://schemas.openxmlformats.org/officeDocument/2006/relationships/hyperlink" Target="https://talan.bank.gov.ua/get-user-certificate/xMWLQlKBpnReBTMeuA4x" TargetMode="External"/><Relationship Id="rId40" Type="http://schemas.openxmlformats.org/officeDocument/2006/relationships/hyperlink" Target="https://talan.bank.gov.ua/get-user-certificate/xMWLQMyD2X12b_0bmWJW" TargetMode="External"/><Relationship Id="rId136" Type="http://schemas.openxmlformats.org/officeDocument/2006/relationships/hyperlink" Target="https://talan.bank.gov.ua/get-user-certificate/xMWLQvAzRAqCfIf0Ma_a" TargetMode="External"/><Relationship Id="rId178" Type="http://schemas.openxmlformats.org/officeDocument/2006/relationships/hyperlink" Target="https://talan.bank.gov.ua/get-user-certificate/xMWLQi_cT61NVbcXuRaX" TargetMode="External"/><Relationship Id="rId301" Type="http://schemas.openxmlformats.org/officeDocument/2006/relationships/hyperlink" Target="https://talan.bank.gov.ua/get-user-certificate/xMWLQ0VvJt0MTI4_9qXY" TargetMode="External"/><Relationship Id="rId343" Type="http://schemas.openxmlformats.org/officeDocument/2006/relationships/hyperlink" Target="https://talan.bank.gov.ua/get-user-certificate/xMWLQyu-rpYAXfcVNGIn" TargetMode="External"/><Relationship Id="rId82" Type="http://schemas.openxmlformats.org/officeDocument/2006/relationships/hyperlink" Target="https://talan.bank.gov.ua/get-user-certificate/xMWLQ6gDLAqOvnrJGe9d" TargetMode="External"/><Relationship Id="rId203" Type="http://schemas.openxmlformats.org/officeDocument/2006/relationships/hyperlink" Target="https://talan.bank.gov.ua/get-user-certificate/xMWLQ3743ej7IV67-lpL" TargetMode="External"/><Relationship Id="rId385" Type="http://schemas.openxmlformats.org/officeDocument/2006/relationships/hyperlink" Target="https://talan.bank.gov.ua/get-user-certificate/xMWLQZ0gUiqSLXudWw40" TargetMode="External"/><Relationship Id="rId245" Type="http://schemas.openxmlformats.org/officeDocument/2006/relationships/hyperlink" Target="https://talan.bank.gov.ua/get-user-certificate/xMWLQH5WeL1ZbLRYYndl" TargetMode="External"/><Relationship Id="rId287" Type="http://schemas.openxmlformats.org/officeDocument/2006/relationships/hyperlink" Target="https://talan.bank.gov.ua/get-user-certificate/xMWLQncxqB7009V3KCiH" TargetMode="External"/><Relationship Id="rId410" Type="http://schemas.openxmlformats.org/officeDocument/2006/relationships/hyperlink" Target="https://talan.bank.gov.ua/get-user-certificate/xMWLQcRyMMVGiwD85gZm" TargetMode="External"/><Relationship Id="rId452" Type="http://schemas.openxmlformats.org/officeDocument/2006/relationships/hyperlink" Target="https://talan.bank.gov.ua/get-user-certificate/xMWLQAyDAUWiyyDdIuLZ" TargetMode="External"/><Relationship Id="rId494" Type="http://schemas.openxmlformats.org/officeDocument/2006/relationships/hyperlink" Target="https://talan.bank.gov.ua/get-user-certificate/xMWLQdna3Nw73D-a_8kF" TargetMode="External"/><Relationship Id="rId105" Type="http://schemas.openxmlformats.org/officeDocument/2006/relationships/hyperlink" Target="https://talan.bank.gov.ua/get-user-certificate/xMWLQ9PR_h0XoffGHBIX" TargetMode="External"/><Relationship Id="rId147" Type="http://schemas.openxmlformats.org/officeDocument/2006/relationships/hyperlink" Target="https://talan.bank.gov.ua/get-user-certificate/xMWLQlNhROYAF2_rf3FW" TargetMode="External"/><Relationship Id="rId312" Type="http://schemas.openxmlformats.org/officeDocument/2006/relationships/hyperlink" Target="https://talan.bank.gov.ua/get-user-certificate/xMWLQXQnwqTtMpqAAHMT" TargetMode="External"/><Relationship Id="rId354" Type="http://schemas.openxmlformats.org/officeDocument/2006/relationships/hyperlink" Target="https://talan.bank.gov.ua/get-user-certificate/xMWLQN_cOmH6wKrlqa36" TargetMode="External"/><Relationship Id="rId51" Type="http://schemas.openxmlformats.org/officeDocument/2006/relationships/hyperlink" Target="https://talan.bank.gov.ua/get-user-certificate/xMWLQxgeuXIhjdfk9jTY" TargetMode="External"/><Relationship Id="rId93" Type="http://schemas.openxmlformats.org/officeDocument/2006/relationships/hyperlink" Target="https://talan.bank.gov.ua/get-user-certificate/xMWLQQXz_nm6_TS5Je3s" TargetMode="External"/><Relationship Id="rId189" Type="http://schemas.openxmlformats.org/officeDocument/2006/relationships/hyperlink" Target="https://talan.bank.gov.ua/get-user-certificate/xMWLQHml9QemjzbgmBmq" TargetMode="External"/><Relationship Id="rId396" Type="http://schemas.openxmlformats.org/officeDocument/2006/relationships/hyperlink" Target="https://talan.bank.gov.ua/get-user-certificate/xMWLQyoSVm_pmhdzs_-C" TargetMode="External"/><Relationship Id="rId214" Type="http://schemas.openxmlformats.org/officeDocument/2006/relationships/hyperlink" Target="https://talan.bank.gov.ua/get-user-certificate/xMWLQNSSjnisRfr87LXM" TargetMode="External"/><Relationship Id="rId256" Type="http://schemas.openxmlformats.org/officeDocument/2006/relationships/hyperlink" Target="https://talan.bank.gov.ua/get-user-certificate/xMWLQgubI0AcI8tOKbQR" TargetMode="External"/><Relationship Id="rId298" Type="http://schemas.openxmlformats.org/officeDocument/2006/relationships/hyperlink" Target="https://talan.bank.gov.ua/get-user-certificate/xMWLQoTA_Wi_8WX-7jIE" TargetMode="External"/><Relationship Id="rId421" Type="http://schemas.openxmlformats.org/officeDocument/2006/relationships/hyperlink" Target="https://talan.bank.gov.ua/get-user-certificate/xMWLQYkvMj-2mIrgXh45" TargetMode="External"/><Relationship Id="rId463" Type="http://schemas.openxmlformats.org/officeDocument/2006/relationships/hyperlink" Target="https://talan.bank.gov.ua/get-user-certificate/xMWLQCExlBRSA_ha-A2L" TargetMode="External"/><Relationship Id="rId116" Type="http://schemas.openxmlformats.org/officeDocument/2006/relationships/hyperlink" Target="https://talan.bank.gov.ua/get-user-certificate/xMWLQcJUSNS7VYfLz-rl" TargetMode="External"/><Relationship Id="rId158" Type="http://schemas.openxmlformats.org/officeDocument/2006/relationships/hyperlink" Target="https://talan.bank.gov.ua/get-user-certificate/xMWLQqXMoGhKuUsEObEa" TargetMode="External"/><Relationship Id="rId323" Type="http://schemas.openxmlformats.org/officeDocument/2006/relationships/hyperlink" Target="https://talan.bank.gov.ua/get-user-certificate/xMWLQvMi3a47z4Yqm5uN" TargetMode="External"/><Relationship Id="rId20" Type="http://schemas.openxmlformats.org/officeDocument/2006/relationships/hyperlink" Target="https://talan.bank.gov.ua/get-user-certificate/xMWLQHX7sPtjbX6Jx8SC" TargetMode="External"/><Relationship Id="rId62" Type="http://schemas.openxmlformats.org/officeDocument/2006/relationships/hyperlink" Target="https://talan.bank.gov.ua/get-user-certificate/xMWLQ9fZsRBy-iqWAtiE" TargetMode="External"/><Relationship Id="rId365" Type="http://schemas.openxmlformats.org/officeDocument/2006/relationships/hyperlink" Target="https://talan.bank.gov.ua/get-user-certificate/xMWLQ0WKt3YGWQ4dDXts" TargetMode="External"/><Relationship Id="rId225" Type="http://schemas.openxmlformats.org/officeDocument/2006/relationships/hyperlink" Target="https://talan.bank.gov.ua/get-user-certificate/xMWLQP9ljP1X2da3psq5" TargetMode="External"/><Relationship Id="rId267" Type="http://schemas.openxmlformats.org/officeDocument/2006/relationships/hyperlink" Target="https://talan.bank.gov.ua/get-user-certificate/xMWLQqtxyiaxfVX-ECEw" TargetMode="External"/><Relationship Id="rId432" Type="http://schemas.openxmlformats.org/officeDocument/2006/relationships/hyperlink" Target="https://talan.bank.gov.ua/get-user-certificate/xMWLQfJl1iE2cdivypyf" TargetMode="External"/><Relationship Id="rId474" Type="http://schemas.openxmlformats.org/officeDocument/2006/relationships/hyperlink" Target="https://talan.bank.gov.ua/get-user-certificate/xMWLQ1ymBwPHj7xKzh7O" TargetMode="External"/><Relationship Id="rId106" Type="http://schemas.openxmlformats.org/officeDocument/2006/relationships/hyperlink" Target="https://talan.bank.gov.ua/get-user-certificate/xMWLQLA-LI4qflATENfm" TargetMode="External"/><Relationship Id="rId127" Type="http://schemas.openxmlformats.org/officeDocument/2006/relationships/hyperlink" Target="https://talan.bank.gov.ua/get-user-certificate/xMWLQU9JgvErHju3GFgp" TargetMode="External"/><Relationship Id="rId313" Type="http://schemas.openxmlformats.org/officeDocument/2006/relationships/hyperlink" Target="https://talan.bank.gov.ua/get-user-certificate/xMWLQ31Eb2C-YuBldek0" TargetMode="External"/><Relationship Id="rId495" Type="http://schemas.openxmlformats.org/officeDocument/2006/relationships/hyperlink" Target="https://talan.bank.gov.ua/get-user-certificate/xMWLQShCtoyFIaHba0jZ" TargetMode="External"/><Relationship Id="rId10" Type="http://schemas.openxmlformats.org/officeDocument/2006/relationships/hyperlink" Target="https://talan.bank.gov.ua/get-user-certificate/xMWLQo-7H69Yt9KZnUpW" TargetMode="External"/><Relationship Id="rId31" Type="http://schemas.openxmlformats.org/officeDocument/2006/relationships/hyperlink" Target="https://talan.bank.gov.ua/get-user-certificate/xMWLQWF6FRkDQTrCGSfH" TargetMode="External"/><Relationship Id="rId52" Type="http://schemas.openxmlformats.org/officeDocument/2006/relationships/hyperlink" Target="https://talan.bank.gov.ua/get-user-certificate/xMWLQ-faENdTAK9gIdKA" TargetMode="External"/><Relationship Id="rId73" Type="http://schemas.openxmlformats.org/officeDocument/2006/relationships/hyperlink" Target="https://talan.bank.gov.ua/get-user-certificate/xMWLQOJCb4xSnp5QIO3a" TargetMode="External"/><Relationship Id="rId94" Type="http://schemas.openxmlformats.org/officeDocument/2006/relationships/hyperlink" Target="https://talan.bank.gov.ua/get-user-certificate/xMWLQKqkn8ioxU-QwRRP" TargetMode="External"/><Relationship Id="rId148" Type="http://schemas.openxmlformats.org/officeDocument/2006/relationships/hyperlink" Target="https://talan.bank.gov.ua/get-user-certificate/xMWLQoW_scAbKiSEcUMU" TargetMode="External"/><Relationship Id="rId169" Type="http://schemas.openxmlformats.org/officeDocument/2006/relationships/hyperlink" Target="https://talan.bank.gov.ua/get-user-certificate/xMWLQf8g6xO6ZL8-0nEn" TargetMode="External"/><Relationship Id="rId334" Type="http://schemas.openxmlformats.org/officeDocument/2006/relationships/hyperlink" Target="https://talan.bank.gov.ua/get-user-certificate/xMWLQv8aoiOJg4iRswgq" TargetMode="External"/><Relationship Id="rId355" Type="http://schemas.openxmlformats.org/officeDocument/2006/relationships/hyperlink" Target="https://talan.bank.gov.ua/get-user-certificate/xMWLQrR_swRhmtkBrrn3" TargetMode="External"/><Relationship Id="rId376" Type="http://schemas.openxmlformats.org/officeDocument/2006/relationships/hyperlink" Target="https://talan.bank.gov.ua/get-user-certificate/xMWLQjJuhDH0MEWuYrmt" TargetMode="External"/><Relationship Id="rId397" Type="http://schemas.openxmlformats.org/officeDocument/2006/relationships/hyperlink" Target="https://talan.bank.gov.ua/get-user-certificate/xMWLQMASP63fuWRzT_Wk" TargetMode="External"/><Relationship Id="rId4" Type="http://schemas.openxmlformats.org/officeDocument/2006/relationships/hyperlink" Target="https://talan.bank.gov.ua/get-user-certificate/xMWLQy1Z4aobJWHRxKRo" TargetMode="External"/><Relationship Id="rId180" Type="http://schemas.openxmlformats.org/officeDocument/2006/relationships/hyperlink" Target="https://talan.bank.gov.ua/get-user-certificate/xMWLQNdw-ce_6G3COGDh" TargetMode="External"/><Relationship Id="rId215" Type="http://schemas.openxmlformats.org/officeDocument/2006/relationships/hyperlink" Target="https://talan.bank.gov.ua/get-user-certificate/xMWLQKRUHryfueaAHBgy" TargetMode="External"/><Relationship Id="rId236" Type="http://schemas.openxmlformats.org/officeDocument/2006/relationships/hyperlink" Target="https://talan.bank.gov.ua/get-user-certificate/xMWLQIW5RsDh0_l-oXOB" TargetMode="External"/><Relationship Id="rId257" Type="http://schemas.openxmlformats.org/officeDocument/2006/relationships/hyperlink" Target="https://talan.bank.gov.ua/get-user-certificate/xMWLQilXDcbwTzLXMPg-" TargetMode="External"/><Relationship Id="rId278" Type="http://schemas.openxmlformats.org/officeDocument/2006/relationships/hyperlink" Target="https://talan.bank.gov.ua/get-user-certificate/xMWLQfBuMG1JfQ-RE99i" TargetMode="External"/><Relationship Id="rId401" Type="http://schemas.openxmlformats.org/officeDocument/2006/relationships/hyperlink" Target="https://talan.bank.gov.ua/get-user-certificate/xMWLQTRxaiEzYZ4mQacg" TargetMode="External"/><Relationship Id="rId422" Type="http://schemas.openxmlformats.org/officeDocument/2006/relationships/hyperlink" Target="https://talan.bank.gov.ua/get-user-certificate/xMWLQULUOw6DEd_bdkr6" TargetMode="External"/><Relationship Id="rId443" Type="http://schemas.openxmlformats.org/officeDocument/2006/relationships/hyperlink" Target="https://talan.bank.gov.ua/get-user-certificate/xMWLQraVEZmMGUWw7H0G" TargetMode="External"/><Relationship Id="rId464" Type="http://schemas.openxmlformats.org/officeDocument/2006/relationships/hyperlink" Target="https://talan.bank.gov.ua/get-user-certificate/xMWLQtYxO7aikLaTd_jT" TargetMode="External"/><Relationship Id="rId303" Type="http://schemas.openxmlformats.org/officeDocument/2006/relationships/hyperlink" Target="https://talan.bank.gov.ua/get-user-certificate/xMWLQQf1Nu7K4y-jsFkT" TargetMode="External"/><Relationship Id="rId485" Type="http://schemas.openxmlformats.org/officeDocument/2006/relationships/hyperlink" Target="https://talan.bank.gov.ua/get-user-certificate/xMWLQ2VU3HtRqmFBwRLL" TargetMode="External"/><Relationship Id="rId42" Type="http://schemas.openxmlformats.org/officeDocument/2006/relationships/hyperlink" Target="https://talan.bank.gov.ua/get-user-certificate/xMWLQtS-unk02DlnwTG5" TargetMode="External"/><Relationship Id="rId84" Type="http://schemas.openxmlformats.org/officeDocument/2006/relationships/hyperlink" Target="https://talan.bank.gov.ua/get-user-certificate/xMWLQMfnkwbCFky8tbLs" TargetMode="External"/><Relationship Id="rId138" Type="http://schemas.openxmlformats.org/officeDocument/2006/relationships/hyperlink" Target="https://talan.bank.gov.ua/get-user-certificate/xMWLQopHxVdEtLGOKpoP" TargetMode="External"/><Relationship Id="rId345" Type="http://schemas.openxmlformats.org/officeDocument/2006/relationships/hyperlink" Target="https://talan.bank.gov.ua/get-user-certificate/xMWLQEf7Iu6rNEjeswiq" TargetMode="External"/><Relationship Id="rId387" Type="http://schemas.openxmlformats.org/officeDocument/2006/relationships/hyperlink" Target="https://talan.bank.gov.ua/get-user-certificate/xMWLQ9zPPioqwcndJMGe" TargetMode="External"/><Relationship Id="rId191" Type="http://schemas.openxmlformats.org/officeDocument/2006/relationships/hyperlink" Target="https://talan.bank.gov.ua/get-user-certificate/xMWLQNqsu2IY1H8Txlua" TargetMode="External"/><Relationship Id="rId205" Type="http://schemas.openxmlformats.org/officeDocument/2006/relationships/hyperlink" Target="https://talan.bank.gov.ua/get-user-certificate/xMWLQxPvXyhP10yolVce" TargetMode="External"/><Relationship Id="rId247" Type="http://schemas.openxmlformats.org/officeDocument/2006/relationships/hyperlink" Target="https://talan.bank.gov.ua/get-user-certificate/xMWLQ-KCpJIGhh93Xo66" TargetMode="External"/><Relationship Id="rId412" Type="http://schemas.openxmlformats.org/officeDocument/2006/relationships/hyperlink" Target="https://talan.bank.gov.ua/get-user-certificate/xMWLQuKiYui0Xe_eo8Qy" TargetMode="External"/><Relationship Id="rId107" Type="http://schemas.openxmlformats.org/officeDocument/2006/relationships/hyperlink" Target="https://talan.bank.gov.ua/get-user-certificate/xMWLQO15OxM875sgsif6" TargetMode="External"/><Relationship Id="rId289" Type="http://schemas.openxmlformats.org/officeDocument/2006/relationships/hyperlink" Target="https://talan.bank.gov.ua/get-user-certificate/xMWLQwH54-jVpIrmkNnH" TargetMode="External"/><Relationship Id="rId454" Type="http://schemas.openxmlformats.org/officeDocument/2006/relationships/hyperlink" Target="https://talan.bank.gov.ua/get-user-certificate/xMWLQxK9DJs5ggyfAe7m" TargetMode="External"/><Relationship Id="rId496" Type="http://schemas.openxmlformats.org/officeDocument/2006/relationships/hyperlink" Target="https://talan.bank.gov.ua/get-user-certificate/xMWLQw4kItl1PfQtYtWo" TargetMode="External"/><Relationship Id="rId11" Type="http://schemas.openxmlformats.org/officeDocument/2006/relationships/hyperlink" Target="https://talan.bank.gov.ua/get-user-certificate/xMWLQfEpKBP9-_bhTLz5" TargetMode="External"/><Relationship Id="rId53" Type="http://schemas.openxmlformats.org/officeDocument/2006/relationships/hyperlink" Target="https://talan.bank.gov.ua/get-user-certificate/xMWLQ9Mtop4YmiumBLGm" TargetMode="External"/><Relationship Id="rId149" Type="http://schemas.openxmlformats.org/officeDocument/2006/relationships/hyperlink" Target="https://talan.bank.gov.ua/get-user-certificate/xMWLQrvaaYqTysVSDhw0" TargetMode="External"/><Relationship Id="rId314" Type="http://schemas.openxmlformats.org/officeDocument/2006/relationships/hyperlink" Target="https://talan.bank.gov.ua/get-user-certificate/xMWLQLe4dEhwoS_fWper" TargetMode="External"/><Relationship Id="rId356" Type="http://schemas.openxmlformats.org/officeDocument/2006/relationships/hyperlink" Target="https://talan.bank.gov.ua/get-user-certificate/xMWLQSAw8YTzgsqyH-tt" TargetMode="External"/><Relationship Id="rId398" Type="http://schemas.openxmlformats.org/officeDocument/2006/relationships/hyperlink" Target="https://talan.bank.gov.ua/get-user-certificate/xMWLQczWC2ImGu3VK_FP" TargetMode="External"/><Relationship Id="rId95" Type="http://schemas.openxmlformats.org/officeDocument/2006/relationships/hyperlink" Target="https://talan.bank.gov.ua/get-user-certificate/xMWLQ4hONVtekgPN9vJG" TargetMode="External"/><Relationship Id="rId160" Type="http://schemas.openxmlformats.org/officeDocument/2006/relationships/hyperlink" Target="https://talan.bank.gov.ua/get-user-certificate/xMWLQkPh5X4t9kaMBTOF" TargetMode="External"/><Relationship Id="rId216" Type="http://schemas.openxmlformats.org/officeDocument/2006/relationships/hyperlink" Target="https://talan.bank.gov.ua/get-user-certificate/xMWLQ7P4pTn1gAh8pWG-" TargetMode="External"/><Relationship Id="rId423" Type="http://schemas.openxmlformats.org/officeDocument/2006/relationships/hyperlink" Target="https://talan.bank.gov.ua/get-user-certificate/xMWLQdAlDR0m-wYj3sak" TargetMode="External"/><Relationship Id="rId258" Type="http://schemas.openxmlformats.org/officeDocument/2006/relationships/hyperlink" Target="https://talan.bank.gov.ua/get-user-certificate/xMWLQeibfJYBHw-U98Ag" TargetMode="External"/><Relationship Id="rId465" Type="http://schemas.openxmlformats.org/officeDocument/2006/relationships/hyperlink" Target="https://talan.bank.gov.ua/get-user-certificate/xMWLQoY_4wjblrnOA44-" TargetMode="External"/><Relationship Id="rId22" Type="http://schemas.openxmlformats.org/officeDocument/2006/relationships/hyperlink" Target="https://talan.bank.gov.ua/get-user-certificate/xMWLQDu9FnGtQKMIfCqE" TargetMode="External"/><Relationship Id="rId64" Type="http://schemas.openxmlformats.org/officeDocument/2006/relationships/hyperlink" Target="https://talan.bank.gov.ua/get-user-certificate/xMWLQmgJ4Gsfu6DKpg60" TargetMode="External"/><Relationship Id="rId118" Type="http://schemas.openxmlformats.org/officeDocument/2006/relationships/hyperlink" Target="https://talan.bank.gov.ua/get-user-certificate/xMWLQNXESg2WXWQ23muv" TargetMode="External"/><Relationship Id="rId325" Type="http://schemas.openxmlformats.org/officeDocument/2006/relationships/hyperlink" Target="https://talan.bank.gov.ua/get-user-certificate/xMWLQN_R4GnCIO_gkfkC" TargetMode="External"/><Relationship Id="rId367" Type="http://schemas.openxmlformats.org/officeDocument/2006/relationships/hyperlink" Target="https://talan.bank.gov.ua/get-user-certificate/xMWLQV9vq4hL7qu442dC" TargetMode="External"/><Relationship Id="rId171" Type="http://schemas.openxmlformats.org/officeDocument/2006/relationships/hyperlink" Target="https://talan.bank.gov.ua/get-user-certificate/xMWLQ9uYmtheqWPrC0UW" TargetMode="External"/><Relationship Id="rId227" Type="http://schemas.openxmlformats.org/officeDocument/2006/relationships/hyperlink" Target="https://talan.bank.gov.ua/get-user-certificate/xMWLQLeE8Gw8VnujawVK" TargetMode="External"/><Relationship Id="rId269" Type="http://schemas.openxmlformats.org/officeDocument/2006/relationships/hyperlink" Target="https://talan.bank.gov.ua/get-user-certificate/xMWLQDsW6SpoE0rljrW3" TargetMode="External"/><Relationship Id="rId434" Type="http://schemas.openxmlformats.org/officeDocument/2006/relationships/hyperlink" Target="https://talan.bank.gov.ua/get-user-certificate/xMWLQK0PwpwsYNrWMVbj" TargetMode="External"/><Relationship Id="rId476" Type="http://schemas.openxmlformats.org/officeDocument/2006/relationships/hyperlink" Target="https://talan.bank.gov.ua/get-user-certificate/xMWLQHoZrhrDfrp3b2Yb" TargetMode="External"/><Relationship Id="rId33" Type="http://schemas.openxmlformats.org/officeDocument/2006/relationships/hyperlink" Target="https://talan.bank.gov.ua/get-user-certificate/xMWLQvlMoERUc-mi9hz5" TargetMode="External"/><Relationship Id="rId129" Type="http://schemas.openxmlformats.org/officeDocument/2006/relationships/hyperlink" Target="https://talan.bank.gov.ua/get-user-certificate/xMWLQqo-MvNY-TWwKpzm" TargetMode="External"/><Relationship Id="rId280" Type="http://schemas.openxmlformats.org/officeDocument/2006/relationships/hyperlink" Target="https://talan.bank.gov.ua/get-user-certificate/xMWLQfkcZd7d8sAOhXNZ" TargetMode="External"/><Relationship Id="rId336" Type="http://schemas.openxmlformats.org/officeDocument/2006/relationships/hyperlink" Target="https://talan.bank.gov.ua/get-user-certificate/xMWLQg_9B3AI0iBF6n5-" TargetMode="External"/><Relationship Id="rId75" Type="http://schemas.openxmlformats.org/officeDocument/2006/relationships/hyperlink" Target="https://talan.bank.gov.ua/get-user-certificate/xMWLQH0TM4dTtURNfxi5" TargetMode="External"/><Relationship Id="rId140" Type="http://schemas.openxmlformats.org/officeDocument/2006/relationships/hyperlink" Target="https://talan.bank.gov.ua/get-user-certificate/xMWLQPd9oVR3K0NczAHV" TargetMode="External"/><Relationship Id="rId182" Type="http://schemas.openxmlformats.org/officeDocument/2006/relationships/hyperlink" Target="https://talan.bank.gov.ua/get-user-certificate/xMWLQ_pKTpzlhvXCa8GX" TargetMode="External"/><Relationship Id="rId378" Type="http://schemas.openxmlformats.org/officeDocument/2006/relationships/hyperlink" Target="https://talan.bank.gov.ua/get-user-certificate/xMWLQh7cRIPrnj0B--9m" TargetMode="External"/><Relationship Id="rId403" Type="http://schemas.openxmlformats.org/officeDocument/2006/relationships/hyperlink" Target="https://talan.bank.gov.ua/get-user-certificate/xMWLQcD6K-hdJEH_ty9D" TargetMode="External"/><Relationship Id="rId6" Type="http://schemas.openxmlformats.org/officeDocument/2006/relationships/hyperlink" Target="https://talan.bank.gov.ua/get-user-certificate/xMWLQs3XFkQii-y_0FL-" TargetMode="External"/><Relationship Id="rId238" Type="http://schemas.openxmlformats.org/officeDocument/2006/relationships/hyperlink" Target="https://talan.bank.gov.ua/get-user-certificate/xMWLQbFtWM42XmC-uhJi" TargetMode="External"/><Relationship Id="rId445" Type="http://schemas.openxmlformats.org/officeDocument/2006/relationships/hyperlink" Target="https://talan.bank.gov.ua/get-user-certificate/xMWLQd1hMO-eAKHcIeoN" TargetMode="External"/><Relationship Id="rId487" Type="http://schemas.openxmlformats.org/officeDocument/2006/relationships/hyperlink" Target="https://talan.bank.gov.ua/get-user-certificate/xMWLQF1hw9v2q0LZX5rO" TargetMode="External"/><Relationship Id="rId291" Type="http://schemas.openxmlformats.org/officeDocument/2006/relationships/hyperlink" Target="https://talan.bank.gov.ua/get-user-certificate/xMWLQFPvQFvsrXlhnvgi" TargetMode="External"/><Relationship Id="rId305" Type="http://schemas.openxmlformats.org/officeDocument/2006/relationships/hyperlink" Target="https://talan.bank.gov.ua/get-user-certificate/xMWLQolaBhDviIIbf5Cj" TargetMode="External"/><Relationship Id="rId347" Type="http://schemas.openxmlformats.org/officeDocument/2006/relationships/hyperlink" Target="https://talan.bank.gov.ua/get-user-certificate/xMWLQ07TekGKV2-hn6FG" TargetMode="External"/><Relationship Id="rId44" Type="http://schemas.openxmlformats.org/officeDocument/2006/relationships/hyperlink" Target="https://talan.bank.gov.ua/get-user-certificate/xMWLQYzHYPLW0OObSyuf" TargetMode="External"/><Relationship Id="rId86" Type="http://schemas.openxmlformats.org/officeDocument/2006/relationships/hyperlink" Target="https://talan.bank.gov.ua/get-user-certificate/xMWLQ_BAjLRu-owUiUXb" TargetMode="External"/><Relationship Id="rId151" Type="http://schemas.openxmlformats.org/officeDocument/2006/relationships/hyperlink" Target="https://talan.bank.gov.ua/get-user-certificate/xMWLQlwxWUG12RY5GUiS" TargetMode="External"/><Relationship Id="rId389" Type="http://schemas.openxmlformats.org/officeDocument/2006/relationships/hyperlink" Target="https://talan.bank.gov.ua/get-user-certificate/xMWLQbs6uZUYOxTNHj5r" TargetMode="External"/><Relationship Id="rId193" Type="http://schemas.openxmlformats.org/officeDocument/2006/relationships/hyperlink" Target="https://talan.bank.gov.ua/get-user-certificate/xMWLQAtcTprgFKpQ-g5j" TargetMode="External"/><Relationship Id="rId207" Type="http://schemas.openxmlformats.org/officeDocument/2006/relationships/hyperlink" Target="https://talan.bank.gov.ua/get-user-certificate/xMWLQGT55shc-xFt3Q1g" TargetMode="External"/><Relationship Id="rId249" Type="http://schemas.openxmlformats.org/officeDocument/2006/relationships/hyperlink" Target="https://talan.bank.gov.ua/get-user-certificate/xMWLQC64qWBfU1tTJIfk" TargetMode="External"/><Relationship Id="rId414" Type="http://schemas.openxmlformats.org/officeDocument/2006/relationships/hyperlink" Target="https://talan.bank.gov.ua/get-user-certificate/xMWLQ29C3j_yhPIlV4gU" TargetMode="External"/><Relationship Id="rId456" Type="http://schemas.openxmlformats.org/officeDocument/2006/relationships/hyperlink" Target="https://talan.bank.gov.ua/get-user-certificate/xMWLQzAfOUQGBVjZ2eaC" TargetMode="External"/><Relationship Id="rId498" Type="http://schemas.openxmlformats.org/officeDocument/2006/relationships/hyperlink" Target="https://talan.bank.gov.ua/get-user-certificate/xMWLQLxdpBQK1EWyonxH" TargetMode="External"/><Relationship Id="rId13" Type="http://schemas.openxmlformats.org/officeDocument/2006/relationships/hyperlink" Target="https://talan.bank.gov.ua/get-user-certificate/xMWLQTFgoIp_Yd2VnNxY" TargetMode="External"/><Relationship Id="rId109" Type="http://schemas.openxmlformats.org/officeDocument/2006/relationships/hyperlink" Target="https://talan.bank.gov.ua/get-user-certificate/xMWLQ9I5gUHGPo9yUBzn" TargetMode="External"/><Relationship Id="rId260" Type="http://schemas.openxmlformats.org/officeDocument/2006/relationships/hyperlink" Target="https://talan.bank.gov.ua/get-user-certificate/xMWLQONHV6dNdhS0kAqi" TargetMode="External"/><Relationship Id="rId316" Type="http://schemas.openxmlformats.org/officeDocument/2006/relationships/hyperlink" Target="https://talan.bank.gov.ua/get-user-certificate/xMWLQIWzmzoE-56NHIn1" TargetMode="External"/><Relationship Id="rId55" Type="http://schemas.openxmlformats.org/officeDocument/2006/relationships/hyperlink" Target="https://talan.bank.gov.ua/get-user-certificate/xMWLQ9KdxMS_Let-84dm" TargetMode="External"/><Relationship Id="rId97" Type="http://schemas.openxmlformats.org/officeDocument/2006/relationships/hyperlink" Target="https://talan.bank.gov.ua/get-user-certificate/xMWLQAYr0J_JgPBnM4B5" TargetMode="External"/><Relationship Id="rId120" Type="http://schemas.openxmlformats.org/officeDocument/2006/relationships/hyperlink" Target="https://talan.bank.gov.ua/get-user-certificate/xMWLQduItDTTQ0jWlMMj" TargetMode="External"/><Relationship Id="rId358" Type="http://schemas.openxmlformats.org/officeDocument/2006/relationships/hyperlink" Target="https://talan.bank.gov.ua/get-user-certificate/xMWLQ1pmtoGRMNyMNgS6" TargetMode="External"/><Relationship Id="rId162" Type="http://schemas.openxmlformats.org/officeDocument/2006/relationships/hyperlink" Target="https://talan.bank.gov.ua/get-user-certificate/xMWLQ1arL0Jmiq41gy3E" TargetMode="External"/><Relationship Id="rId218" Type="http://schemas.openxmlformats.org/officeDocument/2006/relationships/hyperlink" Target="https://talan.bank.gov.ua/get-user-certificate/xMWLQkIlvXGFs3MmRbpI" TargetMode="External"/><Relationship Id="rId425" Type="http://schemas.openxmlformats.org/officeDocument/2006/relationships/hyperlink" Target="https://talan.bank.gov.ua/get-user-certificate/xMWLQxvS7ULCP2k6zf3z" TargetMode="External"/><Relationship Id="rId467" Type="http://schemas.openxmlformats.org/officeDocument/2006/relationships/hyperlink" Target="https://talan.bank.gov.ua/get-user-certificate/xMWLQDYw0GNHwE27WnvZ" TargetMode="External"/><Relationship Id="rId271" Type="http://schemas.openxmlformats.org/officeDocument/2006/relationships/hyperlink" Target="https://talan.bank.gov.ua/get-user-certificate/xMWLQLZT7KShsF7N-Cp6" TargetMode="External"/><Relationship Id="rId24" Type="http://schemas.openxmlformats.org/officeDocument/2006/relationships/hyperlink" Target="https://talan.bank.gov.ua/get-user-certificate/xMWLQNERJxFLLCjgQH9Q" TargetMode="External"/><Relationship Id="rId66" Type="http://schemas.openxmlformats.org/officeDocument/2006/relationships/hyperlink" Target="https://talan.bank.gov.ua/get-user-certificate/xMWLQa8SWmAQCDdIuQ0g" TargetMode="External"/><Relationship Id="rId131" Type="http://schemas.openxmlformats.org/officeDocument/2006/relationships/hyperlink" Target="https://talan.bank.gov.ua/get-user-certificate/xMWLQJqk2lY81muSdnMH" TargetMode="External"/><Relationship Id="rId327" Type="http://schemas.openxmlformats.org/officeDocument/2006/relationships/hyperlink" Target="https://talan.bank.gov.ua/get-user-certificate/xMWLQuB1pQGB3GF8LmWA" TargetMode="External"/><Relationship Id="rId369" Type="http://schemas.openxmlformats.org/officeDocument/2006/relationships/hyperlink" Target="https://talan.bank.gov.ua/get-user-certificate/xMWLQqlR_pwb_99NYIED" TargetMode="External"/><Relationship Id="rId173" Type="http://schemas.openxmlformats.org/officeDocument/2006/relationships/hyperlink" Target="https://talan.bank.gov.ua/get-user-certificate/xMWLQfNpBm2BxYSB2Pyd" TargetMode="External"/><Relationship Id="rId229" Type="http://schemas.openxmlformats.org/officeDocument/2006/relationships/hyperlink" Target="https://talan.bank.gov.ua/get-user-certificate/xMWLQOw0qyIoom5ILsrQ" TargetMode="External"/><Relationship Id="rId380" Type="http://schemas.openxmlformats.org/officeDocument/2006/relationships/hyperlink" Target="https://talan.bank.gov.ua/get-user-certificate/xMWLQ95mTCTX38AbtYg0" TargetMode="External"/><Relationship Id="rId436" Type="http://schemas.openxmlformats.org/officeDocument/2006/relationships/hyperlink" Target="https://talan.bank.gov.ua/get-user-certificate/xMWLQIIj5WmmazOkwbQ6" TargetMode="External"/><Relationship Id="rId240" Type="http://schemas.openxmlformats.org/officeDocument/2006/relationships/hyperlink" Target="https://talan.bank.gov.ua/get-user-certificate/xMWLQIPZ3krfjl6vfjm1" TargetMode="External"/><Relationship Id="rId478" Type="http://schemas.openxmlformats.org/officeDocument/2006/relationships/hyperlink" Target="https://talan.bank.gov.ua/get-user-certificate/xMWLQfr0Kx0556dQwARa" TargetMode="External"/><Relationship Id="rId35" Type="http://schemas.openxmlformats.org/officeDocument/2006/relationships/hyperlink" Target="https://talan.bank.gov.ua/get-user-certificate/xMWLQCmYO0wRg3Brnu9V" TargetMode="External"/><Relationship Id="rId77" Type="http://schemas.openxmlformats.org/officeDocument/2006/relationships/hyperlink" Target="https://talan.bank.gov.ua/get-user-certificate/xMWLQgxh7ngQSwHYjh9D" TargetMode="External"/><Relationship Id="rId100" Type="http://schemas.openxmlformats.org/officeDocument/2006/relationships/hyperlink" Target="https://talan.bank.gov.ua/get-user-certificate/xMWLQ4zp_UZbX7hPZLET" TargetMode="External"/><Relationship Id="rId282" Type="http://schemas.openxmlformats.org/officeDocument/2006/relationships/hyperlink" Target="https://talan.bank.gov.ua/get-user-certificate/xMWLQOyI6QBddTsUr14x" TargetMode="External"/><Relationship Id="rId338" Type="http://schemas.openxmlformats.org/officeDocument/2006/relationships/hyperlink" Target="https://talan.bank.gov.ua/get-user-certificate/xMWLQD8xLuZ-bz2AvGB3" TargetMode="External"/><Relationship Id="rId8" Type="http://schemas.openxmlformats.org/officeDocument/2006/relationships/hyperlink" Target="https://talan.bank.gov.ua/get-user-certificate/xMWLQSNPL52Z2UtYQJ22" TargetMode="External"/><Relationship Id="rId142" Type="http://schemas.openxmlformats.org/officeDocument/2006/relationships/hyperlink" Target="https://talan.bank.gov.ua/get-user-certificate/xMWLQ_d2al8zG0GU-B7x" TargetMode="External"/><Relationship Id="rId184" Type="http://schemas.openxmlformats.org/officeDocument/2006/relationships/hyperlink" Target="https://talan.bank.gov.ua/get-user-certificate/xMWLQuKkMHZaKjmThzO-" TargetMode="External"/><Relationship Id="rId391" Type="http://schemas.openxmlformats.org/officeDocument/2006/relationships/hyperlink" Target="https://talan.bank.gov.ua/get-user-certificate/xMWLQtWOZuwYXGBriFIy" TargetMode="External"/><Relationship Id="rId405" Type="http://schemas.openxmlformats.org/officeDocument/2006/relationships/hyperlink" Target="https://talan.bank.gov.ua/get-user-certificate/xMWLQg3rBwaFrq9TNgJ2" TargetMode="External"/><Relationship Id="rId447" Type="http://schemas.openxmlformats.org/officeDocument/2006/relationships/hyperlink" Target="https://talan.bank.gov.ua/get-user-certificate/xMWLQSVyI8_yWQJw_iL-" TargetMode="External"/><Relationship Id="rId251" Type="http://schemas.openxmlformats.org/officeDocument/2006/relationships/hyperlink" Target="https://talan.bank.gov.ua/get-user-certificate/xMWLQ_QKQeApRQPzkPth" TargetMode="External"/><Relationship Id="rId489" Type="http://schemas.openxmlformats.org/officeDocument/2006/relationships/hyperlink" Target="https://talan.bank.gov.ua/get-user-certificate/xMWLQwP0iN14mIF9OLBm" TargetMode="External"/><Relationship Id="rId46" Type="http://schemas.openxmlformats.org/officeDocument/2006/relationships/hyperlink" Target="https://talan.bank.gov.ua/get-user-certificate/xMWLQKSJWVup5Lsv6z9g" TargetMode="External"/><Relationship Id="rId293" Type="http://schemas.openxmlformats.org/officeDocument/2006/relationships/hyperlink" Target="https://talan.bank.gov.ua/get-user-certificate/xMWLQmhSoJQxc_C_pD7x" TargetMode="External"/><Relationship Id="rId307" Type="http://schemas.openxmlformats.org/officeDocument/2006/relationships/hyperlink" Target="https://talan.bank.gov.ua/get-user-certificate/xMWLQVxvr9DJY118Vvo8" TargetMode="External"/><Relationship Id="rId349" Type="http://schemas.openxmlformats.org/officeDocument/2006/relationships/hyperlink" Target="https://talan.bank.gov.ua/get-user-certificate/xMWLQWI4Q8kKNYJz_xjq" TargetMode="External"/><Relationship Id="rId88" Type="http://schemas.openxmlformats.org/officeDocument/2006/relationships/hyperlink" Target="https://talan.bank.gov.ua/get-user-certificate/xMWLQMJdTfeJtaZSwWKu" TargetMode="External"/><Relationship Id="rId111" Type="http://schemas.openxmlformats.org/officeDocument/2006/relationships/hyperlink" Target="https://talan.bank.gov.ua/get-user-certificate/xMWLQb86Y0IJt967ZinB" TargetMode="External"/><Relationship Id="rId153" Type="http://schemas.openxmlformats.org/officeDocument/2006/relationships/hyperlink" Target="https://talan.bank.gov.ua/get-user-certificate/xMWLQl0WAmYSx_YPm_C8" TargetMode="External"/><Relationship Id="rId195" Type="http://schemas.openxmlformats.org/officeDocument/2006/relationships/hyperlink" Target="https://talan.bank.gov.ua/get-user-certificate/xMWLQN_E3RqAHWGLidzD" TargetMode="External"/><Relationship Id="rId209" Type="http://schemas.openxmlformats.org/officeDocument/2006/relationships/hyperlink" Target="https://talan.bank.gov.ua/get-user-certificate/xMWLQRPuk4rC-ZV072PE" TargetMode="External"/><Relationship Id="rId360" Type="http://schemas.openxmlformats.org/officeDocument/2006/relationships/hyperlink" Target="https://talan.bank.gov.ua/get-user-certificate/xMWLQs6KBzggJ6DI_7yY" TargetMode="External"/><Relationship Id="rId416" Type="http://schemas.openxmlformats.org/officeDocument/2006/relationships/hyperlink" Target="https://talan.bank.gov.ua/get-user-certificate/xMWLQkp7rGbivVTKlbPB" TargetMode="External"/><Relationship Id="rId220" Type="http://schemas.openxmlformats.org/officeDocument/2006/relationships/hyperlink" Target="https://talan.bank.gov.ua/get-user-certificate/xMWLQ1I4J4sqifApDtO9" TargetMode="External"/><Relationship Id="rId458" Type="http://schemas.openxmlformats.org/officeDocument/2006/relationships/hyperlink" Target="https://talan.bank.gov.ua/get-user-certificate/xMWLQ2EA838PxGN7am_V" TargetMode="External"/><Relationship Id="rId15" Type="http://schemas.openxmlformats.org/officeDocument/2006/relationships/hyperlink" Target="https://talan.bank.gov.ua/get-user-certificate/xMWLQX5HRJ_0uzQkHTzB" TargetMode="External"/><Relationship Id="rId57" Type="http://schemas.openxmlformats.org/officeDocument/2006/relationships/hyperlink" Target="https://talan.bank.gov.ua/get-user-certificate/xMWLQHchDWdQ88kGh-UX" TargetMode="External"/><Relationship Id="rId262" Type="http://schemas.openxmlformats.org/officeDocument/2006/relationships/hyperlink" Target="https://talan.bank.gov.ua/get-user-certificate/xMWLQCXNffyjsRyyHCz5" TargetMode="External"/><Relationship Id="rId318" Type="http://schemas.openxmlformats.org/officeDocument/2006/relationships/hyperlink" Target="https://talan.bank.gov.ua/get-user-certificate/xMWLQ03QXGHOf8QVGJTI" TargetMode="External"/><Relationship Id="rId99" Type="http://schemas.openxmlformats.org/officeDocument/2006/relationships/hyperlink" Target="https://talan.bank.gov.ua/get-user-certificate/xMWLQlIBLaKYDiC1pycD" TargetMode="External"/><Relationship Id="rId122" Type="http://schemas.openxmlformats.org/officeDocument/2006/relationships/hyperlink" Target="https://talan.bank.gov.ua/get-user-certificate/xMWLQV8E2Y853__JxIU2" TargetMode="External"/><Relationship Id="rId164" Type="http://schemas.openxmlformats.org/officeDocument/2006/relationships/hyperlink" Target="https://talan.bank.gov.ua/get-user-certificate/xMWLQbMK6OdjrxQV62UX" TargetMode="External"/><Relationship Id="rId371" Type="http://schemas.openxmlformats.org/officeDocument/2006/relationships/hyperlink" Target="https://talan.bank.gov.ua/get-user-certificate/xMWLQHQuw41vEyE9_kzO" TargetMode="External"/><Relationship Id="rId427" Type="http://schemas.openxmlformats.org/officeDocument/2006/relationships/hyperlink" Target="https://talan.bank.gov.ua/get-user-certificate/xMWLQ2Jb1WGyOlc9t7tK" TargetMode="External"/><Relationship Id="rId469" Type="http://schemas.openxmlformats.org/officeDocument/2006/relationships/hyperlink" Target="https://talan.bank.gov.ua/get-user-certificate/xMWLQ---3RrXHqZiz7ln" TargetMode="External"/><Relationship Id="rId26" Type="http://schemas.openxmlformats.org/officeDocument/2006/relationships/hyperlink" Target="https://talan.bank.gov.ua/get-user-certificate/xMWLQe-0ANvBUzkpwWrm" TargetMode="External"/><Relationship Id="rId231" Type="http://schemas.openxmlformats.org/officeDocument/2006/relationships/hyperlink" Target="https://talan.bank.gov.ua/get-user-certificate/xMWLQ5jRCI6F3vfneZ7W" TargetMode="External"/><Relationship Id="rId273" Type="http://schemas.openxmlformats.org/officeDocument/2006/relationships/hyperlink" Target="https://talan.bank.gov.ua/get-user-certificate/xMWLQfe0Stiull6DrQDU" TargetMode="External"/><Relationship Id="rId329" Type="http://schemas.openxmlformats.org/officeDocument/2006/relationships/hyperlink" Target="https://talan.bank.gov.ua/get-user-certificate/xMWLQ7fFNc79gNzWhFs5" TargetMode="External"/><Relationship Id="rId480" Type="http://schemas.openxmlformats.org/officeDocument/2006/relationships/hyperlink" Target="https://talan.bank.gov.ua/get-user-certificate/xMWLQM7lhib4jmRH7Ed9" TargetMode="External"/><Relationship Id="rId68" Type="http://schemas.openxmlformats.org/officeDocument/2006/relationships/hyperlink" Target="https://talan.bank.gov.ua/get-user-certificate/xMWLQruY3K_OOpzYANSB" TargetMode="External"/><Relationship Id="rId133" Type="http://schemas.openxmlformats.org/officeDocument/2006/relationships/hyperlink" Target="https://talan.bank.gov.ua/get-user-certificate/xMWLQ6FlHpHweN1D9CVV" TargetMode="External"/><Relationship Id="rId175" Type="http://schemas.openxmlformats.org/officeDocument/2006/relationships/hyperlink" Target="https://talan.bank.gov.ua/get-user-certificate/xMWLQ6f14r9VehtfIzDH" TargetMode="External"/><Relationship Id="rId340" Type="http://schemas.openxmlformats.org/officeDocument/2006/relationships/hyperlink" Target="https://talan.bank.gov.ua/get-user-certificate/xMWLQqyPm2BzydBYrF5N" TargetMode="External"/><Relationship Id="rId200" Type="http://schemas.openxmlformats.org/officeDocument/2006/relationships/hyperlink" Target="https://talan.bank.gov.ua/get-user-certificate/xMWLQQhDPBtCLwzSuBKc" TargetMode="External"/><Relationship Id="rId382" Type="http://schemas.openxmlformats.org/officeDocument/2006/relationships/hyperlink" Target="https://talan.bank.gov.ua/get-user-certificate/xMWLQtHHShMfQgdh_amU" TargetMode="External"/><Relationship Id="rId438" Type="http://schemas.openxmlformats.org/officeDocument/2006/relationships/hyperlink" Target="https://talan.bank.gov.ua/get-user-certificate/xMWLQEID90dMSgErkCPg" TargetMode="External"/><Relationship Id="rId242" Type="http://schemas.openxmlformats.org/officeDocument/2006/relationships/hyperlink" Target="https://talan.bank.gov.ua/get-user-certificate/xMWLQd9f--OG0lG4GQ1F" TargetMode="External"/><Relationship Id="rId284" Type="http://schemas.openxmlformats.org/officeDocument/2006/relationships/hyperlink" Target="https://talan.bank.gov.ua/get-user-certificate/xMWLQFvszo1xdT-TlPyG" TargetMode="External"/><Relationship Id="rId491" Type="http://schemas.openxmlformats.org/officeDocument/2006/relationships/hyperlink" Target="https://talan.bank.gov.ua/get-user-certificate/xMWLQ_Y9TRNkcBFtrs9l" TargetMode="External"/><Relationship Id="rId37" Type="http://schemas.openxmlformats.org/officeDocument/2006/relationships/hyperlink" Target="https://talan.bank.gov.ua/get-user-certificate/xMWLQnB1VL-L6OoXBdIC" TargetMode="External"/><Relationship Id="rId79" Type="http://schemas.openxmlformats.org/officeDocument/2006/relationships/hyperlink" Target="https://talan.bank.gov.ua/get-user-certificate/xMWLQwatQd7Vi9ZAc6-D" TargetMode="External"/><Relationship Id="rId102" Type="http://schemas.openxmlformats.org/officeDocument/2006/relationships/hyperlink" Target="https://talan.bank.gov.ua/get-user-certificate/xMWLQE2xDAB1nmqEbD2P" TargetMode="External"/><Relationship Id="rId144" Type="http://schemas.openxmlformats.org/officeDocument/2006/relationships/hyperlink" Target="https://talan.bank.gov.ua/get-user-certificate/xMWLQxgJ1KBDygwTQ1YA" TargetMode="External"/><Relationship Id="rId90" Type="http://schemas.openxmlformats.org/officeDocument/2006/relationships/hyperlink" Target="https://talan.bank.gov.ua/get-user-certificate/xMWLQyPx-nV7nTztmIvr" TargetMode="External"/><Relationship Id="rId186" Type="http://schemas.openxmlformats.org/officeDocument/2006/relationships/hyperlink" Target="https://talan.bank.gov.ua/get-user-certificate/xMWLQEEz2etFJ5gtDMsp" TargetMode="External"/><Relationship Id="rId351" Type="http://schemas.openxmlformats.org/officeDocument/2006/relationships/hyperlink" Target="https://talan.bank.gov.ua/get-user-certificate/xMWLQGkbrUBaNnCijrOW" TargetMode="External"/><Relationship Id="rId393" Type="http://schemas.openxmlformats.org/officeDocument/2006/relationships/hyperlink" Target="https://talan.bank.gov.ua/get-user-certificate/xMWLQw4QVeyuaLKkFV36" TargetMode="External"/><Relationship Id="rId407" Type="http://schemas.openxmlformats.org/officeDocument/2006/relationships/hyperlink" Target="https://talan.bank.gov.ua/get-user-certificate/xMWLQXsC29AgepkqEGla" TargetMode="External"/><Relationship Id="rId449" Type="http://schemas.openxmlformats.org/officeDocument/2006/relationships/hyperlink" Target="https://talan.bank.gov.ua/get-user-certificate/xMWLQCyQ62IYSCyUiMeF" TargetMode="External"/><Relationship Id="rId211" Type="http://schemas.openxmlformats.org/officeDocument/2006/relationships/hyperlink" Target="https://talan.bank.gov.ua/get-user-certificate/xMWLQANgGzgfZE6k2Hy0" TargetMode="External"/><Relationship Id="rId253" Type="http://schemas.openxmlformats.org/officeDocument/2006/relationships/hyperlink" Target="https://talan.bank.gov.ua/get-user-certificate/xMWLQiuPoFeGCWaxT_21" TargetMode="External"/><Relationship Id="rId295" Type="http://schemas.openxmlformats.org/officeDocument/2006/relationships/hyperlink" Target="https://talan.bank.gov.ua/get-user-certificate/xMWLQXl7k2-vhjZtk7V1" TargetMode="External"/><Relationship Id="rId309" Type="http://schemas.openxmlformats.org/officeDocument/2006/relationships/hyperlink" Target="https://talan.bank.gov.ua/get-user-certificate/xMWLQgZ00QaHsB0G-wZJ" TargetMode="External"/><Relationship Id="rId460" Type="http://schemas.openxmlformats.org/officeDocument/2006/relationships/hyperlink" Target="https://talan.bank.gov.ua/get-user-certificate/xMWLQuFcpdX4DWnUzfrA" TargetMode="External"/><Relationship Id="rId48" Type="http://schemas.openxmlformats.org/officeDocument/2006/relationships/hyperlink" Target="https://talan.bank.gov.ua/get-user-certificate/xMWLQjfVRbZtQSHTo71g" TargetMode="External"/><Relationship Id="rId113" Type="http://schemas.openxmlformats.org/officeDocument/2006/relationships/hyperlink" Target="https://talan.bank.gov.ua/get-user-certificate/xMWLQNL7Mm-_YHNHvXJm" TargetMode="External"/><Relationship Id="rId320" Type="http://schemas.openxmlformats.org/officeDocument/2006/relationships/hyperlink" Target="https://talan.bank.gov.ua/get-user-certificate/xMWLQDfq18cpuzxrCmfT" TargetMode="External"/><Relationship Id="rId155" Type="http://schemas.openxmlformats.org/officeDocument/2006/relationships/hyperlink" Target="https://talan.bank.gov.ua/get-user-certificate/xMWLQDgE4RA9Pe-3U5LQ" TargetMode="External"/><Relationship Id="rId197" Type="http://schemas.openxmlformats.org/officeDocument/2006/relationships/hyperlink" Target="https://talan.bank.gov.ua/get-user-certificate/xMWLQhJz9sUfDQswZltM" TargetMode="External"/><Relationship Id="rId362" Type="http://schemas.openxmlformats.org/officeDocument/2006/relationships/hyperlink" Target="https://talan.bank.gov.ua/get-user-certificate/xMWLQS9xok3iQ6iWNLPQ" TargetMode="External"/><Relationship Id="rId418" Type="http://schemas.openxmlformats.org/officeDocument/2006/relationships/hyperlink" Target="https://talan.bank.gov.ua/get-user-certificate/xMWLQd5KYIw0BeAIdVzL" TargetMode="External"/><Relationship Id="rId222" Type="http://schemas.openxmlformats.org/officeDocument/2006/relationships/hyperlink" Target="https://talan.bank.gov.ua/get-user-certificate/xMWLQxKtuHGsjCFsPq4a" TargetMode="External"/><Relationship Id="rId264" Type="http://schemas.openxmlformats.org/officeDocument/2006/relationships/hyperlink" Target="https://talan.bank.gov.ua/get-user-certificate/xMWLQBsFTr0AK2OnsxKX" TargetMode="External"/><Relationship Id="rId471" Type="http://schemas.openxmlformats.org/officeDocument/2006/relationships/hyperlink" Target="https://talan.bank.gov.ua/get-user-certificate/xMWLQwas4UTPHKDc25sq" TargetMode="External"/><Relationship Id="rId17" Type="http://schemas.openxmlformats.org/officeDocument/2006/relationships/hyperlink" Target="https://talan.bank.gov.ua/get-user-certificate/xMWLQ2AbfhHRxuvlcC8M" TargetMode="External"/><Relationship Id="rId59" Type="http://schemas.openxmlformats.org/officeDocument/2006/relationships/hyperlink" Target="https://talan.bank.gov.ua/get-user-certificate/xMWLQbwyay6m3vL7RnjO" TargetMode="External"/><Relationship Id="rId124" Type="http://schemas.openxmlformats.org/officeDocument/2006/relationships/hyperlink" Target="https://talan.bank.gov.ua/get-user-certificate/xMWLQShbxeoO-RP26Fls" TargetMode="External"/><Relationship Id="rId70" Type="http://schemas.openxmlformats.org/officeDocument/2006/relationships/hyperlink" Target="https://talan.bank.gov.ua/get-user-certificate/xMWLQQ06LMMpVRSUJLO4" TargetMode="External"/><Relationship Id="rId166" Type="http://schemas.openxmlformats.org/officeDocument/2006/relationships/hyperlink" Target="https://talan.bank.gov.ua/get-user-certificate/xMWLQlIEet8GUo2yFL1V" TargetMode="External"/><Relationship Id="rId331" Type="http://schemas.openxmlformats.org/officeDocument/2006/relationships/hyperlink" Target="https://talan.bank.gov.ua/get-user-certificate/xMWLQpG8WMh1lJBFLDCN" TargetMode="External"/><Relationship Id="rId373" Type="http://schemas.openxmlformats.org/officeDocument/2006/relationships/hyperlink" Target="https://talan.bank.gov.ua/get-user-certificate/xMWLQhUTJOUAzp5tzI4m" TargetMode="External"/><Relationship Id="rId429" Type="http://schemas.openxmlformats.org/officeDocument/2006/relationships/hyperlink" Target="https://talan.bank.gov.ua/get-user-certificate/xMWLQPbGNgaYfGJ7fquv" TargetMode="External"/><Relationship Id="rId1" Type="http://schemas.openxmlformats.org/officeDocument/2006/relationships/hyperlink" Target="https://talan.bank.gov.ua/get-user-certificate/xMWLQacP8c6cOoOdCY1o" TargetMode="External"/><Relationship Id="rId233" Type="http://schemas.openxmlformats.org/officeDocument/2006/relationships/hyperlink" Target="https://talan.bank.gov.ua/get-user-certificate/xMWLQltdF7pyd5biceTx" TargetMode="External"/><Relationship Id="rId440" Type="http://schemas.openxmlformats.org/officeDocument/2006/relationships/hyperlink" Target="https://talan.bank.gov.ua/get-user-certificate/xMWLQqL0RD77RV1_n7rX" TargetMode="External"/><Relationship Id="rId28" Type="http://schemas.openxmlformats.org/officeDocument/2006/relationships/hyperlink" Target="https://talan.bank.gov.ua/get-user-certificate/xMWLQ4DXxesap8caZGDI" TargetMode="External"/><Relationship Id="rId275" Type="http://schemas.openxmlformats.org/officeDocument/2006/relationships/hyperlink" Target="https://talan.bank.gov.ua/get-user-certificate/xMWLQfxe13v_w7qZCfBW" TargetMode="External"/><Relationship Id="rId300" Type="http://schemas.openxmlformats.org/officeDocument/2006/relationships/hyperlink" Target="https://talan.bank.gov.ua/get-user-certificate/xMWLQLxMKUOdetJkBcQJ" TargetMode="External"/><Relationship Id="rId482" Type="http://schemas.openxmlformats.org/officeDocument/2006/relationships/hyperlink" Target="https://talan.bank.gov.ua/get-user-certificate/xMWLQZ8az4HFomAoXIqA" TargetMode="External"/><Relationship Id="rId81" Type="http://schemas.openxmlformats.org/officeDocument/2006/relationships/hyperlink" Target="https://talan.bank.gov.ua/get-user-certificate/xMWLQjJZm60wR1_ouyUb" TargetMode="External"/><Relationship Id="rId135" Type="http://schemas.openxmlformats.org/officeDocument/2006/relationships/hyperlink" Target="https://talan.bank.gov.ua/get-user-certificate/xMWLQ5fKBH3bQNKQSlhb" TargetMode="External"/><Relationship Id="rId177" Type="http://schemas.openxmlformats.org/officeDocument/2006/relationships/hyperlink" Target="https://talan.bank.gov.ua/get-user-certificate/xMWLQhmNL8UIExmmYB6b" TargetMode="External"/><Relationship Id="rId342" Type="http://schemas.openxmlformats.org/officeDocument/2006/relationships/hyperlink" Target="https://talan.bank.gov.ua/get-user-certificate/xMWLQDbGamGbC6cm7lqz" TargetMode="External"/><Relationship Id="rId384" Type="http://schemas.openxmlformats.org/officeDocument/2006/relationships/hyperlink" Target="https://talan.bank.gov.ua/get-user-certificate/xMWLQn-dy5KPOCJJJbED" TargetMode="External"/><Relationship Id="rId202" Type="http://schemas.openxmlformats.org/officeDocument/2006/relationships/hyperlink" Target="https://talan.bank.gov.ua/get-user-certificate/xMWLQyCbDdA3-_oNuEAq" TargetMode="External"/><Relationship Id="rId244" Type="http://schemas.openxmlformats.org/officeDocument/2006/relationships/hyperlink" Target="https://talan.bank.gov.ua/get-user-certificate/xMWLQgIg6O18EZFn4UCz" TargetMode="External"/><Relationship Id="rId39" Type="http://schemas.openxmlformats.org/officeDocument/2006/relationships/hyperlink" Target="https://talan.bank.gov.ua/get-user-certificate/xMWLQ3F-ceMr_gHItne3" TargetMode="External"/><Relationship Id="rId286" Type="http://schemas.openxmlformats.org/officeDocument/2006/relationships/hyperlink" Target="https://talan.bank.gov.ua/get-user-certificate/xMWLQ3T2bAbR0Af_pygY" TargetMode="External"/><Relationship Id="rId451" Type="http://schemas.openxmlformats.org/officeDocument/2006/relationships/hyperlink" Target="https://talan.bank.gov.ua/get-user-certificate/xMWLQehJRJCmHv9WhKjR" TargetMode="External"/><Relationship Id="rId493" Type="http://schemas.openxmlformats.org/officeDocument/2006/relationships/hyperlink" Target="https://talan.bank.gov.ua/get-user-certificate/xMWLQ-yLm5G91-ehfCEK" TargetMode="External"/><Relationship Id="rId50" Type="http://schemas.openxmlformats.org/officeDocument/2006/relationships/hyperlink" Target="https://talan.bank.gov.ua/get-user-certificate/xMWLQaNxL8QATbY6eBsz" TargetMode="External"/><Relationship Id="rId104" Type="http://schemas.openxmlformats.org/officeDocument/2006/relationships/hyperlink" Target="https://talan.bank.gov.ua/get-user-certificate/xMWLQWtWYRsa56EApBNf" TargetMode="External"/><Relationship Id="rId146" Type="http://schemas.openxmlformats.org/officeDocument/2006/relationships/hyperlink" Target="https://talan.bank.gov.ua/get-user-certificate/xMWLQdUIy7FHZvR9PJ5A" TargetMode="External"/><Relationship Id="rId188" Type="http://schemas.openxmlformats.org/officeDocument/2006/relationships/hyperlink" Target="https://talan.bank.gov.ua/get-user-certificate/xMWLQfPbkJn79h0lNZ0L" TargetMode="External"/><Relationship Id="rId311" Type="http://schemas.openxmlformats.org/officeDocument/2006/relationships/hyperlink" Target="https://talan.bank.gov.ua/get-user-certificate/xMWLQv0BNmAveMW_ZPgl" TargetMode="External"/><Relationship Id="rId353" Type="http://schemas.openxmlformats.org/officeDocument/2006/relationships/hyperlink" Target="https://talan.bank.gov.ua/get-user-certificate/xMWLQ_SpV1wdqX6fQqhU" TargetMode="External"/><Relationship Id="rId395" Type="http://schemas.openxmlformats.org/officeDocument/2006/relationships/hyperlink" Target="https://talan.bank.gov.ua/get-user-certificate/xMWLQr_2OJQ1kCN9indt" TargetMode="External"/><Relationship Id="rId409" Type="http://schemas.openxmlformats.org/officeDocument/2006/relationships/hyperlink" Target="https://talan.bank.gov.ua/get-user-certificate/xMWLQ-Q4eOuQ4TSavuu3" TargetMode="External"/><Relationship Id="rId92" Type="http://schemas.openxmlformats.org/officeDocument/2006/relationships/hyperlink" Target="https://talan.bank.gov.ua/get-user-certificate/xMWLQHWgTdLluk-6bxFD" TargetMode="External"/><Relationship Id="rId213" Type="http://schemas.openxmlformats.org/officeDocument/2006/relationships/hyperlink" Target="https://talan.bank.gov.ua/get-user-certificate/xMWLQI1BKbC38ksO_-tS" TargetMode="External"/><Relationship Id="rId420" Type="http://schemas.openxmlformats.org/officeDocument/2006/relationships/hyperlink" Target="https://talan.bank.gov.ua/get-user-certificate/xMWLQmvxGs7ah_Licbaz" TargetMode="External"/><Relationship Id="rId255" Type="http://schemas.openxmlformats.org/officeDocument/2006/relationships/hyperlink" Target="https://talan.bank.gov.ua/get-user-certificate/xMWLQg1ciF_pk_IYEsn5" TargetMode="External"/><Relationship Id="rId297" Type="http://schemas.openxmlformats.org/officeDocument/2006/relationships/hyperlink" Target="https://talan.bank.gov.ua/get-user-certificate/xMWLQSSQQozRNDJeQxWz" TargetMode="External"/><Relationship Id="rId462" Type="http://schemas.openxmlformats.org/officeDocument/2006/relationships/hyperlink" Target="https://talan.bank.gov.ua/get-user-certificate/xMWLQ0pqQe18qK_KGF55" TargetMode="External"/><Relationship Id="rId115" Type="http://schemas.openxmlformats.org/officeDocument/2006/relationships/hyperlink" Target="https://talan.bank.gov.ua/get-user-certificate/xMWLQJPW6G2TZ6xWHEp4" TargetMode="External"/><Relationship Id="rId157" Type="http://schemas.openxmlformats.org/officeDocument/2006/relationships/hyperlink" Target="https://talan.bank.gov.ua/get-user-certificate/xMWLQtUYz5aMscJAkevh" TargetMode="External"/><Relationship Id="rId322" Type="http://schemas.openxmlformats.org/officeDocument/2006/relationships/hyperlink" Target="https://talan.bank.gov.ua/get-user-certificate/xMWLQPMJRZAwmmb-shHS" TargetMode="External"/><Relationship Id="rId364" Type="http://schemas.openxmlformats.org/officeDocument/2006/relationships/hyperlink" Target="https://talan.bank.gov.ua/get-user-certificate/xMWLQZnvDf1I5fcmB3ae" TargetMode="External"/><Relationship Id="rId61" Type="http://schemas.openxmlformats.org/officeDocument/2006/relationships/hyperlink" Target="https://talan.bank.gov.ua/get-user-certificate/xMWLQEZBDlpJswUlDy6O" TargetMode="External"/><Relationship Id="rId199" Type="http://schemas.openxmlformats.org/officeDocument/2006/relationships/hyperlink" Target="https://talan.bank.gov.ua/get-user-certificate/xMWLQ5guZvqtAuPGOP-3" TargetMode="External"/><Relationship Id="rId19" Type="http://schemas.openxmlformats.org/officeDocument/2006/relationships/hyperlink" Target="https://talan.bank.gov.ua/get-user-certificate/xMWLQj23UheOTSjLktJP" TargetMode="External"/><Relationship Id="rId224" Type="http://schemas.openxmlformats.org/officeDocument/2006/relationships/hyperlink" Target="https://talan.bank.gov.ua/get-user-certificate/xMWLQB_IX1KyBp5QIDXJ" TargetMode="External"/><Relationship Id="rId266" Type="http://schemas.openxmlformats.org/officeDocument/2006/relationships/hyperlink" Target="https://talan.bank.gov.ua/get-user-certificate/xMWLQlyHlY3DQVjfwEa5" TargetMode="External"/><Relationship Id="rId431" Type="http://schemas.openxmlformats.org/officeDocument/2006/relationships/hyperlink" Target="https://talan.bank.gov.ua/get-user-certificate/xMWLQieQimRJ19qLw4HI" TargetMode="External"/><Relationship Id="rId473" Type="http://schemas.openxmlformats.org/officeDocument/2006/relationships/hyperlink" Target="https://talan.bank.gov.ua/get-user-certificate/xMWLQgCBhtrVbo--2plh" TargetMode="External"/><Relationship Id="rId30" Type="http://schemas.openxmlformats.org/officeDocument/2006/relationships/hyperlink" Target="https://talan.bank.gov.ua/get-user-certificate/xMWLQAwzt8c3vYIzZyid" TargetMode="External"/><Relationship Id="rId126" Type="http://schemas.openxmlformats.org/officeDocument/2006/relationships/hyperlink" Target="https://talan.bank.gov.ua/get-user-certificate/xMWLQMy_lc2otboJIJhU" TargetMode="External"/><Relationship Id="rId168" Type="http://schemas.openxmlformats.org/officeDocument/2006/relationships/hyperlink" Target="https://talan.bank.gov.ua/get-user-certificate/xMWLQS7Om38d2U-8uZPv" TargetMode="External"/><Relationship Id="rId333" Type="http://schemas.openxmlformats.org/officeDocument/2006/relationships/hyperlink" Target="https://talan.bank.gov.ua/get-user-certificate/xMWLQ2kJW0qxay211OaO" TargetMode="External"/><Relationship Id="rId72" Type="http://schemas.openxmlformats.org/officeDocument/2006/relationships/hyperlink" Target="https://talan.bank.gov.ua/get-user-certificate/xMWLQLF-Txxc4NEwvrfu" TargetMode="External"/><Relationship Id="rId375" Type="http://schemas.openxmlformats.org/officeDocument/2006/relationships/hyperlink" Target="https://talan.bank.gov.ua/get-user-certificate/xMWLQL-bZWVwfFlpBEQa" TargetMode="External"/><Relationship Id="rId3" Type="http://schemas.openxmlformats.org/officeDocument/2006/relationships/hyperlink" Target="https://talan.bank.gov.ua/get-user-certificate/xMWLQEkAkhPCod9odLX-" TargetMode="External"/><Relationship Id="rId235" Type="http://schemas.openxmlformats.org/officeDocument/2006/relationships/hyperlink" Target="https://talan.bank.gov.ua/get-user-certificate/xMWLQMnHchqVLiY283Rt" TargetMode="External"/><Relationship Id="rId277" Type="http://schemas.openxmlformats.org/officeDocument/2006/relationships/hyperlink" Target="https://talan.bank.gov.ua/get-user-certificate/xMWLQ962thlqtHKu8Nk_" TargetMode="External"/><Relationship Id="rId400" Type="http://schemas.openxmlformats.org/officeDocument/2006/relationships/hyperlink" Target="https://talan.bank.gov.ua/get-user-certificate/xMWLQt4bW9atna4elUnP" TargetMode="External"/><Relationship Id="rId442" Type="http://schemas.openxmlformats.org/officeDocument/2006/relationships/hyperlink" Target="https://talan.bank.gov.ua/get-user-certificate/xMWLQaB9tp9qYnTeRsYh" TargetMode="External"/><Relationship Id="rId484" Type="http://schemas.openxmlformats.org/officeDocument/2006/relationships/hyperlink" Target="https://talan.bank.gov.ua/get-user-certificate/xMWLQGWuU7bJVpAaogCH" TargetMode="External"/><Relationship Id="rId137" Type="http://schemas.openxmlformats.org/officeDocument/2006/relationships/hyperlink" Target="https://talan.bank.gov.ua/get-user-certificate/xMWLQmvBSX2VfDi5iPsS" TargetMode="External"/><Relationship Id="rId302" Type="http://schemas.openxmlformats.org/officeDocument/2006/relationships/hyperlink" Target="https://talan.bank.gov.ua/get-user-certificate/xMWLQPudZZsEBwt02TYe" TargetMode="External"/><Relationship Id="rId344" Type="http://schemas.openxmlformats.org/officeDocument/2006/relationships/hyperlink" Target="https://talan.bank.gov.ua/get-user-certificate/xMWLQWQKBww7Hdu8NfsS" TargetMode="External"/><Relationship Id="rId41" Type="http://schemas.openxmlformats.org/officeDocument/2006/relationships/hyperlink" Target="https://talan.bank.gov.ua/get-user-certificate/xMWLQkvHDmGmR-HqhLfa" TargetMode="External"/><Relationship Id="rId83" Type="http://schemas.openxmlformats.org/officeDocument/2006/relationships/hyperlink" Target="https://talan.bank.gov.ua/get-user-certificate/xMWLQta8PywolpchZgCm" TargetMode="External"/><Relationship Id="rId179" Type="http://schemas.openxmlformats.org/officeDocument/2006/relationships/hyperlink" Target="https://talan.bank.gov.ua/get-user-certificate/xMWLQxzTOhwjaUd_1U8y" TargetMode="External"/><Relationship Id="rId386" Type="http://schemas.openxmlformats.org/officeDocument/2006/relationships/hyperlink" Target="https://talan.bank.gov.ua/get-user-certificate/xMWLQ6KcR0X4sZhOUgUq" TargetMode="External"/><Relationship Id="rId190" Type="http://schemas.openxmlformats.org/officeDocument/2006/relationships/hyperlink" Target="https://talan.bank.gov.ua/get-user-certificate/xMWLQ1CH3iCYADuNXHaX" TargetMode="External"/><Relationship Id="rId204" Type="http://schemas.openxmlformats.org/officeDocument/2006/relationships/hyperlink" Target="https://talan.bank.gov.ua/get-user-certificate/xMWLQJtOKkUpxjsIhIf7" TargetMode="External"/><Relationship Id="rId246" Type="http://schemas.openxmlformats.org/officeDocument/2006/relationships/hyperlink" Target="https://talan.bank.gov.ua/get-user-certificate/xMWLQdt_OEnVOxbVgKut" TargetMode="External"/><Relationship Id="rId288" Type="http://schemas.openxmlformats.org/officeDocument/2006/relationships/hyperlink" Target="https://talan.bank.gov.ua/get-user-certificate/xMWLQl4HIT9LYDFQ1uX1" TargetMode="External"/><Relationship Id="rId411" Type="http://schemas.openxmlformats.org/officeDocument/2006/relationships/hyperlink" Target="https://talan.bank.gov.ua/get-user-certificate/xMWLQJ349DxjH-Ef8Uml" TargetMode="External"/><Relationship Id="rId453" Type="http://schemas.openxmlformats.org/officeDocument/2006/relationships/hyperlink" Target="https://talan.bank.gov.ua/get-user-certificate/xMWLQJPphqDYEoEAI0i7" TargetMode="Externa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talan.bank.gov.ua/get-user-certificate/eg9zAUW8zkxD6DdOw6lH" TargetMode="External"/><Relationship Id="rId170" Type="http://schemas.openxmlformats.org/officeDocument/2006/relationships/hyperlink" Target="https://talan.bank.gov.ua/get-user-certificate/eg9zAe9S42snOqzSeImm" TargetMode="External"/><Relationship Id="rId268" Type="http://schemas.openxmlformats.org/officeDocument/2006/relationships/hyperlink" Target="https://talan.bank.gov.ua/get-user-certificate/eg9zABQ4cH5HN1wEGK1i" TargetMode="External"/><Relationship Id="rId475" Type="http://schemas.openxmlformats.org/officeDocument/2006/relationships/hyperlink" Target="https://talan.bank.gov.ua/get-user-certificate/eg9zAQPYdZ2z5JpPoR_n" TargetMode="External"/><Relationship Id="rId682" Type="http://schemas.openxmlformats.org/officeDocument/2006/relationships/hyperlink" Target="https://talan.bank.gov.ua/get-user-certificate/eg9zArRDex-0W0JKMzcj" TargetMode="External"/><Relationship Id="rId128" Type="http://schemas.openxmlformats.org/officeDocument/2006/relationships/hyperlink" Target="https://talan.bank.gov.ua/get-user-certificate/eg9zAmYKGXQVS2BujFrW" TargetMode="External"/><Relationship Id="rId335" Type="http://schemas.openxmlformats.org/officeDocument/2006/relationships/hyperlink" Target="https://talan.bank.gov.ua/get-user-certificate/eg9zAaBZDBBA5nRC0SxE" TargetMode="External"/><Relationship Id="rId542" Type="http://schemas.openxmlformats.org/officeDocument/2006/relationships/hyperlink" Target="https://talan.bank.gov.ua/get-user-certificate/eg9zAl2MCDbJlRxtN5xy" TargetMode="External"/><Relationship Id="rId987" Type="http://schemas.openxmlformats.org/officeDocument/2006/relationships/hyperlink" Target="https://talan.bank.gov.ua/get-user-certificate/eg9zAZhduMiFE-zJ8-Ff" TargetMode="External"/><Relationship Id="rId1172" Type="http://schemas.openxmlformats.org/officeDocument/2006/relationships/hyperlink" Target="https://talan.bank.gov.ua/get-user-certificate/eg9zACPUuCfXnQYZHkGD" TargetMode="External"/><Relationship Id="rId402" Type="http://schemas.openxmlformats.org/officeDocument/2006/relationships/hyperlink" Target="https://talan.bank.gov.ua/get-user-certificate/eg9zA3qsYfr-5yZGaLsJ" TargetMode="External"/><Relationship Id="rId847" Type="http://schemas.openxmlformats.org/officeDocument/2006/relationships/hyperlink" Target="https://talan.bank.gov.ua/get-user-certificate/eg9zAGNaKweKsm1Mu0ui" TargetMode="External"/><Relationship Id="rId1032" Type="http://schemas.openxmlformats.org/officeDocument/2006/relationships/hyperlink" Target="https://talan.bank.gov.ua/get-user-certificate/eg9zAdnUYKQ2pyXPNc_P" TargetMode="External"/><Relationship Id="rId707" Type="http://schemas.openxmlformats.org/officeDocument/2006/relationships/hyperlink" Target="https://talan.bank.gov.ua/get-user-certificate/eg9zAyKMpqMGrQ8DKLDu" TargetMode="External"/><Relationship Id="rId914" Type="http://schemas.openxmlformats.org/officeDocument/2006/relationships/hyperlink" Target="https://talan.bank.gov.ua/get-user-certificate/eg9zAI5WsrsVcCAACVda" TargetMode="External"/><Relationship Id="rId43" Type="http://schemas.openxmlformats.org/officeDocument/2006/relationships/hyperlink" Target="https://talan.bank.gov.ua/get-user-certificate/eg9zAJ5B7-8WqQMQ0npc" TargetMode="External"/><Relationship Id="rId192" Type="http://schemas.openxmlformats.org/officeDocument/2006/relationships/hyperlink" Target="https://talan.bank.gov.ua/get-user-certificate/eg9zAMdO5PdY9VBJXiby" TargetMode="External"/><Relationship Id="rId497" Type="http://schemas.openxmlformats.org/officeDocument/2006/relationships/hyperlink" Target="https://talan.bank.gov.ua/get-user-certificate/eg9zAhPLlfNlRT1nbZjq" TargetMode="External"/><Relationship Id="rId357" Type="http://schemas.openxmlformats.org/officeDocument/2006/relationships/hyperlink" Target="https://talan.bank.gov.ua/get-user-certificate/eg9zAUqiUEb1h0G-t1zi" TargetMode="External"/><Relationship Id="rId1194" Type="http://schemas.openxmlformats.org/officeDocument/2006/relationships/hyperlink" Target="https://talan.bank.gov.ua/get-user-certificate/eg9zAhx_KHCKizyZc44s" TargetMode="External"/><Relationship Id="rId217" Type="http://schemas.openxmlformats.org/officeDocument/2006/relationships/hyperlink" Target="https://talan.bank.gov.ua/get-user-certificate/eg9zAW9UnomWOb_g98ll" TargetMode="External"/><Relationship Id="rId564" Type="http://schemas.openxmlformats.org/officeDocument/2006/relationships/hyperlink" Target="https://talan.bank.gov.ua/get-user-certificate/eg9zAKuyo6th2q2tfDK6" TargetMode="External"/><Relationship Id="rId771" Type="http://schemas.openxmlformats.org/officeDocument/2006/relationships/hyperlink" Target="https://talan.bank.gov.ua/get-user-certificate/eg9zABdzCa2GNJTMvXCl" TargetMode="External"/><Relationship Id="rId869" Type="http://schemas.openxmlformats.org/officeDocument/2006/relationships/hyperlink" Target="https://talan.bank.gov.ua/get-user-certificate/eg9zABkU7YP_oD939rsU" TargetMode="External"/><Relationship Id="rId424" Type="http://schemas.openxmlformats.org/officeDocument/2006/relationships/hyperlink" Target="https://talan.bank.gov.ua/get-user-certificate/eg9zAbmHCeuHmQ9seiS-" TargetMode="External"/><Relationship Id="rId631" Type="http://schemas.openxmlformats.org/officeDocument/2006/relationships/hyperlink" Target="https://talan.bank.gov.ua/get-user-certificate/eg9zAsNPPS12_28eDDVt" TargetMode="External"/><Relationship Id="rId729" Type="http://schemas.openxmlformats.org/officeDocument/2006/relationships/hyperlink" Target="https://talan.bank.gov.ua/get-user-certificate/eg9zAnrbbFmyEOKmGPu7" TargetMode="External"/><Relationship Id="rId1054" Type="http://schemas.openxmlformats.org/officeDocument/2006/relationships/hyperlink" Target="https://talan.bank.gov.ua/get-user-certificate/eg9zABBhbTx9kGxYcuA0" TargetMode="External"/><Relationship Id="rId936" Type="http://schemas.openxmlformats.org/officeDocument/2006/relationships/hyperlink" Target="https://talan.bank.gov.ua/get-user-certificate/eg9zAIzKM_p_ZI7m75yI" TargetMode="External"/><Relationship Id="rId1121" Type="http://schemas.openxmlformats.org/officeDocument/2006/relationships/hyperlink" Target="https://talan.bank.gov.ua/get-user-certificate/eg9zA7ON1YWbqbmgokF2" TargetMode="External"/><Relationship Id="rId1219" Type="http://schemas.openxmlformats.org/officeDocument/2006/relationships/hyperlink" Target="https://talan.bank.gov.ua/get-user-certificate/eg9zA94JfA27oi4xT28X" TargetMode="External"/><Relationship Id="rId65" Type="http://schemas.openxmlformats.org/officeDocument/2006/relationships/hyperlink" Target="https://talan.bank.gov.ua/get-user-certificate/eg9zA261Ta9fD4ypSPHX" TargetMode="External"/><Relationship Id="rId281" Type="http://schemas.openxmlformats.org/officeDocument/2006/relationships/hyperlink" Target="https://talan.bank.gov.ua/get-user-certificate/eg9zA1yqNC8GMB0Thk6r" TargetMode="External"/><Relationship Id="rId141" Type="http://schemas.openxmlformats.org/officeDocument/2006/relationships/hyperlink" Target="https://talan.bank.gov.ua/get-user-certificate/eg9zAmUN70ROtqz7LLFm" TargetMode="External"/><Relationship Id="rId379" Type="http://schemas.openxmlformats.org/officeDocument/2006/relationships/hyperlink" Target="https://talan.bank.gov.ua/get-user-certificate/eg9zAwGt-iqWJEosrEem" TargetMode="External"/><Relationship Id="rId586" Type="http://schemas.openxmlformats.org/officeDocument/2006/relationships/hyperlink" Target="https://talan.bank.gov.ua/get-user-certificate/eg9zAi7W8TXkVMH5ccpb" TargetMode="External"/><Relationship Id="rId793" Type="http://schemas.openxmlformats.org/officeDocument/2006/relationships/hyperlink" Target="https://talan.bank.gov.ua/get-user-certificate/eg9zAFojP333z4UH-okK" TargetMode="External"/><Relationship Id="rId7" Type="http://schemas.openxmlformats.org/officeDocument/2006/relationships/hyperlink" Target="https://talan.bank.gov.ua/get-user-certificate/eg9zAgKIye-KkwhEvvqy" TargetMode="External"/><Relationship Id="rId239" Type="http://schemas.openxmlformats.org/officeDocument/2006/relationships/hyperlink" Target="https://talan.bank.gov.ua/get-user-certificate/eg9zAZ4nDDzyAG0XkBDg" TargetMode="External"/><Relationship Id="rId446" Type="http://schemas.openxmlformats.org/officeDocument/2006/relationships/hyperlink" Target="https://talan.bank.gov.ua/get-user-certificate/eg9zALitZAmhEuuMwFtb" TargetMode="External"/><Relationship Id="rId653" Type="http://schemas.openxmlformats.org/officeDocument/2006/relationships/hyperlink" Target="https://talan.bank.gov.ua/get-user-certificate/eg9zA5qTqzS8piTGh9eq" TargetMode="External"/><Relationship Id="rId1076" Type="http://schemas.openxmlformats.org/officeDocument/2006/relationships/hyperlink" Target="https://talan.bank.gov.ua/get-user-certificate/eg9zAyrqH4RU22vu-6MM" TargetMode="External"/><Relationship Id="rId306" Type="http://schemas.openxmlformats.org/officeDocument/2006/relationships/hyperlink" Target="https://talan.bank.gov.ua/get-user-certificate/eg9zAASAT3b9f7dMXrO0" TargetMode="External"/><Relationship Id="rId860" Type="http://schemas.openxmlformats.org/officeDocument/2006/relationships/hyperlink" Target="https://talan.bank.gov.ua/get-user-certificate/eg9zA1kIqH5T91-MikXb" TargetMode="External"/><Relationship Id="rId958" Type="http://schemas.openxmlformats.org/officeDocument/2006/relationships/hyperlink" Target="https://talan.bank.gov.ua/get-user-certificate/eg9zA82_s1Njwddroab9" TargetMode="External"/><Relationship Id="rId1143" Type="http://schemas.openxmlformats.org/officeDocument/2006/relationships/hyperlink" Target="https://talan.bank.gov.ua/get-user-certificate/eg9zAtrXey9im6C4KfAL" TargetMode="External"/><Relationship Id="rId87" Type="http://schemas.openxmlformats.org/officeDocument/2006/relationships/hyperlink" Target="https://talan.bank.gov.ua/get-user-certificate/eg9zArF1gNgIKQYmVVs1" TargetMode="External"/><Relationship Id="rId513" Type="http://schemas.openxmlformats.org/officeDocument/2006/relationships/hyperlink" Target="https://talan.bank.gov.ua/get-user-certificate/eg9zAz8x74DO5WWqiuUK" TargetMode="External"/><Relationship Id="rId720" Type="http://schemas.openxmlformats.org/officeDocument/2006/relationships/hyperlink" Target="https://talan.bank.gov.ua/get-user-certificate/eg9zA2io0De_2IJ5SwtW" TargetMode="External"/><Relationship Id="rId818" Type="http://schemas.openxmlformats.org/officeDocument/2006/relationships/hyperlink" Target="https://talan.bank.gov.ua/get-user-certificate/eg9zAjKFYVEwqk2ewlEq" TargetMode="External"/><Relationship Id="rId1003" Type="http://schemas.openxmlformats.org/officeDocument/2006/relationships/hyperlink" Target="https://talan.bank.gov.ua/get-user-certificate/eg9zAWwXdKPHjX9nuXS1" TargetMode="External"/><Relationship Id="rId1210" Type="http://schemas.openxmlformats.org/officeDocument/2006/relationships/hyperlink" Target="https://talan.bank.gov.ua/get-user-certificate/eg9zASWlAwvcZyiZUbTP" TargetMode="External"/><Relationship Id="rId14" Type="http://schemas.openxmlformats.org/officeDocument/2006/relationships/hyperlink" Target="https://talan.bank.gov.ua/get-user-certificate/eg9zA-xyfePbB1mmrA_M" TargetMode="External"/><Relationship Id="rId163" Type="http://schemas.openxmlformats.org/officeDocument/2006/relationships/hyperlink" Target="https://talan.bank.gov.ua/get-user-certificate/eg9zARttpEkkOOSvx9Ft" TargetMode="External"/><Relationship Id="rId370" Type="http://schemas.openxmlformats.org/officeDocument/2006/relationships/hyperlink" Target="https://talan.bank.gov.ua/get-user-certificate/eg9zAHPmGagbnEhMSa2V" TargetMode="External"/><Relationship Id="rId230" Type="http://schemas.openxmlformats.org/officeDocument/2006/relationships/hyperlink" Target="https://talan.bank.gov.ua/get-user-certificate/eg9zAwt9oorF4iJsaB2B" TargetMode="External"/><Relationship Id="rId468" Type="http://schemas.openxmlformats.org/officeDocument/2006/relationships/hyperlink" Target="https://talan.bank.gov.ua/get-user-certificate/eg9zAZu7WvT8RmRfvd2h" TargetMode="External"/><Relationship Id="rId675" Type="http://schemas.openxmlformats.org/officeDocument/2006/relationships/hyperlink" Target="https://talan.bank.gov.ua/get-user-certificate/eg9zAGl3oF047k2Opoo5" TargetMode="External"/><Relationship Id="rId882" Type="http://schemas.openxmlformats.org/officeDocument/2006/relationships/hyperlink" Target="https://talan.bank.gov.ua/get-user-certificate/eg9zAYMz_qd8cTjNWxjE" TargetMode="External"/><Relationship Id="rId1098" Type="http://schemas.openxmlformats.org/officeDocument/2006/relationships/hyperlink" Target="https://talan.bank.gov.ua/get-user-certificate/eg9zADHFDjGTr4qCK20r" TargetMode="External"/><Relationship Id="rId328" Type="http://schemas.openxmlformats.org/officeDocument/2006/relationships/hyperlink" Target="https://talan.bank.gov.ua/get-user-certificate/eg9zAFLMyJUhMgAEYPnN" TargetMode="External"/><Relationship Id="rId535" Type="http://schemas.openxmlformats.org/officeDocument/2006/relationships/hyperlink" Target="https://talan.bank.gov.ua/get-user-certificate/eg9zAqnx7qIS6_XJcI0Z" TargetMode="External"/><Relationship Id="rId742" Type="http://schemas.openxmlformats.org/officeDocument/2006/relationships/hyperlink" Target="https://talan.bank.gov.ua/get-user-certificate/eg9zAN0EhouLYJv9rlJ3" TargetMode="External"/><Relationship Id="rId1165" Type="http://schemas.openxmlformats.org/officeDocument/2006/relationships/hyperlink" Target="https://talan.bank.gov.ua/get-user-certificate/eg9zAF_wmc65aQfcZHyi" TargetMode="External"/><Relationship Id="rId602" Type="http://schemas.openxmlformats.org/officeDocument/2006/relationships/hyperlink" Target="https://talan.bank.gov.ua/get-user-certificate/eg9zAYgR-pt3ToKQerpG" TargetMode="External"/><Relationship Id="rId1025" Type="http://schemas.openxmlformats.org/officeDocument/2006/relationships/hyperlink" Target="https://talan.bank.gov.ua/get-user-certificate/eg9zAXXyTgNQE2WxPma-" TargetMode="External"/><Relationship Id="rId1232" Type="http://schemas.openxmlformats.org/officeDocument/2006/relationships/hyperlink" Target="https://talan.bank.gov.ua/get-user-certificate/eg9zAUdVexqTRmdHWrTH" TargetMode="External"/><Relationship Id="rId907" Type="http://schemas.openxmlformats.org/officeDocument/2006/relationships/hyperlink" Target="https://talan.bank.gov.ua/get-user-certificate/eg9zAhHPlKF8x_8uFPar" TargetMode="External"/><Relationship Id="rId36" Type="http://schemas.openxmlformats.org/officeDocument/2006/relationships/hyperlink" Target="https://talan.bank.gov.ua/get-user-certificate/eg9zAWdf0CP6OOWW2RYx" TargetMode="External"/><Relationship Id="rId185" Type="http://schemas.openxmlformats.org/officeDocument/2006/relationships/hyperlink" Target="https://talan.bank.gov.ua/get-user-certificate/eg9zAHNpvmXEaAurBp_-" TargetMode="External"/><Relationship Id="rId392" Type="http://schemas.openxmlformats.org/officeDocument/2006/relationships/hyperlink" Target="https://talan.bank.gov.ua/get-user-certificate/eg9zAcxXua44od7icviG" TargetMode="External"/><Relationship Id="rId697" Type="http://schemas.openxmlformats.org/officeDocument/2006/relationships/hyperlink" Target="https://talan.bank.gov.ua/get-user-certificate/eg9zA-dg1P74qvxjW1U4" TargetMode="External"/><Relationship Id="rId252" Type="http://schemas.openxmlformats.org/officeDocument/2006/relationships/hyperlink" Target="https://talan.bank.gov.ua/get-user-certificate/eg9zAA2Oc4xGNxmvY8XZ" TargetMode="External"/><Relationship Id="rId1187" Type="http://schemas.openxmlformats.org/officeDocument/2006/relationships/hyperlink" Target="https://talan.bank.gov.ua/get-user-certificate/eg9zA9srlPsDIY-67p9S" TargetMode="External"/><Relationship Id="rId112" Type="http://schemas.openxmlformats.org/officeDocument/2006/relationships/hyperlink" Target="https://talan.bank.gov.ua/get-user-certificate/eg9zAKDFyeOhexYk8sLa" TargetMode="External"/><Relationship Id="rId557" Type="http://schemas.openxmlformats.org/officeDocument/2006/relationships/hyperlink" Target="https://talan.bank.gov.ua/get-user-certificate/eg9zA--LeRqH2enchhKW" TargetMode="External"/><Relationship Id="rId764" Type="http://schemas.openxmlformats.org/officeDocument/2006/relationships/hyperlink" Target="https://talan.bank.gov.ua/get-user-certificate/eg9zAeH0pQir_vOtbPv4" TargetMode="External"/><Relationship Id="rId971" Type="http://schemas.openxmlformats.org/officeDocument/2006/relationships/hyperlink" Target="https://talan.bank.gov.ua/get-user-certificate/eg9zAjVyg4TUN9pPhyWe" TargetMode="External"/><Relationship Id="rId417" Type="http://schemas.openxmlformats.org/officeDocument/2006/relationships/hyperlink" Target="https://talan.bank.gov.ua/get-user-certificate/eg9zAQcOkM_JmdIWhh5e" TargetMode="External"/><Relationship Id="rId624" Type="http://schemas.openxmlformats.org/officeDocument/2006/relationships/hyperlink" Target="https://talan.bank.gov.ua/get-user-certificate/eg9zArpSVAtNO_oHhLXT" TargetMode="External"/><Relationship Id="rId831" Type="http://schemas.openxmlformats.org/officeDocument/2006/relationships/hyperlink" Target="https://talan.bank.gov.ua/get-user-certificate/eg9zAxh190sAilrKETZJ" TargetMode="External"/><Relationship Id="rId1047" Type="http://schemas.openxmlformats.org/officeDocument/2006/relationships/hyperlink" Target="https://talan.bank.gov.ua/get-user-certificate/eg9zAkH5decuOVdlBVMT" TargetMode="External"/><Relationship Id="rId929" Type="http://schemas.openxmlformats.org/officeDocument/2006/relationships/hyperlink" Target="https://talan.bank.gov.ua/get-user-certificate/eg9zAbMkCtLLGQ9p4mto" TargetMode="External"/><Relationship Id="rId1114" Type="http://schemas.openxmlformats.org/officeDocument/2006/relationships/hyperlink" Target="https://talan.bank.gov.ua/get-user-certificate/eg9zAMHXVWYuvxPrAHO4" TargetMode="External"/><Relationship Id="rId58" Type="http://schemas.openxmlformats.org/officeDocument/2006/relationships/hyperlink" Target="https://talan.bank.gov.ua/get-user-certificate/eg9zAQnkV4y3nllFNhai" TargetMode="External"/><Relationship Id="rId274" Type="http://schemas.openxmlformats.org/officeDocument/2006/relationships/hyperlink" Target="https://talan.bank.gov.ua/get-user-certificate/eg9zA1ALij6aECI-f5cl" TargetMode="External"/><Relationship Id="rId481" Type="http://schemas.openxmlformats.org/officeDocument/2006/relationships/hyperlink" Target="https://talan.bank.gov.ua/get-user-certificate/eg9zAuAvz__jGkqaLcN9" TargetMode="External"/><Relationship Id="rId134" Type="http://schemas.openxmlformats.org/officeDocument/2006/relationships/hyperlink" Target="https://talan.bank.gov.ua/get-user-certificate/eg9zA3p-3qQU3rMalfA8" TargetMode="External"/><Relationship Id="rId579" Type="http://schemas.openxmlformats.org/officeDocument/2006/relationships/hyperlink" Target="https://talan.bank.gov.ua/get-user-certificate/eg9zAafipx2n5nRU5Xb9" TargetMode="External"/><Relationship Id="rId786" Type="http://schemas.openxmlformats.org/officeDocument/2006/relationships/hyperlink" Target="https://talan.bank.gov.ua/get-user-certificate/eg9zAHJHPMDyUB2DVRUO" TargetMode="External"/><Relationship Id="rId993" Type="http://schemas.openxmlformats.org/officeDocument/2006/relationships/hyperlink" Target="https://talan.bank.gov.ua/get-user-certificate/eg9zA27RjmXbi0yAR_pH" TargetMode="External"/><Relationship Id="rId341" Type="http://schemas.openxmlformats.org/officeDocument/2006/relationships/hyperlink" Target="https://talan.bank.gov.ua/get-user-certificate/eg9zAmkLMseWUHd7l2yk" TargetMode="External"/><Relationship Id="rId439" Type="http://schemas.openxmlformats.org/officeDocument/2006/relationships/hyperlink" Target="https://talan.bank.gov.ua/get-user-certificate/eg9zAY8M4SWGRx5jArDE" TargetMode="External"/><Relationship Id="rId646" Type="http://schemas.openxmlformats.org/officeDocument/2006/relationships/hyperlink" Target="https://talan.bank.gov.ua/get-user-certificate/eg9zATKSyh6b3WKO9ORN" TargetMode="External"/><Relationship Id="rId1069" Type="http://schemas.openxmlformats.org/officeDocument/2006/relationships/hyperlink" Target="https://talan.bank.gov.ua/get-user-certificate/eg9zAUS-k-D3eWq7aPIV" TargetMode="External"/><Relationship Id="rId201" Type="http://schemas.openxmlformats.org/officeDocument/2006/relationships/hyperlink" Target="https://talan.bank.gov.ua/get-user-certificate/eg9zAb7i1Ex7pN194z5-" TargetMode="External"/><Relationship Id="rId506" Type="http://schemas.openxmlformats.org/officeDocument/2006/relationships/hyperlink" Target="https://talan.bank.gov.ua/get-user-certificate/eg9zAzFTVRr8zAcZSzMY" TargetMode="External"/><Relationship Id="rId853" Type="http://schemas.openxmlformats.org/officeDocument/2006/relationships/hyperlink" Target="https://talan.bank.gov.ua/get-user-certificate/eg9zAOvTSnRu0HD4Fcne" TargetMode="External"/><Relationship Id="rId1136" Type="http://schemas.openxmlformats.org/officeDocument/2006/relationships/hyperlink" Target="https://talan.bank.gov.ua/get-user-certificate/eg9zA3rtn5eZj7RQit5o" TargetMode="External"/><Relationship Id="rId713" Type="http://schemas.openxmlformats.org/officeDocument/2006/relationships/hyperlink" Target="https://talan.bank.gov.ua/get-user-certificate/eg9zAIXE2V4uePzUESzo" TargetMode="External"/><Relationship Id="rId920" Type="http://schemas.openxmlformats.org/officeDocument/2006/relationships/hyperlink" Target="https://talan.bank.gov.ua/get-user-certificate/eg9zA7aEsyFeWFiE-j6Q" TargetMode="External"/><Relationship Id="rId1203" Type="http://schemas.openxmlformats.org/officeDocument/2006/relationships/hyperlink" Target="https://talan.bank.gov.ua/get-user-certificate/eg9zAQYxARcB686h4d7m" TargetMode="External"/><Relationship Id="rId296" Type="http://schemas.openxmlformats.org/officeDocument/2006/relationships/hyperlink" Target="https://talan.bank.gov.ua/get-user-certificate/eg9zA6P3n7McXBGBD6Fe" TargetMode="External"/><Relationship Id="rId156" Type="http://schemas.openxmlformats.org/officeDocument/2006/relationships/hyperlink" Target="https://talan.bank.gov.ua/get-user-certificate/eg9zAQ5PIhFwUslMoUha" TargetMode="External"/><Relationship Id="rId363" Type="http://schemas.openxmlformats.org/officeDocument/2006/relationships/hyperlink" Target="https://talan.bank.gov.ua/get-user-certificate/eg9zA-UTeaL87qf4LH17" TargetMode="External"/><Relationship Id="rId570" Type="http://schemas.openxmlformats.org/officeDocument/2006/relationships/hyperlink" Target="https://talan.bank.gov.ua/get-user-certificate/eg9zAxoK5Zt8EWXJT6bC" TargetMode="External"/><Relationship Id="rId223" Type="http://schemas.openxmlformats.org/officeDocument/2006/relationships/hyperlink" Target="https://talan.bank.gov.ua/get-user-certificate/eg9zA95tpdPfZxM4bPt4" TargetMode="External"/><Relationship Id="rId430" Type="http://schemas.openxmlformats.org/officeDocument/2006/relationships/hyperlink" Target="https://talan.bank.gov.ua/get-user-certificate/eg9zAnJ5yeJKkX8HbEb2" TargetMode="External"/><Relationship Id="rId668" Type="http://schemas.openxmlformats.org/officeDocument/2006/relationships/hyperlink" Target="https://talan.bank.gov.ua/get-user-certificate/eg9zA9UPeAs5iQoHqupZ" TargetMode="External"/><Relationship Id="rId875" Type="http://schemas.openxmlformats.org/officeDocument/2006/relationships/hyperlink" Target="https://talan.bank.gov.ua/get-user-certificate/eg9zA7HpHokTyxQPvCwG" TargetMode="External"/><Relationship Id="rId1060" Type="http://schemas.openxmlformats.org/officeDocument/2006/relationships/hyperlink" Target="https://talan.bank.gov.ua/get-user-certificate/eg9zA5o3U131N-YWyNPW" TargetMode="External"/><Relationship Id="rId528" Type="http://schemas.openxmlformats.org/officeDocument/2006/relationships/hyperlink" Target="https://talan.bank.gov.ua/get-user-certificate/eg9zAZhpxrb0yuCvWIPb" TargetMode="External"/><Relationship Id="rId735" Type="http://schemas.openxmlformats.org/officeDocument/2006/relationships/hyperlink" Target="https://talan.bank.gov.ua/get-user-certificate/eg9zAQ0lnyP3AVNizzcq" TargetMode="External"/><Relationship Id="rId942" Type="http://schemas.openxmlformats.org/officeDocument/2006/relationships/hyperlink" Target="https://talan.bank.gov.ua/get-user-certificate/eg9zAXl1YaVLS-Ugazv9" TargetMode="External"/><Relationship Id="rId1158" Type="http://schemas.openxmlformats.org/officeDocument/2006/relationships/hyperlink" Target="https://talan.bank.gov.ua/get-user-certificate/eg9zA2o2eBwzH0Im48cQ" TargetMode="External"/><Relationship Id="rId1018" Type="http://schemas.openxmlformats.org/officeDocument/2006/relationships/hyperlink" Target="https://talan.bank.gov.ua/get-user-certificate/eg9zACcDLmYJtSIIOaLj" TargetMode="External"/><Relationship Id="rId1225" Type="http://schemas.openxmlformats.org/officeDocument/2006/relationships/hyperlink" Target="https://talan.bank.gov.ua/get-user-certificate/eg9zAwnQBXl4Pw9W_FGb" TargetMode="External"/><Relationship Id="rId71" Type="http://schemas.openxmlformats.org/officeDocument/2006/relationships/hyperlink" Target="https://talan.bank.gov.ua/get-user-certificate/eg9zAMTrFJZjgneN3qgb" TargetMode="External"/><Relationship Id="rId802" Type="http://schemas.openxmlformats.org/officeDocument/2006/relationships/hyperlink" Target="https://talan.bank.gov.ua/get-user-certificate/eg9zAEBf9uqKzBETuEHL" TargetMode="External"/><Relationship Id="rId29" Type="http://schemas.openxmlformats.org/officeDocument/2006/relationships/hyperlink" Target="https://talan.bank.gov.ua/get-user-certificate/eg9zA1-eVVNyGssb2bzA" TargetMode="External"/><Relationship Id="rId178" Type="http://schemas.openxmlformats.org/officeDocument/2006/relationships/hyperlink" Target="https://talan.bank.gov.ua/get-user-certificate/eg9zAnaEsgctzc6y7O22" TargetMode="External"/><Relationship Id="rId385" Type="http://schemas.openxmlformats.org/officeDocument/2006/relationships/hyperlink" Target="https://talan.bank.gov.ua/get-user-certificate/eg9zAj87anysfEuS5fl7" TargetMode="External"/><Relationship Id="rId592" Type="http://schemas.openxmlformats.org/officeDocument/2006/relationships/hyperlink" Target="https://talan.bank.gov.ua/get-user-certificate/eg9zAFIO6f6w5mtLB7-m" TargetMode="External"/><Relationship Id="rId245" Type="http://schemas.openxmlformats.org/officeDocument/2006/relationships/hyperlink" Target="https://talan.bank.gov.ua/get-user-certificate/eg9zAcwU3b2zlWy5mjtA" TargetMode="External"/><Relationship Id="rId452" Type="http://schemas.openxmlformats.org/officeDocument/2006/relationships/hyperlink" Target="https://talan.bank.gov.ua/get-user-certificate/eg9zA_No-JeINxHua7Qq" TargetMode="External"/><Relationship Id="rId897" Type="http://schemas.openxmlformats.org/officeDocument/2006/relationships/hyperlink" Target="https://talan.bank.gov.ua/get-user-certificate/eg9zAoRWHmUZZWXyP1lk" TargetMode="External"/><Relationship Id="rId1082" Type="http://schemas.openxmlformats.org/officeDocument/2006/relationships/hyperlink" Target="https://talan.bank.gov.ua/get-user-certificate/eg9zAwuxXC9c4sj2tWt6" TargetMode="External"/><Relationship Id="rId105" Type="http://schemas.openxmlformats.org/officeDocument/2006/relationships/hyperlink" Target="https://talan.bank.gov.ua/get-user-certificate/eg9zAgaWNH0Kuuf-4eKe" TargetMode="External"/><Relationship Id="rId312" Type="http://schemas.openxmlformats.org/officeDocument/2006/relationships/hyperlink" Target="https://talan.bank.gov.ua/get-user-certificate/eg9zA7zu52BCpnD8Wog5" TargetMode="External"/><Relationship Id="rId757" Type="http://schemas.openxmlformats.org/officeDocument/2006/relationships/hyperlink" Target="https://talan.bank.gov.ua/get-user-certificate/eg9zAfnQctBHbzfTNT0a" TargetMode="External"/><Relationship Id="rId964" Type="http://schemas.openxmlformats.org/officeDocument/2006/relationships/hyperlink" Target="https://talan.bank.gov.ua/get-user-certificate/eg9zAkgHg3NGjyUdCB-4" TargetMode="External"/><Relationship Id="rId93" Type="http://schemas.openxmlformats.org/officeDocument/2006/relationships/hyperlink" Target="https://talan.bank.gov.ua/get-user-certificate/eg9zAWGVY2wk5YIHZLAg" TargetMode="External"/><Relationship Id="rId189" Type="http://schemas.openxmlformats.org/officeDocument/2006/relationships/hyperlink" Target="https://talan.bank.gov.ua/get-user-certificate/eg9zAK01l4dbrgW430nj" TargetMode="External"/><Relationship Id="rId396" Type="http://schemas.openxmlformats.org/officeDocument/2006/relationships/hyperlink" Target="https://talan.bank.gov.ua/get-user-certificate/eg9zAR1IIH2yT8vFMHAf" TargetMode="External"/><Relationship Id="rId617" Type="http://schemas.openxmlformats.org/officeDocument/2006/relationships/hyperlink" Target="https://talan.bank.gov.ua/get-user-certificate/eg9zARzAyRumsEqjSNvb" TargetMode="External"/><Relationship Id="rId824" Type="http://schemas.openxmlformats.org/officeDocument/2006/relationships/hyperlink" Target="https://talan.bank.gov.ua/get-user-certificate/eg9zAeT7THTjBbSqeRJy" TargetMode="External"/><Relationship Id="rId256" Type="http://schemas.openxmlformats.org/officeDocument/2006/relationships/hyperlink" Target="https://talan.bank.gov.ua/get-user-certificate/eg9zAhiCHAiHRSnwN6An" TargetMode="External"/><Relationship Id="rId463" Type="http://schemas.openxmlformats.org/officeDocument/2006/relationships/hyperlink" Target="https://talan.bank.gov.ua/get-user-certificate/eg9zA76C6d1IFVyZzRGU" TargetMode="External"/><Relationship Id="rId670" Type="http://schemas.openxmlformats.org/officeDocument/2006/relationships/hyperlink" Target="https://talan.bank.gov.ua/get-user-certificate/eg9zAjzkHc-exYis4P_f" TargetMode="External"/><Relationship Id="rId1093" Type="http://schemas.openxmlformats.org/officeDocument/2006/relationships/hyperlink" Target="https://talan.bank.gov.ua/get-user-certificate/eg9zAtGbX5mdwDJOZrS1" TargetMode="External"/><Relationship Id="rId1107" Type="http://schemas.openxmlformats.org/officeDocument/2006/relationships/hyperlink" Target="https://talan.bank.gov.ua/get-user-certificate/eg9zA4Ll8xBVclubX5Li" TargetMode="External"/><Relationship Id="rId116" Type="http://schemas.openxmlformats.org/officeDocument/2006/relationships/hyperlink" Target="https://talan.bank.gov.ua/get-user-certificate/eg9zA7biBVUGjUM4LXjV" TargetMode="External"/><Relationship Id="rId323" Type="http://schemas.openxmlformats.org/officeDocument/2006/relationships/hyperlink" Target="https://talan.bank.gov.ua/get-user-certificate/eg9zA-Dd6zlyB8vTolID" TargetMode="External"/><Relationship Id="rId530" Type="http://schemas.openxmlformats.org/officeDocument/2006/relationships/hyperlink" Target="https://talan.bank.gov.ua/get-user-certificate/eg9zA7tw6Zbu8CxAbEVA" TargetMode="External"/><Relationship Id="rId768" Type="http://schemas.openxmlformats.org/officeDocument/2006/relationships/hyperlink" Target="https://talan.bank.gov.ua/get-user-certificate/eg9zABeb7-e0wqfpr3ew" TargetMode="External"/><Relationship Id="rId975" Type="http://schemas.openxmlformats.org/officeDocument/2006/relationships/hyperlink" Target="https://talan.bank.gov.ua/get-user-certificate/eg9zArD0xY6R5rhAGg4W" TargetMode="External"/><Relationship Id="rId1160" Type="http://schemas.openxmlformats.org/officeDocument/2006/relationships/hyperlink" Target="https://talan.bank.gov.ua/get-user-certificate/eg9zAeJJ1C6vMZ7e-a7B" TargetMode="External"/><Relationship Id="rId20" Type="http://schemas.openxmlformats.org/officeDocument/2006/relationships/hyperlink" Target="https://talan.bank.gov.ua/get-user-certificate/eg9zAHiL8ziFx4O4ndnc" TargetMode="External"/><Relationship Id="rId628" Type="http://schemas.openxmlformats.org/officeDocument/2006/relationships/hyperlink" Target="https://talan.bank.gov.ua/get-user-certificate/eg9zA3bsXDosMmtgsELS" TargetMode="External"/><Relationship Id="rId835" Type="http://schemas.openxmlformats.org/officeDocument/2006/relationships/hyperlink" Target="https://talan.bank.gov.ua/get-user-certificate/eg9zAseagN6wPYo94nxN" TargetMode="External"/><Relationship Id="rId267" Type="http://schemas.openxmlformats.org/officeDocument/2006/relationships/hyperlink" Target="https://talan.bank.gov.ua/get-user-certificate/eg9zAu9-B5ouqzQ7eQEg" TargetMode="External"/><Relationship Id="rId474" Type="http://schemas.openxmlformats.org/officeDocument/2006/relationships/hyperlink" Target="https://talan.bank.gov.ua/get-user-certificate/eg9zA2aQST71GqYeRYES" TargetMode="External"/><Relationship Id="rId1020" Type="http://schemas.openxmlformats.org/officeDocument/2006/relationships/hyperlink" Target="https://talan.bank.gov.ua/get-user-certificate/eg9zAiLfIcfBWEQUug1F" TargetMode="External"/><Relationship Id="rId1118" Type="http://schemas.openxmlformats.org/officeDocument/2006/relationships/hyperlink" Target="https://talan.bank.gov.ua/get-user-certificate/eg9zAcrNSwgKypdkcsIv" TargetMode="External"/><Relationship Id="rId127" Type="http://schemas.openxmlformats.org/officeDocument/2006/relationships/hyperlink" Target="https://talan.bank.gov.ua/get-user-certificate/eg9zAoNyJRxcmAbHMRRB" TargetMode="External"/><Relationship Id="rId681" Type="http://schemas.openxmlformats.org/officeDocument/2006/relationships/hyperlink" Target="https://talan.bank.gov.ua/get-user-certificate/eg9zAVmk9Mf-Xr4AkkSO" TargetMode="External"/><Relationship Id="rId779" Type="http://schemas.openxmlformats.org/officeDocument/2006/relationships/hyperlink" Target="https://talan.bank.gov.ua/get-user-certificate/eg9zA2Q-pAhKFYRquYJS" TargetMode="External"/><Relationship Id="rId902" Type="http://schemas.openxmlformats.org/officeDocument/2006/relationships/hyperlink" Target="https://talan.bank.gov.ua/get-user-certificate/eg9zAmjpXOph-cD-r2j6" TargetMode="External"/><Relationship Id="rId986" Type="http://schemas.openxmlformats.org/officeDocument/2006/relationships/hyperlink" Target="https://talan.bank.gov.ua/get-user-certificate/eg9zAgBt7F5Moz7ZaSLk" TargetMode="External"/><Relationship Id="rId31" Type="http://schemas.openxmlformats.org/officeDocument/2006/relationships/hyperlink" Target="https://talan.bank.gov.ua/get-user-certificate/eg9zAyA_-wQPtfHAtIFk" TargetMode="External"/><Relationship Id="rId334" Type="http://schemas.openxmlformats.org/officeDocument/2006/relationships/hyperlink" Target="https://talan.bank.gov.ua/get-user-certificate/eg9zA0JvGQeKC-m7-MLA" TargetMode="External"/><Relationship Id="rId541" Type="http://schemas.openxmlformats.org/officeDocument/2006/relationships/hyperlink" Target="https://talan.bank.gov.ua/get-user-certificate/eg9zAacbwqxQKC4f-cTN" TargetMode="External"/><Relationship Id="rId639" Type="http://schemas.openxmlformats.org/officeDocument/2006/relationships/hyperlink" Target="https://talan.bank.gov.ua/get-user-certificate/eg9zAgtxYLzLGyAB1WxT" TargetMode="External"/><Relationship Id="rId1171" Type="http://schemas.openxmlformats.org/officeDocument/2006/relationships/hyperlink" Target="https://talan.bank.gov.ua/get-user-certificate/eg9zABS4o4qNC0ZOEJ4c" TargetMode="External"/><Relationship Id="rId180" Type="http://schemas.openxmlformats.org/officeDocument/2006/relationships/hyperlink" Target="https://talan.bank.gov.ua/get-user-certificate/eg9zA_c7s1UvAukVYB3n" TargetMode="External"/><Relationship Id="rId278" Type="http://schemas.openxmlformats.org/officeDocument/2006/relationships/hyperlink" Target="https://talan.bank.gov.ua/get-user-certificate/eg9zAWoPq8OTdub6vxee" TargetMode="External"/><Relationship Id="rId401" Type="http://schemas.openxmlformats.org/officeDocument/2006/relationships/hyperlink" Target="https://talan.bank.gov.ua/get-user-certificate/eg9zADJLXJ2K45ymWsxh" TargetMode="External"/><Relationship Id="rId846" Type="http://schemas.openxmlformats.org/officeDocument/2006/relationships/hyperlink" Target="https://talan.bank.gov.ua/get-user-certificate/eg9zAmk0tYE9AkCZMNTH" TargetMode="External"/><Relationship Id="rId1031" Type="http://schemas.openxmlformats.org/officeDocument/2006/relationships/hyperlink" Target="https://talan.bank.gov.ua/get-user-certificate/eg9zA8xHuNYLwi1lh1vj" TargetMode="External"/><Relationship Id="rId1129" Type="http://schemas.openxmlformats.org/officeDocument/2006/relationships/hyperlink" Target="https://talan.bank.gov.ua/get-user-certificate/eg9zA89yuhGteJscKTZf" TargetMode="External"/><Relationship Id="rId485" Type="http://schemas.openxmlformats.org/officeDocument/2006/relationships/hyperlink" Target="https://talan.bank.gov.ua/get-user-certificate/eg9zAEfDsYxtoIBj8VS9" TargetMode="External"/><Relationship Id="rId692" Type="http://schemas.openxmlformats.org/officeDocument/2006/relationships/hyperlink" Target="https://talan.bank.gov.ua/get-user-certificate/eg9zAK3SqCCu4Iwuawiu" TargetMode="External"/><Relationship Id="rId706" Type="http://schemas.openxmlformats.org/officeDocument/2006/relationships/hyperlink" Target="https://talan.bank.gov.ua/get-user-certificate/eg9zA_lL6-JWmQgud827" TargetMode="External"/><Relationship Id="rId913" Type="http://schemas.openxmlformats.org/officeDocument/2006/relationships/hyperlink" Target="https://talan.bank.gov.ua/get-user-certificate/eg9zA2jDn9qmnSHyFCmb" TargetMode="External"/><Relationship Id="rId42" Type="http://schemas.openxmlformats.org/officeDocument/2006/relationships/hyperlink" Target="https://talan.bank.gov.ua/get-user-certificate/eg9zA1NfdU0chAp4Mfuv" TargetMode="External"/><Relationship Id="rId138" Type="http://schemas.openxmlformats.org/officeDocument/2006/relationships/hyperlink" Target="https://talan.bank.gov.ua/get-user-certificate/eg9zAWltKB52OI67nQno" TargetMode="External"/><Relationship Id="rId345" Type="http://schemas.openxmlformats.org/officeDocument/2006/relationships/hyperlink" Target="https://talan.bank.gov.ua/get-user-certificate/eg9zA3oMqP4d5qI_57y1" TargetMode="External"/><Relationship Id="rId552" Type="http://schemas.openxmlformats.org/officeDocument/2006/relationships/hyperlink" Target="https://talan.bank.gov.ua/get-user-certificate/eg9zAks5OZLVbZW69B_t" TargetMode="External"/><Relationship Id="rId997" Type="http://schemas.openxmlformats.org/officeDocument/2006/relationships/hyperlink" Target="https://talan.bank.gov.ua/get-user-certificate/eg9zA9vi301vyS7p5sUZ" TargetMode="External"/><Relationship Id="rId1182" Type="http://schemas.openxmlformats.org/officeDocument/2006/relationships/hyperlink" Target="https://talan.bank.gov.ua/get-user-certificate/eg9zAfTO4g-Zy_i5IRvK" TargetMode="External"/><Relationship Id="rId191" Type="http://schemas.openxmlformats.org/officeDocument/2006/relationships/hyperlink" Target="https://talan.bank.gov.ua/get-user-certificate/eg9zAJHQAtGyZ3vIPE7I" TargetMode="External"/><Relationship Id="rId205" Type="http://schemas.openxmlformats.org/officeDocument/2006/relationships/hyperlink" Target="https://talan.bank.gov.ua/get-user-certificate/eg9zA960a2DILuDixMP-" TargetMode="External"/><Relationship Id="rId412" Type="http://schemas.openxmlformats.org/officeDocument/2006/relationships/hyperlink" Target="https://talan.bank.gov.ua/get-user-certificate/eg9zALmJzJGyXnf2al9l" TargetMode="External"/><Relationship Id="rId857" Type="http://schemas.openxmlformats.org/officeDocument/2006/relationships/hyperlink" Target="https://talan.bank.gov.ua/get-user-certificate/eg9zAP3JaHAyqF35BaBA" TargetMode="External"/><Relationship Id="rId1042" Type="http://schemas.openxmlformats.org/officeDocument/2006/relationships/hyperlink" Target="https://talan.bank.gov.ua/get-user-certificate/eg9zAsI4UXOVNsiQ6add" TargetMode="External"/><Relationship Id="rId289" Type="http://schemas.openxmlformats.org/officeDocument/2006/relationships/hyperlink" Target="https://talan.bank.gov.ua/get-user-certificate/eg9zAfBwHCQd9YY7VKst" TargetMode="External"/><Relationship Id="rId496" Type="http://schemas.openxmlformats.org/officeDocument/2006/relationships/hyperlink" Target="https://talan.bank.gov.ua/get-user-certificate/eg9zArV5vC0qmSu3EnRv" TargetMode="External"/><Relationship Id="rId717" Type="http://schemas.openxmlformats.org/officeDocument/2006/relationships/hyperlink" Target="https://talan.bank.gov.ua/get-user-certificate/eg9zA9SGv_SW29wpLqQA" TargetMode="External"/><Relationship Id="rId924" Type="http://schemas.openxmlformats.org/officeDocument/2006/relationships/hyperlink" Target="https://talan.bank.gov.ua/get-user-certificate/eg9zAEQXBO0ep74Ehgn9" TargetMode="External"/><Relationship Id="rId53" Type="http://schemas.openxmlformats.org/officeDocument/2006/relationships/hyperlink" Target="https://talan.bank.gov.ua/get-user-certificate/eg9zAA6oUBFbQFgz37wI" TargetMode="External"/><Relationship Id="rId149" Type="http://schemas.openxmlformats.org/officeDocument/2006/relationships/hyperlink" Target="https://talan.bank.gov.ua/get-user-certificate/eg9zAPdNWGsqydAoQy2N" TargetMode="External"/><Relationship Id="rId356" Type="http://schemas.openxmlformats.org/officeDocument/2006/relationships/hyperlink" Target="https://talan.bank.gov.ua/get-user-certificate/eg9zA-5fewy6TVg9ZR7Y" TargetMode="External"/><Relationship Id="rId563" Type="http://schemas.openxmlformats.org/officeDocument/2006/relationships/hyperlink" Target="https://talan.bank.gov.ua/get-user-certificate/eg9zAn4WPr6RHJ0tPmkW" TargetMode="External"/><Relationship Id="rId770" Type="http://schemas.openxmlformats.org/officeDocument/2006/relationships/hyperlink" Target="https://talan.bank.gov.ua/get-user-certificate/eg9zA9nnL1SeRUgmReBf" TargetMode="External"/><Relationship Id="rId1193" Type="http://schemas.openxmlformats.org/officeDocument/2006/relationships/hyperlink" Target="https://talan.bank.gov.ua/get-user-certificate/eg9zAlANDHQpQ7AWuKpg" TargetMode="External"/><Relationship Id="rId1207" Type="http://schemas.openxmlformats.org/officeDocument/2006/relationships/hyperlink" Target="https://talan.bank.gov.ua/get-user-certificate/eg9zAZVendKOAbNO7IEb" TargetMode="External"/><Relationship Id="rId216" Type="http://schemas.openxmlformats.org/officeDocument/2006/relationships/hyperlink" Target="https://talan.bank.gov.ua/get-user-certificate/eg9zAaCKglu2_ucSsJwl" TargetMode="External"/><Relationship Id="rId423" Type="http://schemas.openxmlformats.org/officeDocument/2006/relationships/hyperlink" Target="https://talan.bank.gov.ua/get-user-certificate/eg9zArQwzwjSPT1dA8nk" TargetMode="External"/><Relationship Id="rId868" Type="http://schemas.openxmlformats.org/officeDocument/2006/relationships/hyperlink" Target="https://talan.bank.gov.ua/get-user-certificate/eg9zAzGW-cndGOrpPJo8" TargetMode="External"/><Relationship Id="rId1053" Type="http://schemas.openxmlformats.org/officeDocument/2006/relationships/hyperlink" Target="https://talan.bank.gov.ua/get-user-certificate/eg9zAvDZ5hRfHD1edhuf" TargetMode="External"/><Relationship Id="rId630" Type="http://schemas.openxmlformats.org/officeDocument/2006/relationships/hyperlink" Target="https://talan.bank.gov.ua/get-user-certificate/eg9zAmBJn4QN1f_Ua2sa" TargetMode="External"/><Relationship Id="rId728" Type="http://schemas.openxmlformats.org/officeDocument/2006/relationships/hyperlink" Target="https://talan.bank.gov.ua/get-user-certificate/eg9zAA6g0yPt3tzhom41" TargetMode="External"/><Relationship Id="rId935" Type="http://schemas.openxmlformats.org/officeDocument/2006/relationships/hyperlink" Target="https://talan.bank.gov.ua/get-user-certificate/eg9zAoSpY8nqZos7c_QZ" TargetMode="External"/><Relationship Id="rId64" Type="http://schemas.openxmlformats.org/officeDocument/2006/relationships/hyperlink" Target="https://talan.bank.gov.ua/get-user-certificate/eg9zAx8-I7V0z8QwKMbr" TargetMode="External"/><Relationship Id="rId367" Type="http://schemas.openxmlformats.org/officeDocument/2006/relationships/hyperlink" Target="https://talan.bank.gov.ua/get-user-certificate/eg9zALnOu-X-gIUehliA" TargetMode="External"/><Relationship Id="rId574" Type="http://schemas.openxmlformats.org/officeDocument/2006/relationships/hyperlink" Target="https://talan.bank.gov.ua/get-user-certificate/eg9zA6MTCeyThUOGk-1f" TargetMode="External"/><Relationship Id="rId1120" Type="http://schemas.openxmlformats.org/officeDocument/2006/relationships/hyperlink" Target="https://talan.bank.gov.ua/get-user-certificate/eg9zAzswrZVNLFM7y70h" TargetMode="External"/><Relationship Id="rId1218" Type="http://schemas.openxmlformats.org/officeDocument/2006/relationships/hyperlink" Target="https://talan.bank.gov.ua/get-user-certificate/eg9zADt53pmNKdsFgmJ3" TargetMode="External"/><Relationship Id="rId227" Type="http://schemas.openxmlformats.org/officeDocument/2006/relationships/hyperlink" Target="https://talan.bank.gov.ua/get-user-certificate/eg9zAKjdyrJQaesCUe9_" TargetMode="External"/><Relationship Id="rId781" Type="http://schemas.openxmlformats.org/officeDocument/2006/relationships/hyperlink" Target="https://talan.bank.gov.ua/get-user-certificate/eg9zAKR_M5ayuO6cUjli" TargetMode="External"/><Relationship Id="rId879" Type="http://schemas.openxmlformats.org/officeDocument/2006/relationships/hyperlink" Target="https://talan.bank.gov.ua/get-user-certificate/eg9zAL1Y2KnRJJWor1uO" TargetMode="External"/><Relationship Id="rId434" Type="http://schemas.openxmlformats.org/officeDocument/2006/relationships/hyperlink" Target="https://talan.bank.gov.ua/get-user-certificate/eg9zAUGUTS1IKmArqyiI" TargetMode="External"/><Relationship Id="rId641" Type="http://schemas.openxmlformats.org/officeDocument/2006/relationships/hyperlink" Target="https://talan.bank.gov.ua/get-user-certificate/eg9zAqALAvPStLe3vZaQ" TargetMode="External"/><Relationship Id="rId739" Type="http://schemas.openxmlformats.org/officeDocument/2006/relationships/hyperlink" Target="https://talan.bank.gov.ua/get-user-certificate/eg9zAHf7VgHcB9fdWfwV" TargetMode="External"/><Relationship Id="rId1064" Type="http://schemas.openxmlformats.org/officeDocument/2006/relationships/hyperlink" Target="https://talan.bank.gov.ua/get-user-certificate/eg9zAskbR6_m50iN8SE5" TargetMode="External"/><Relationship Id="rId280" Type="http://schemas.openxmlformats.org/officeDocument/2006/relationships/hyperlink" Target="https://talan.bank.gov.ua/get-user-certificate/eg9zA6_HPBY5ac8_QXfJ" TargetMode="External"/><Relationship Id="rId501" Type="http://schemas.openxmlformats.org/officeDocument/2006/relationships/hyperlink" Target="https://talan.bank.gov.ua/get-user-certificate/eg9zAvDi3frdUrMZ7nSP" TargetMode="External"/><Relationship Id="rId946" Type="http://schemas.openxmlformats.org/officeDocument/2006/relationships/hyperlink" Target="https://talan.bank.gov.ua/get-user-certificate/eg9zAYmVqY7Pm3fRvDNj" TargetMode="External"/><Relationship Id="rId1131" Type="http://schemas.openxmlformats.org/officeDocument/2006/relationships/hyperlink" Target="https://talan.bank.gov.ua/get-user-certificate/eg9zACYADC8EEQG_k704" TargetMode="External"/><Relationship Id="rId1229" Type="http://schemas.openxmlformats.org/officeDocument/2006/relationships/hyperlink" Target="https://talan.bank.gov.ua/get-user-certificate/eg9zAMB74xOIov6mhRk4" TargetMode="External"/><Relationship Id="rId75" Type="http://schemas.openxmlformats.org/officeDocument/2006/relationships/hyperlink" Target="https://talan.bank.gov.ua/get-user-certificate/eg9zAknITkSMYBCyDoiT" TargetMode="External"/><Relationship Id="rId140" Type="http://schemas.openxmlformats.org/officeDocument/2006/relationships/hyperlink" Target="https://talan.bank.gov.ua/get-user-certificate/eg9zAd4XVB8aKYl0vxZP" TargetMode="External"/><Relationship Id="rId378" Type="http://schemas.openxmlformats.org/officeDocument/2006/relationships/hyperlink" Target="https://talan.bank.gov.ua/get-user-certificate/eg9zA888PzODszEBtadA" TargetMode="External"/><Relationship Id="rId585" Type="http://schemas.openxmlformats.org/officeDocument/2006/relationships/hyperlink" Target="https://talan.bank.gov.ua/get-user-certificate/eg9zACDceftFFba9w9rR" TargetMode="External"/><Relationship Id="rId792" Type="http://schemas.openxmlformats.org/officeDocument/2006/relationships/hyperlink" Target="https://talan.bank.gov.ua/get-user-certificate/eg9zAAvjDq42RUzOsVRn" TargetMode="External"/><Relationship Id="rId806" Type="http://schemas.openxmlformats.org/officeDocument/2006/relationships/hyperlink" Target="https://talan.bank.gov.ua/get-user-certificate/eg9zAnxv-2792ZmS1qCS" TargetMode="External"/><Relationship Id="rId6" Type="http://schemas.openxmlformats.org/officeDocument/2006/relationships/hyperlink" Target="https://talan.bank.gov.ua/get-user-certificate/eg9zA2VzgOtpRyZefn8X" TargetMode="External"/><Relationship Id="rId238" Type="http://schemas.openxmlformats.org/officeDocument/2006/relationships/hyperlink" Target="https://talan.bank.gov.ua/get-user-certificate/eg9zAt-a3lbtp1IC3Hd9" TargetMode="External"/><Relationship Id="rId445" Type="http://schemas.openxmlformats.org/officeDocument/2006/relationships/hyperlink" Target="https://talan.bank.gov.ua/get-user-certificate/eg9zAK6dPkJv7nNU5ESt" TargetMode="External"/><Relationship Id="rId652" Type="http://schemas.openxmlformats.org/officeDocument/2006/relationships/hyperlink" Target="https://talan.bank.gov.ua/get-user-certificate/eg9zAERwnpOiwC_TV8T5" TargetMode="External"/><Relationship Id="rId1075" Type="http://schemas.openxmlformats.org/officeDocument/2006/relationships/hyperlink" Target="https://talan.bank.gov.ua/get-user-certificate/eg9zAmVNPANfQ5D2rV1l" TargetMode="External"/><Relationship Id="rId291" Type="http://schemas.openxmlformats.org/officeDocument/2006/relationships/hyperlink" Target="https://talan.bank.gov.ua/get-user-certificate/eg9zAdFKNLvGwG44JU2w" TargetMode="External"/><Relationship Id="rId305" Type="http://schemas.openxmlformats.org/officeDocument/2006/relationships/hyperlink" Target="https://talan.bank.gov.ua/get-user-certificate/eg9zA9mLupKmvr9iadh2" TargetMode="External"/><Relationship Id="rId512" Type="http://schemas.openxmlformats.org/officeDocument/2006/relationships/hyperlink" Target="https://talan.bank.gov.ua/get-user-certificate/eg9zAkV1xkUmLarGfm9y" TargetMode="External"/><Relationship Id="rId957" Type="http://schemas.openxmlformats.org/officeDocument/2006/relationships/hyperlink" Target="https://talan.bank.gov.ua/get-user-certificate/eg9zAb45M4jN7vDANz97" TargetMode="External"/><Relationship Id="rId1142" Type="http://schemas.openxmlformats.org/officeDocument/2006/relationships/hyperlink" Target="https://talan.bank.gov.ua/get-user-certificate/eg9zAulMVWAE2JgiuvqC" TargetMode="External"/><Relationship Id="rId86" Type="http://schemas.openxmlformats.org/officeDocument/2006/relationships/hyperlink" Target="https://talan.bank.gov.ua/get-user-certificate/eg9zAK3LzVkp7LKC1dtw" TargetMode="External"/><Relationship Id="rId151" Type="http://schemas.openxmlformats.org/officeDocument/2006/relationships/hyperlink" Target="https://talan.bank.gov.ua/get-user-certificate/eg9zAgHOmqelG4r36TDj" TargetMode="External"/><Relationship Id="rId389" Type="http://schemas.openxmlformats.org/officeDocument/2006/relationships/hyperlink" Target="https://talan.bank.gov.ua/get-user-certificate/eg9zAVr__0XOsuRCawN_" TargetMode="External"/><Relationship Id="rId596" Type="http://schemas.openxmlformats.org/officeDocument/2006/relationships/hyperlink" Target="https://talan.bank.gov.ua/get-user-certificate/eg9zAYOO4ePNbDtazQlD" TargetMode="External"/><Relationship Id="rId817" Type="http://schemas.openxmlformats.org/officeDocument/2006/relationships/hyperlink" Target="https://talan.bank.gov.ua/get-user-certificate/eg9zA3R9JmpauGRfWj8C" TargetMode="External"/><Relationship Id="rId1002" Type="http://schemas.openxmlformats.org/officeDocument/2006/relationships/hyperlink" Target="https://talan.bank.gov.ua/get-user-certificate/eg9zApFkYairLiE70HmH" TargetMode="External"/><Relationship Id="rId249" Type="http://schemas.openxmlformats.org/officeDocument/2006/relationships/hyperlink" Target="https://talan.bank.gov.ua/get-user-certificate/eg9zAzh8ESYdtEXlJaL0" TargetMode="External"/><Relationship Id="rId456" Type="http://schemas.openxmlformats.org/officeDocument/2006/relationships/hyperlink" Target="https://talan.bank.gov.ua/get-user-certificate/eg9zA9K74qLDPxl_y2oK" TargetMode="External"/><Relationship Id="rId663" Type="http://schemas.openxmlformats.org/officeDocument/2006/relationships/hyperlink" Target="https://talan.bank.gov.ua/get-user-certificate/eg9zA2trrhTyx2NVa_pk" TargetMode="External"/><Relationship Id="rId870" Type="http://schemas.openxmlformats.org/officeDocument/2006/relationships/hyperlink" Target="https://talan.bank.gov.ua/get-user-certificate/eg9zAHsW_jpRh13xwbs0" TargetMode="External"/><Relationship Id="rId1086" Type="http://schemas.openxmlformats.org/officeDocument/2006/relationships/hyperlink" Target="https://talan.bank.gov.ua/get-user-certificate/eg9zASh1RHbuciuRSXN8" TargetMode="External"/><Relationship Id="rId13" Type="http://schemas.openxmlformats.org/officeDocument/2006/relationships/hyperlink" Target="https://talan.bank.gov.ua/get-user-certificate/eg9zAZJKGV-dQIxX4rrz" TargetMode="External"/><Relationship Id="rId109" Type="http://schemas.openxmlformats.org/officeDocument/2006/relationships/hyperlink" Target="https://talan.bank.gov.ua/get-user-certificate/eg9zA_Be3RDOM79Jbcpd" TargetMode="External"/><Relationship Id="rId316" Type="http://schemas.openxmlformats.org/officeDocument/2006/relationships/hyperlink" Target="https://talan.bank.gov.ua/get-user-certificate/eg9zA2vOeyMv1f-Zv91H" TargetMode="External"/><Relationship Id="rId523" Type="http://schemas.openxmlformats.org/officeDocument/2006/relationships/hyperlink" Target="https://talan.bank.gov.ua/get-user-certificate/eg9zA_2umgDdU3JV3hqm" TargetMode="External"/><Relationship Id="rId968" Type="http://schemas.openxmlformats.org/officeDocument/2006/relationships/hyperlink" Target="https://talan.bank.gov.ua/get-user-certificate/eg9zAM2aCVF1Nyvhu6PU" TargetMode="External"/><Relationship Id="rId1153" Type="http://schemas.openxmlformats.org/officeDocument/2006/relationships/hyperlink" Target="https://talan.bank.gov.ua/get-user-certificate/eg9zAjfO4J4nMxD6qBW1" TargetMode="External"/><Relationship Id="rId97" Type="http://schemas.openxmlformats.org/officeDocument/2006/relationships/hyperlink" Target="https://talan.bank.gov.ua/get-user-certificate/eg9zAHbxatOemfYN42Y9" TargetMode="External"/><Relationship Id="rId730" Type="http://schemas.openxmlformats.org/officeDocument/2006/relationships/hyperlink" Target="https://talan.bank.gov.ua/get-user-certificate/eg9zADRDKHonY82IBqBW" TargetMode="External"/><Relationship Id="rId828" Type="http://schemas.openxmlformats.org/officeDocument/2006/relationships/hyperlink" Target="https://talan.bank.gov.ua/get-user-certificate/eg9zAb62UmpYgHgc04Fx" TargetMode="External"/><Relationship Id="rId1013" Type="http://schemas.openxmlformats.org/officeDocument/2006/relationships/hyperlink" Target="https://talan.bank.gov.ua/get-user-certificate/eg9zAmkbf4ckP9IY1M0J" TargetMode="External"/><Relationship Id="rId162" Type="http://schemas.openxmlformats.org/officeDocument/2006/relationships/hyperlink" Target="https://talan.bank.gov.ua/get-user-certificate/eg9zAA2g33l1PuML9ML9" TargetMode="External"/><Relationship Id="rId467" Type="http://schemas.openxmlformats.org/officeDocument/2006/relationships/hyperlink" Target="https://talan.bank.gov.ua/get-user-certificate/eg9zAu4hM5bESd8SZyr5" TargetMode="External"/><Relationship Id="rId1097" Type="http://schemas.openxmlformats.org/officeDocument/2006/relationships/hyperlink" Target="https://talan.bank.gov.ua/get-user-certificate/eg9zAMEETtXNguqizPCW" TargetMode="External"/><Relationship Id="rId1220" Type="http://schemas.openxmlformats.org/officeDocument/2006/relationships/hyperlink" Target="https://talan.bank.gov.ua/get-user-certificate/eg9zAfB2kbbUN22TlAbg" TargetMode="External"/><Relationship Id="rId674" Type="http://schemas.openxmlformats.org/officeDocument/2006/relationships/hyperlink" Target="https://talan.bank.gov.ua/get-user-certificate/eg9zAk3h4z0r5Rxyahgq" TargetMode="External"/><Relationship Id="rId881" Type="http://schemas.openxmlformats.org/officeDocument/2006/relationships/hyperlink" Target="https://talan.bank.gov.ua/get-user-certificate/eg9zA2y7gdRTRHHLkukd" TargetMode="External"/><Relationship Id="rId979" Type="http://schemas.openxmlformats.org/officeDocument/2006/relationships/hyperlink" Target="https://talan.bank.gov.ua/get-user-certificate/eg9zARWJvCADGCHzSpM6" TargetMode="External"/><Relationship Id="rId24" Type="http://schemas.openxmlformats.org/officeDocument/2006/relationships/hyperlink" Target="https://talan.bank.gov.ua/get-user-certificate/eg9zAuGBfbMa1W5vIsQQ" TargetMode="External"/><Relationship Id="rId327" Type="http://schemas.openxmlformats.org/officeDocument/2006/relationships/hyperlink" Target="https://talan.bank.gov.ua/get-user-certificate/eg9zA8BlQnK8kqFR3f3P" TargetMode="External"/><Relationship Id="rId534" Type="http://schemas.openxmlformats.org/officeDocument/2006/relationships/hyperlink" Target="https://talan.bank.gov.ua/get-user-certificate/eg9zAouZehoMvOr6ncZG" TargetMode="External"/><Relationship Id="rId741" Type="http://schemas.openxmlformats.org/officeDocument/2006/relationships/hyperlink" Target="https://talan.bank.gov.ua/get-user-certificate/eg9zAb2hLyrh6qchToYV" TargetMode="External"/><Relationship Id="rId839" Type="http://schemas.openxmlformats.org/officeDocument/2006/relationships/hyperlink" Target="https://talan.bank.gov.ua/get-user-certificate/eg9zAJQ2NEYLOJZENLOh" TargetMode="External"/><Relationship Id="rId1164" Type="http://schemas.openxmlformats.org/officeDocument/2006/relationships/hyperlink" Target="https://talan.bank.gov.ua/get-user-certificate/eg9zAagfdWE8yFOQd4BB" TargetMode="External"/><Relationship Id="rId173" Type="http://schemas.openxmlformats.org/officeDocument/2006/relationships/hyperlink" Target="https://talan.bank.gov.ua/get-user-certificate/eg9zAhJNmAZAUsC0RC6F" TargetMode="External"/><Relationship Id="rId380" Type="http://schemas.openxmlformats.org/officeDocument/2006/relationships/hyperlink" Target="https://talan.bank.gov.ua/get-user-certificate/eg9zAhj4c-DLp9k4Lq8v" TargetMode="External"/><Relationship Id="rId601" Type="http://schemas.openxmlformats.org/officeDocument/2006/relationships/hyperlink" Target="https://talan.bank.gov.ua/get-user-certificate/eg9zAg199mb4vblk_RW1" TargetMode="External"/><Relationship Id="rId1024" Type="http://schemas.openxmlformats.org/officeDocument/2006/relationships/hyperlink" Target="https://talan.bank.gov.ua/get-user-certificate/eg9zAodU0RKO6lSLgqx3" TargetMode="External"/><Relationship Id="rId1231" Type="http://schemas.openxmlformats.org/officeDocument/2006/relationships/hyperlink" Target="https://talan.bank.gov.ua/get-user-certificate/eg9zAC6kH8t_ZVcbTM3O" TargetMode="External"/><Relationship Id="rId240" Type="http://schemas.openxmlformats.org/officeDocument/2006/relationships/hyperlink" Target="https://talan.bank.gov.ua/get-user-certificate/eg9zAwyEuGt-E3w4rDbG" TargetMode="External"/><Relationship Id="rId478" Type="http://schemas.openxmlformats.org/officeDocument/2006/relationships/hyperlink" Target="https://talan.bank.gov.ua/get-user-certificate/eg9zArEaXVxlMBhKij7u" TargetMode="External"/><Relationship Id="rId685" Type="http://schemas.openxmlformats.org/officeDocument/2006/relationships/hyperlink" Target="https://talan.bank.gov.ua/get-user-certificate/eg9zAmdjoDfvcqQeo8WI" TargetMode="External"/><Relationship Id="rId892" Type="http://schemas.openxmlformats.org/officeDocument/2006/relationships/hyperlink" Target="https://talan.bank.gov.ua/get-user-certificate/eg9zAUOwQlON_XjpcxqD" TargetMode="External"/><Relationship Id="rId906" Type="http://schemas.openxmlformats.org/officeDocument/2006/relationships/hyperlink" Target="https://talan.bank.gov.ua/get-user-certificate/eg9zAh2au41DZWAkWaHw" TargetMode="External"/><Relationship Id="rId35" Type="http://schemas.openxmlformats.org/officeDocument/2006/relationships/hyperlink" Target="https://talan.bank.gov.ua/get-user-certificate/eg9zAUZ-GlOyxBWd9yaA" TargetMode="External"/><Relationship Id="rId100" Type="http://schemas.openxmlformats.org/officeDocument/2006/relationships/hyperlink" Target="https://talan.bank.gov.ua/get-user-certificate/eg9zAamzXWKdxmpBYzA5" TargetMode="External"/><Relationship Id="rId338" Type="http://schemas.openxmlformats.org/officeDocument/2006/relationships/hyperlink" Target="https://talan.bank.gov.ua/get-user-certificate/eg9zAAFfzGoAUslQ0bR7" TargetMode="External"/><Relationship Id="rId545" Type="http://schemas.openxmlformats.org/officeDocument/2006/relationships/hyperlink" Target="https://talan.bank.gov.ua/get-user-certificate/eg9zA7a_2AiOvjnvP5rj" TargetMode="External"/><Relationship Id="rId752" Type="http://schemas.openxmlformats.org/officeDocument/2006/relationships/hyperlink" Target="https://talan.bank.gov.ua/get-user-certificate/eg9zA3U_puPqIIn_x0Is" TargetMode="External"/><Relationship Id="rId1175" Type="http://schemas.openxmlformats.org/officeDocument/2006/relationships/hyperlink" Target="https://talan.bank.gov.ua/get-user-certificate/eg9zAy-Cz0zrMKe2wXfp" TargetMode="External"/><Relationship Id="rId184" Type="http://schemas.openxmlformats.org/officeDocument/2006/relationships/hyperlink" Target="https://talan.bank.gov.ua/get-user-certificate/eg9zA6kRWJQykoQF-r2K" TargetMode="External"/><Relationship Id="rId391" Type="http://schemas.openxmlformats.org/officeDocument/2006/relationships/hyperlink" Target="https://talan.bank.gov.ua/get-user-certificate/eg9zAZcMBkkbZPQeFkGM" TargetMode="External"/><Relationship Id="rId405" Type="http://schemas.openxmlformats.org/officeDocument/2006/relationships/hyperlink" Target="https://talan.bank.gov.ua/get-user-certificate/eg9zA-bdP7AWe5Qtrl-j" TargetMode="External"/><Relationship Id="rId612" Type="http://schemas.openxmlformats.org/officeDocument/2006/relationships/hyperlink" Target="https://talan.bank.gov.ua/get-user-certificate/eg9zAWafVq3g1LB1vAmc" TargetMode="External"/><Relationship Id="rId1035" Type="http://schemas.openxmlformats.org/officeDocument/2006/relationships/hyperlink" Target="https://talan.bank.gov.ua/get-user-certificate/eg9zA6YpQHey9KQLLf0V" TargetMode="External"/><Relationship Id="rId1242" Type="http://schemas.openxmlformats.org/officeDocument/2006/relationships/hyperlink" Target="https://talan.bank.gov.ua/get-user-certificate/GW_HwNYLM_BQl1mlMuo7" TargetMode="External"/><Relationship Id="rId251" Type="http://schemas.openxmlformats.org/officeDocument/2006/relationships/hyperlink" Target="https://talan.bank.gov.ua/get-user-certificate/eg9zACf6cw6TjClkcAqq" TargetMode="External"/><Relationship Id="rId489" Type="http://schemas.openxmlformats.org/officeDocument/2006/relationships/hyperlink" Target="https://talan.bank.gov.ua/get-user-certificate/eg9zADWafd3wBRnOuXGd" TargetMode="External"/><Relationship Id="rId696" Type="http://schemas.openxmlformats.org/officeDocument/2006/relationships/hyperlink" Target="https://talan.bank.gov.ua/get-user-certificate/eg9zAQxy_rVqZpS7k6Jy" TargetMode="External"/><Relationship Id="rId917" Type="http://schemas.openxmlformats.org/officeDocument/2006/relationships/hyperlink" Target="https://talan.bank.gov.ua/get-user-certificate/eg9zAk25mGoHa7JwJyj8" TargetMode="External"/><Relationship Id="rId1102" Type="http://schemas.openxmlformats.org/officeDocument/2006/relationships/hyperlink" Target="https://talan.bank.gov.ua/get-user-certificate/eg9zA69u1virV9oB58J8" TargetMode="External"/><Relationship Id="rId46" Type="http://schemas.openxmlformats.org/officeDocument/2006/relationships/hyperlink" Target="https://talan.bank.gov.ua/get-user-certificate/eg9zAnSiCBXgnO_QAysq" TargetMode="External"/><Relationship Id="rId349" Type="http://schemas.openxmlformats.org/officeDocument/2006/relationships/hyperlink" Target="https://talan.bank.gov.ua/get-user-certificate/eg9zAfbAThQTn3r2hxI_" TargetMode="External"/><Relationship Id="rId556" Type="http://schemas.openxmlformats.org/officeDocument/2006/relationships/hyperlink" Target="https://talan.bank.gov.ua/get-user-certificate/eg9zAKQ-2oLg01iy1U4b" TargetMode="External"/><Relationship Id="rId763" Type="http://schemas.openxmlformats.org/officeDocument/2006/relationships/hyperlink" Target="https://talan.bank.gov.ua/get-user-certificate/eg9zAnNg22g9ZjRaveXI" TargetMode="External"/><Relationship Id="rId1186" Type="http://schemas.openxmlformats.org/officeDocument/2006/relationships/hyperlink" Target="https://talan.bank.gov.ua/get-user-certificate/eg9zA5j8zZSNGOnTyYtW" TargetMode="External"/><Relationship Id="rId111" Type="http://schemas.openxmlformats.org/officeDocument/2006/relationships/hyperlink" Target="https://talan.bank.gov.ua/get-user-certificate/eg9zAEHP-6JZuEYWuhLF" TargetMode="External"/><Relationship Id="rId195" Type="http://schemas.openxmlformats.org/officeDocument/2006/relationships/hyperlink" Target="https://talan.bank.gov.ua/get-user-certificate/eg9zAk9yNCxVBUszf0b4" TargetMode="External"/><Relationship Id="rId209" Type="http://schemas.openxmlformats.org/officeDocument/2006/relationships/hyperlink" Target="https://talan.bank.gov.ua/get-user-certificate/eg9zA437m2MUaTvwfbqD" TargetMode="External"/><Relationship Id="rId416" Type="http://schemas.openxmlformats.org/officeDocument/2006/relationships/hyperlink" Target="https://talan.bank.gov.ua/get-user-certificate/eg9zAS1InLZdot8bWCBo" TargetMode="External"/><Relationship Id="rId970" Type="http://schemas.openxmlformats.org/officeDocument/2006/relationships/hyperlink" Target="https://talan.bank.gov.ua/get-user-certificate/eg9zAS_UPem-Mwh-eqLI" TargetMode="External"/><Relationship Id="rId1046" Type="http://schemas.openxmlformats.org/officeDocument/2006/relationships/hyperlink" Target="https://talan.bank.gov.ua/get-user-certificate/eg9zAbb7JQElByyFyy91" TargetMode="External"/><Relationship Id="rId623" Type="http://schemas.openxmlformats.org/officeDocument/2006/relationships/hyperlink" Target="https://talan.bank.gov.ua/get-user-certificate/eg9zABPhPrVfUQwsx1Oj" TargetMode="External"/><Relationship Id="rId830" Type="http://schemas.openxmlformats.org/officeDocument/2006/relationships/hyperlink" Target="https://talan.bank.gov.ua/get-user-certificate/eg9zABjDO9UpUi4wcReM" TargetMode="External"/><Relationship Id="rId928" Type="http://schemas.openxmlformats.org/officeDocument/2006/relationships/hyperlink" Target="https://talan.bank.gov.ua/get-user-certificate/eg9zAUea6EYX2VKILZza" TargetMode="External"/><Relationship Id="rId57" Type="http://schemas.openxmlformats.org/officeDocument/2006/relationships/hyperlink" Target="https://talan.bank.gov.ua/get-user-certificate/eg9zAjjDGSLksCHI9YvR" TargetMode="External"/><Relationship Id="rId262" Type="http://schemas.openxmlformats.org/officeDocument/2006/relationships/hyperlink" Target="https://talan.bank.gov.ua/get-user-certificate/eg9zAJ_8O1PswcAe-B7N" TargetMode="External"/><Relationship Id="rId567" Type="http://schemas.openxmlformats.org/officeDocument/2006/relationships/hyperlink" Target="https://talan.bank.gov.ua/get-user-certificate/eg9zAC6TgEFTpCqOC5Sf" TargetMode="External"/><Relationship Id="rId1113" Type="http://schemas.openxmlformats.org/officeDocument/2006/relationships/hyperlink" Target="https://talan.bank.gov.ua/get-user-certificate/eg9zAEOcHeJNODsGvP-0" TargetMode="External"/><Relationship Id="rId1197" Type="http://schemas.openxmlformats.org/officeDocument/2006/relationships/hyperlink" Target="https://talan.bank.gov.ua/get-user-certificate/eg9zATqWsD-JUPclHRAy" TargetMode="External"/><Relationship Id="rId122" Type="http://schemas.openxmlformats.org/officeDocument/2006/relationships/hyperlink" Target="https://talan.bank.gov.ua/get-user-certificate/eg9zAhflk2BDadkHnlaq" TargetMode="External"/><Relationship Id="rId774" Type="http://schemas.openxmlformats.org/officeDocument/2006/relationships/hyperlink" Target="https://talan.bank.gov.ua/get-user-certificate/eg9zA52mHX7StI3W02Zg" TargetMode="External"/><Relationship Id="rId981" Type="http://schemas.openxmlformats.org/officeDocument/2006/relationships/hyperlink" Target="https://talan.bank.gov.ua/get-user-certificate/eg9zA5cF2yM0wRPK6F5D" TargetMode="External"/><Relationship Id="rId1057" Type="http://schemas.openxmlformats.org/officeDocument/2006/relationships/hyperlink" Target="https://talan.bank.gov.ua/get-user-certificate/eg9zADMHyuxcFtwOIok3" TargetMode="External"/><Relationship Id="rId427" Type="http://schemas.openxmlformats.org/officeDocument/2006/relationships/hyperlink" Target="https://talan.bank.gov.ua/get-user-certificate/eg9zAV6QTuIBWEFZ42Ul" TargetMode="External"/><Relationship Id="rId634" Type="http://schemas.openxmlformats.org/officeDocument/2006/relationships/hyperlink" Target="https://talan.bank.gov.ua/get-user-certificate/eg9zAnm6Y-o7Fw0TnY0G" TargetMode="External"/><Relationship Id="rId841" Type="http://schemas.openxmlformats.org/officeDocument/2006/relationships/hyperlink" Target="https://talan.bank.gov.ua/get-user-certificate/eg9zA2ItpIC6toAsEESL" TargetMode="External"/><Relationship Id="rId273" Type="http://schemas.openxmlformats.org/officeDocument/2006/relationships/hyperlink" Target="https://talan.bank.gov.ua/get-user-certificate/eg9zAIleofF8WrJSGtnr" TargetMode="External"/><Relationship Id="rId480" Type="http://schemas.openxmlformats.org/officeDocument/2006/relationships/hyperlink" Target="https://talan.bank.gov.ua/get-user-certificate/eg9zAxsagy9FiDkvK2tY" TargetMode="External"/><Relationship Id="rId701" Type="http://schemas.openxmlformats.org/officeDocument/2006/relationships/hyperlink" Target="https://talan.bank.gov.ua/get-user-certificate/eg9zA873K5OJ3399-fGv" TargetMode="External"/><Relationship Id="rId939" Type="http://schemas.openxmlformats.org/officeDocument/2006/relationships/hyperlink" Target="https://talan.bank.gov.ua/get-user-certificate/eg9zA5z7y3eUtxXg37Pq" TargetMode="External"/><Relationship Id="rId1124" Type="http://schemas.openxmlformats.org/officeDocument/2006/relationships/hyperlink" Target="https://talan.bank.gov.ua/get-user-certificate/eg9zANa3S2Sdqwqb7M11" TargetMode="External"/><Relationship Id="rId68" Type="http://schemas.openxmlformats.org/officeDocument/2006/relationships/hyperlink" Target="https://talan.bank.gov.ua/get-user-certificate/eg9zA_owcOenKcy2sz5h" TargetMode="External"/><Relationship Id="rId133" Type="http://schemas.openxmlformats.org/officeDocument/2006/relationships/hyperlink" Target="https://talan.bank.gov.ua/get-user-certificate/eg9zA1P4o_GOmPP9oHAT" TargetMode="External"/><Relationship Id="rId340" Type="http://schemas.openxmlformats.org/officeDocument/2006/relationships/hyperlink" Target="https://talan.bank.gov.ua/get-user-certificate/eg9zAZfMV4QXdl7tfCgU" TargetMode="External"/><Relationship Id="rId578" Type="http://schemas.openxmlformats.org/officeDocument/2006/relationships/hyperlink" Target="https://talan.bank.gov.ua/get-user-certificate/eg9zABOC7yNEIZsJYAwQ" TargetMode="External"/><Relationship Id="rId785" Type="http://schemas.openxmlformats.org/officeDocument/2006/relationships/hyperlink" Target="https://talan.bank.gov.ua/get-user-certificate/eg9zAMsAkmzt8WEoiUvW" TargetMode="External"/><Relationship Id="rId992" Type="http://schemas.openxmlformats.org/officeDocument/2006/relationships/hyperlink" Target="https://talan.bank.gov.ua/get-user-certificate/eg9zAdHuoxxq3kxCLSFn" TargetMode="External"/><Relationship Id="rId200" Type="http://schemas.openxmlformats.org/officeDocument/2006/relationships/hyperlink" Target="https://talan.bank.gov.ua/get-user-certificate/eg9zA1u3JBQRAZRCml3z" TargetMode="External"/><Relationship Id="rId438" Type="http://schemas.openxmlformats.org/officeDocument/2006/relationships/hyperlink" Target="https://talan.bank.gov.ua/get-user-certificate/eg9zAZh8-8vGWVXU3JPh" TargetMode="External"/><Relationship Id="rId645" Type="http://schemas.openxmlformats.org/officeDocument/2006/relationships/hyperlink" Target="https://talan.bank.gov.ua/get-user-certificate/eg9zAo3mWNRO0wKjJym6" TargetMode="External"/><Relationship Id="rId852" Type="http://schemas.openxmlformats.org/officeDocument/2006/relationships/hyperlink" Target="https://talan.bank.gov.ua/get-user-certificate/eg9zAuhCGHlx7Lmxkh_x" TargetMode="External"/><Relationship Id="rId1068" Type="http://schemas.openxmlformats.org/officeDocument/2006/relationships/hyperlink" Target="https://talan.bank.gov.ua/get-user-certificate/eg9zAK7CkemJlksz4JWs" TargetMode="External"/><Relationship Id="rId284" Type="http://schemas.openxmlformats.org/officeDocument/2006/relationships/hyperlink" Target="https://talan.bank.gov.ua/get-user-certificate/eg9zApUfgXuomf1Tib4W" TargetMode="External"/><Relationship Id="rId491" Type="http://schemas.openxmlformats.org/officeDocument/2006/relationships/hyperlink" Target="https://talan.bank.gov.ua/get-user-certificate/eg9zASiW8o6eiJvwnmDF" TargetMode="External"/><Relationship Id="rId505" Type="http://schemas.openxmlformats.org/officeDocument/2006/relationships/hyperlink" Target="https://talan.bank.gov.ua/get-user-certificate/eg9zA7rV5zZK8_-YoTgn" TargetMode="External"/><Relationship Id="rId712" Type="http://schemas.openxmlformats.org/officeDocument/2006/relationships/hyperlink" Target="https://talan.bank.gov.ua/get-user-certificate/eg9zAI26rB712aGl1goI" TargetMode="External"/><Relationship Id="rId1135" Type="http://schemas.openxmlformats.org/officeDocument/2006/relationships/hyperlink" Target="https://talan.bank.gov.ua/get-user-certificate/eg9zA72ARtSL_sbDTq-Y" TargetMode="External"/><Relationship Id="rId79" Type="http://schemas.openxmlformats.org/officeDocument/2006/relationships/hyperlink" Target="https://talan.bank.gov.ua/get-user-certificate/eg9zA9ebDQMsEYjLWr-z" TargetMode="External"/><Relationship Id="rId144" Type="http://schemas.openxmlformats.org/officeDocument/2006/relationships/hyperlink" Target="https://talan.bank.gov.ua/get-user-certificate/eg9zAG4yWmKteaSg1EBQ" TargetMode="External"/><Relationship Id="rId589" Type="http://schemas.openxmlformats.org/officeDocument/2006/relationships/hyperlink" Target="https://talan.bank.gov.ua/get-user-certificate/eg9zAqKED7FJ-88Ico63" TargetMode="External"/><Relationship Id="rId796" Type="http://schemas.openxmlformats.org/officeDocument/2006/relationships/hyperlink" Target="https://talan.bank.gov.ua/get-user-certificate/eg9zAZU_EodFHWVNKcre" TargetMode="External"/><Relationship Id="rId1202" Type="http://schemas.openxmlformats.org/officeDocument/2006/relationships/hyperlink" Target="https://talan.bank.gov.ua/get-user-certificate/eg9zAfLa0W69di--BvHo" TargetMode="External"/><Relationship Id="rId351" Type="http://schemas.openxmlformats.org/officeDocument/2006/relationships/hyperlink" Target="https://talan.bank.gov.ua/get-user-certificate/eg9zAgsIdFbs_SINhnuU" TargetMode="External"/><Relationship Id="rId449" Type="http://schemas.openxmlformats.org/officeDocument/2006/relationships/hyperlink" Target="https://talan.bank.gov.ua/get-user-certificate/eg9zAj64XKDSiOCngO1c" TargetMode="External"/><Relationship Id="rId656" Type="http://schemas.openxmlformats.org/officeDocument/2006/relationships/hyperlink" Target="https://talan.bank.gov.ua/get-user-certificate/eg9zADbeHsaAIXgl8Puy" TargetMode="External"/><Relationship Id="rId863" Type="http://schemas.openxmlformats.org/officeDocument/2006/relationships/hyperlink" Target="https://talan.bank.gov.ua/get-user-certificate/eg9zA5KRlByC6J4Nh_Ej" TargetMode="External"/><Relationship Id="rId1079" Type="http://schemas.openxmlformats.org/officeDocument/2006/relationships/hyperlink" Target="https://talan.bank.gov.ua/get-user-certificate/eg9zAF-PTTDe2PT80oHS" TargetMode="External"/><Relationship Id="rId211" Type="http://schemas.openxmlformats.org/officeDocument/2006/relationships/hyperlink" Target="https://talan.bank.gov.ua/get-user-certificate/eg9zAq1WMYU84s6V65vj" TargetMode="External"/><Relationship Id="rId295" Type="http://schemas.openxmlformats.org/officeDocument/2006/relationships/hyperlink" Target="https://talan.bank.gov.ua/get-user-certificate/eg9zAoVTU-ipVBRGapOL" TargetMode="External"/><Relationship Id="rId309" Type="http://schemas.openxmlformats.org/officeDocument/2006/relationships/hyperlink" Target="https://talan.bank.gov.ua/get-user-certificate/eg9zAzxrJ_ab83GfHl3Q" TargetMode="External"/><Relationship Id="rId516" Type="http://schemas.openxmlformats.org/officeDocument/2006/relationships/hyperlink" Target="https://talan.bank.gov.ua/get-user-certificate/eg9zAvoy_uHsXd2wHawV" TargetMode="External"/><Relationship Id="rId1146" Type="http://schemas.openxmlformats.org/officeDocument/2006/relationships/hyperlink" Target="https://talan.bank.gov.ua/get-user-certificate/eg9zAOm4B3fEvd2T4uBT" TargetMode="External"/><Relationship Id="rId723" Type="http://schemas.openxmlformats.org/officeDocument/2006/relationships/hyperlink" Target="https://talan.bank.gov.ua/get-user-certificate/eg9zAh3KbAgrn5VvXYyx" TargetMode="External"/><Relationship Id="rId930" Type="http://schemas.openxmlformats.org/officeDocument/2006/relationships/hyperlink" Target="https://talan.bank.gov.ua/get-user-certificate/eg9zA029Z4DnmsX0Y1nH" TargetMode="External"/><Relationship Id="rId1006" Type="http://schemas.openxmlformats.org/officeDocument/2006/relationships/hyperlink" Target="https://talan.bank.gov.ua/get-user-certificate/eg9zA8AxDeMNUDA3FJjt" TargetMode="External"/><Relationship Id="rId155" Type="http://schemas.openxmlformats.org/officeDocument/2006/relationships/hyperlink" Target="https://talan.bank.gov.ua/get-user-certificate/eg9zADEQ8--SoKYJL1H3" TargetMode="External"/><Relationship Id="rId362" Type="http://schemas.openxmlformats.org/officeDocument/2006/relationships/hyperlink" Target="https://talan.bank.gov.ua/get-user-certificate/eg9zA18zTQ0xml7Y06Ka" TargetMode="External"/><Relationship Id="rId1213" Type="http://schemas.openxmlformats.org/officeDocument/2006/relationships/hyperlink" Target="https://talan.bank.gov.ua/get-user-certificate/eg9zAbyq8PYApe8fPBN9" TargetMode="External"/><Relationship Id="rId222" Type="http://schemas.openxmlformats.org/officeDocument/2006/relationships/hyperlink" Target="https://talan.bank.gov.ua/get-user-certificate/eg9zA0Rnhf-24OZvHx1y" TargetMode="External"/><Relationship Id="rId667" Type="http://schemas.openxmlformats.org/officeDocument/2006/relationships/hyperlink" Target="https://talan.bank.gov.ua/get-user-certificate/eg9zAJtsTTMdgFs7SQnJ" TargetMode="External"/><Relationship Id="rId874" Type="http://schemas.openxmlformats.org/officeDocument/2006/relationships/hyperlink" Target="https://talan.bank.gov.ua/get-user-certificate/eg9zA6NlVbAtyR7wCXg5" TargetMode="External"/><Relationship Id="rId17" Type="http://schemas.openxmlformats.org/officeDocument/2006/relationships/hyperlink" Target="https://talan.bank.gov.ua/get-user-certificate/eg9zAX9Zy6ETGCGAjPWs" TargetMode="External"/><Relationship Id="rId527" Type="http://schemas.openxmlformats.org/officeDocument/2006/relationships/hyperlink" Target="https://talan.bank.gov.ua/get-user-certificate/eg9zAIsanIOtndmi-VzK" TargetMode="External"/><Relationship Id="rId734" Type="http://schemas.openxmlformats.org/officeDocument/2006/relationships/hyperlink" Target="https://talan.bank.gov.ua/get-user-certificate/eg9zAR9WY18HfGVp7sPn" TargetMode="External"/><Relationship Id="rId941" Type="http://schemas.openxmlformats.org/officeDocument/2006/relationships/hyperlink" Target="https://talan.bank.gov.ua/get-user-certificate/eg9zAKb1OTXd6poxcman" TargetMode="External"/><Relationship Id="rId1157" Type="http://schemas.openxmlformats.org/officeDocument/2006/relationships/hyperlink" Target="https://talan.bank.gov.ua/get-user-certificate/eg9zA27gOTfCpqItCX7T" TargetMode="External"/><Relationship Id="rId70" Type="http://schemas.openxmlformats.org/officeDocument/2006/relationships/hyperlink" Target="https://talan.bank.gov.ua/get-user-certificate/eg9zAR1fk6LKpnQhqllO" TargetMode="External"/><Relationship Id="rId166" Type="http://schemas.openxmlformats.org/officeDocument/2006/relationships/hyperlink" Target="https://talan.bank.gov.ua/get-user-certificate/eg9zAbs3Cu3afXM6oXPR" TargetMode="External"/><Relationship Id="rId373" Type="http://schemas.openxmlformats.org/officeDocument/2006/relationships/hyperlink" Target="https://talan.bank.gov.ua/get-user-certificate/eg9zAGKUpXjDHfCICylS" TargetMode="External"/><Relationship Id="rId580" Type="http://schemas.openxmlformats.org/officeDocument/2006/relationships/hyperlink" Target="https://talan.bank.gov.ua/get-user-certificate/eg9zAXfNQELTXNFH7twW" TargetMode="External"/><Relationship Id="rId801" Type="http://schemas.openxmlformats.org/officeDocument/2006/relationships/hyperlink" Target="https://talan.bank.gov.ua/get-user-certificate/eg9zAFqVmUEWP5wrTHMD" TargetMode="External"/><Relationship Id="rId1017" Type="http://schemas.openxmlformats.org/officeDocument/2006/relationships/hyperlink" Target="https://talan.bank.gov.ua/get-user-certificate/eg9zAkfVrL-3GdBivhC9" TargetMode="External"/><Relationship Id="rId1224" Type="http://schemas.openxmlformats.org/officeDocument/2006/relationships/hyperlink" Target="https://talan.bank.gov.ua/get-user-certificate/eg9zA1Ma1MdHRMqvOOhH" TargetMode="External"/><Relationship Id="rId1" Type="http://schemas.openxmlformats.org/officeDocument/2006/relationships/hyperlink" Target="https://talan.bank.gov.ua/get-user-certificate/eg9zAnGFXg8jvAJL5ufy" TargetMode="External"/><Relationship Id="rId233" Type="http://schemas.openxmlformats.org/officeDocument/2006/relationships/hyperlink" Target="https://talan.bank.gov.ua/get-user-certificate/eg9zAv0UHCdMThoO7KsA" TargetMode="External"/><Relationship Id="rId440" Type="http://schemas.openxmlformats.org/officeDocument/2006/relationships/hyperlink" Target="https://talan.bank.gov.ua/get-user-certificate/eg9zAagRAkKq42iN0PEM" TargetMode="External"/><Relationship Id="rId678" Type="http://schemas.openxmlformats.org/officeDocument/2006/relationships/hyperlink" Target="https://talan.bank.gov.ua/get-user-certificate/eg9zAl7Yj78FFumxALZ2" TargetMode="External"/><Relationship Id="rId885" Type="http://schemas.openxmlformats.org/officeDocument/2006/relationships/hyperlink" Target="https://talan.bank.gov.ua/get-user-certificate/eg9zA-P7u1bhEeQ3Y04T" TargetMode="External"/><Relationship Id="rId1070" Type="http://schemas.openxmlformats.org/officeDocument/2006/relationships/hyperlink" Target="https://talan.bank.gov.ua/get-user-certificate/eg9zAmSwuosNomG0fJJz" TargetMode="External"/><Relationship Id="rId28" Type="http://schemas.openxmlformats.org/officeDocument/2006/relationships/hyperlink" Target="https://talan.bank.gov.ua/get-user-certificate/eg9zAlzmx-GZqY9jGzGs" TargetMode="External"/><Relationship Id="rId300" Type="http://schemas.openxmlformats.org/officeDocument/2006/relationships/hyperlink" Target="https://talan.bank.gov.ua/get-user-certificate/eg9zAXqlUNx5B5gpmcN8" TargetMode="External"/><Relationship Id="rId538" Type="http://schemas.openxmlformats.org/officeDocument/2006/relationships/hyperlink" Target="https://talan.bank.gov.ua/get-user-certificate/eg9zAVTERrN38iWroDrH" TargetMode="External"/><Relationship Id="rId745" Type="http://schemas.openxmlformats.org/officeDocument/2006/relationships/hyperlink" Target="https://talan.bank.gov.ua/get-user-certificate/eg9zAhVUvT683P7hqxSu" TargetMode="External"/><Relationship Id="rId952" Type="http://schemas.openxmlformats.org/officeDocument/2006/relationships/hyperlink" Target="https://talan.bank.gov.ua/get-user-certificate/eg9zAg04sUwrsfXeYhIo" TargetMode="External"/><Relationship Id="rId1168" Type="http://schemas.openxmlformats.org/officeDocument/2006/relationships/hyperlink" Target="https://talan.bank.gov.ua/get-user-certificate/eg9zAvtpE00jU16hk9sp" TargetMode="External"/><Relationship Id="rId81" Type="http://schemas.openxmlformats.org/officeDocument/2006/relationships/hyperlink" Target="https://talan.bank.gov.ua/get-user-certificate/eg9zAYVJ9pRJ-ygoErqO" TargetMode="External"/><Relationship Id="rId177" Type="http://schemas.openxmlformats.org/officeDocument/2006/relationships/hyperlink" Target="https://talan.bank.gov.ua/get-user-certificate/eg9zAAr62hP2Lj7IXo_k" TargetMode="External"/><Relationship Id="rId384" Type="http://schemas.openxmlformats.org/officeDocument/2006/relationships/hyperlink" Target="https://talan.bank.gov.ua/get-user-certificate/eg9zAmS7iiMCWMuTSCYZ" TargetMode="External"/><Relationship Id="rId591" Type="http://schemas.openxmlformats.org/officeDocument/2006/relationships/hyperlink" Target="https://talan.bank.gov.ua/get-user-certificate/eg9zALxpht9KvrSmH8cJ" TargetMode="External"/><Relationship Id="rId605" Type="http://schemas.openxmlformats.org/officeDocument/2006/relationships/hyperlink" Target="https://talan.bank.gov.ua/get-user-certificate/eg9zA7JWb_JY6myciAFp" TargetMode="External"/><Relationship Id="rId812" Type="http://schemas.openxmlformats.org/officeDocument/2006/relationships/hyperlink" Target="https://talan.bank.gov.ua/get-user-certificate/eg9zAHdfdOnKOw9epyTE" TargetMode="External"/><Relationship Id="rId1028" Type="http://schemas.openxmlformats.org/officeDocument/2006/relationships/hyperlink" Target="https://talan.bank.gov.ua/get-user-certificate/eg9zAHaWLvJ9NoJRLHtb" TargetMode="External"/><Relationship Id="rId1235" Type="http://schemas.openxmlformats.org/officeDocument/2006/relationships/hyperlink" Target="https://talan.bank.gov.ua/get-user-certificate/GW_Hw8WVBegyIfd35DME" TargetMode="External"/><Relationship Id="rId244" Type="http://schemas.openxmlformats.org/officeDocument/2006/relationships/hyperlink" Target="https://talan.bank.gov.ua/get-user-certificate/eg9zAYyrqHLHYHRZTYbY" TargetMode="External"/><Relationship Id="rId689" Type="http://schemas.openxmlformats.org/officeDocument/2006/relationships/hyperlink" Target="https://talan.bank.gov.ua/get-user-certificate/eg9zAJylz9yEcfv1BkAT" TargetMode="External"/><Relationship Id="rId896" Type="http://schemas.openxmlformats.org/officeDocument/2006/relationships/hyperlink" Target="https://talan.bank.gov.ua/get-user-certificate/eg9zASo6mlx_jVJV890c" TargetMode="External"/><Relationship Id="rId1081" Type="http://schemas.openxmlformats.org/officeDocument/2006/relationships/hyperlink" Target="https://talan.bank.gov.ua/get-user-certificate/eg9zAXyGII3XazgjTnKR" TargetMode="External"/><Relationship Id="rId39" Type="http://schemas.openxmlformats.org/officeDocument/2006/relationships/hyperlink" Target="https://talan.bank.gov.ua/get-user-certificate/eg9zA_DetT3SeuEKH8CU" TargetMode="External"/><Relationship Id="rId451" Type="http://schemas.openxmlformats.org/officeDocument/2006/relationships/hyperlink" Target="https://talan.bank.gov.ua/get-user-certificate/eg9zAF26BP7w1KVnCH-G" TargetMode="External"/><Relationship Id="rId549" Type="http://schemas.openxmlformats.org/officeDocument/2006/relationships/hyperlink" Target="https://talan.bank.gov.ua/get-user-certificate/eg9zAg_Nf5Dfa6FUI2gt" TargetMode="External"/><Relationship Id="rId756" Type="http://schemas.openxmlformats.org/officeDocument/2006/relationships/hyperlink" Target="https://talan.bank.gov.ua/get-user-certificate/eg9zAlVZ-ccJQMeO6VDy" TargetMode="External"/><Relationship Id="rId1179" Type="http://schemas.openxmlformats.org/officeDocument/2006/relationships/hyperlink" Target="https://talan.bank.gov.ua/get-user-certificate/eg9zAGGxSVsSxO6GLEm9" TargetMode="External"/><Relationship Id="rId104" Type="http://schemas.openxmlformats.org/officeDocument/2006/relationships/hyperlink" Target="https://talan.bank.gov.ua/get-user-certificate/eg9zAneKHK2y7oxlRZn6" TargetMode="External"/><Relationship Id="rId188" Type="http://schemas.openxmlformats.org/officeDocument/2006/relationships/hyperlink" Target="https://talan.bank.gov.ua/get-user-certificate/eg9zAUiGj0Eg6RCp-GFz" TargetMode="External"/><Relationship Id="rId311" Type="http://schemas.openxmlformats.org/officeDocument/2006/relationships/hyperlink" Target="https://talan.bank.gov.ua/get-user-certificate/eg9zA_EGz711t5xG0wjW" TargetMode="External"/><Relationship Id="rId395" Type="http://schemas.openxmlformats.org/officeDocument/2006/relationships/hyperlink" Target="https://talan.bank.gov.ua/get-user-certificate/eg9zA4pSQMsj2ecgRFhW" TargetMode="External"/><Relationship Id="rId409" Type="http://schemas.openxmlformats.org/officeDocument/2006/relationships/hyperlink" Target="https://talan.bank.gov.ua/get-user-certificate/eg9zAlMTwK2ke9Ri2cIZ" TargetMode="External"/><Relationship Id="rId963" Type="http://schemas.openxmlformats.org/officeDocument/2006/relationships/hyperlink" Target="https://talan.bank.gov.ua/get-user-certificate/eg9zAh33XLhPXdbmBxEb" TargetMode="External"/><Relationship Id="rId1039" Type="http://schemas.openxmlformats.org/officeDocument/2006/relationships/hyperlink" Target="https://talan.bank.gov.ua/get-user-certificate/eg9zAaxip5Qg2HekPnF2" TargetMode="External"/><Relationship Id="rId92" Type="http://schemas.openxmlformats.org/officeDocument/2006/relationships/hyperlink" Target="https://talan.bank.gov.ua/get-user-certificate/eg9zARYGuGmzH24_E0Z8" TargetMode="External"/><Relationship Id="rId616" Type="http://schemas.openxmlformats.org/officeDocument/2006/relationships/hyperlink" Target="https://talan.bank.gov.ua/get-user-certificate/eg9zAReKlod1y8gK7pri" TargetMode="External"/><Relationship Id="rId823" Type="http://schemas.openxmlformats.org/officeDocument/2006/relationships/hyperlink" Target="https://talan.bank.gov.ua/get-user-certificate/eg9zAdEPZRwrXk99Z2vd" TargetMode="External"/><Relationship Id="rId255" Type="http://schemas.openxmlformats.org/officeDocument/2006/relationships/hyperlink" Target="https://talan.bank.gov.ua/get-user-certificate/eg9zAX0911tSxbw6_3cn" TargetMode="External"/><Relationship Id="rId462" Type="http://schemas.openxmlformats.org/officeDocument/2006/relationships/hyperlink" Target="https://talan.bank.gov.ua/get-user-certificate/eg9zA49vZA4tB1wlwdsu" TargetMode="External"/><Relationship Id="rId1092" Type="http://schemas.openxmlformats.org/officeDocument/2006/relationships/hyperlink" Target="https://talan.bank.gov.ua/get-user-certificate/eg9zADZNo626dtn0sPC8" TargetMode="External"/><Relationship Id="rId1106" Type="http://schemas.openxmlformats.org/officeDocument/2006/relationships/hyperlink" Target="https://talan.bank.gov.ua/get-user-certificate/eg9zAhJCqIZeNtWtsbwi" TargetMode="External"/><Relationship Id="rId115" Type="http://schemas.openxmlformats.org/officeDocument/2006/relationships/hyperlink" Target="https://talan.bank.gov.ua/get-user-certificate/eg9zAdsINcEOsEG2hUSf" TargetMode="External"/><Relationship Id="rId322" Type="http://schemas.openxmlformats.org/officeDocument/2006/relationships/hyperlink" Target="https://talan.bank.gov.ua/get-user-certificate/eg9zAkbOTqlcH1xJ4pS1" TargetMode="External"/><Relationship Id="rId767" Type="http://schemas.openxmlformats.org/officeDocument/2006/relationships/hyperlink" Target="https://talan.bank.gov.ua/get-user-certificate/eg9zA099bK5KP0Mw7sWM" TargetMode="External"/><Relationship Id="rId974" Type="http://schemas.openxmlformats.org/officeDocument/2006/relationships/hyperlink" Target="https://talan.bank.gov.ua/get-user-certificate/eg9zAT-I1nLtHdgND-YJ" TargetMode="External"/><Relationship Id="rId199" Type="http://schemas.openxmlformats.org/officeDocument/2006/relationships/hyperlink" Target="https://talan.bank.gov.ua/get-user-certificate/eg9zAG4Eeyf6sgpofWP5" TargetMode="External"/><Relationship Id="rId627" Type="http://schemas.openxmlformats.org/officeDocument/2006/relationships/hyperlink" Target="https://talan.bank.gov.ua/get-user-certificate/eg9zAl-08_6-bA4DPHM4" TargetMode="External"/><Relationship Id="rId834" Type="http://schemas.openxmlformats.org/officeDocument/2006/relationships/hyperlink" Target="https://talan.bank.gov.ua/get-user-certificate/eg9zAcC32tEiVT61PAf6" TargetMode="External"/><Relationship Id="rId266" Type="http://schemas.openxmlformats.org/officeDocument/2006/relationships/hyperlink" Target="https://talan.bank.gov.ua/get-user-certificate/eg9zAAM0UMt_hdwfm5H6" TargetMode="External"/><Relationship Id="rId473" Type="http://schemas.openxmlformats.org/officeDocument/2006/relationships/hyperlink" Target="https://talan.bank.gov.ua/get-user-certificate/eg9zABn7lwTKPa1RT-X_" TargetMode="External"/><Relationship Id="rId680" Type="http://schemas.openxmlformats.org/officeDocument/2006/relationships/hyperlink" Target="https://talan.bank.gov.ua/get-user-certificate/eg9zA_deYqgcVz9uVd7v" TargetMode="External"/><Relationship Id="rId901" Type="http://schemas.openxmlformats.org/officeDocument/2006/relationships/hyperlink" Target="https://talan.bank.gov.ua/get-user-certificate/eg9zAsRs_bNu3Sqt_4B6" TargetMode="External"/><Relationship Id="rId1117" Type="http://schemas.openxmlformats.org/officeDocument/2006/relationships/hyperlink" Target="https://talan.bank.gov.ua/get-user-certificate/eg9zAmgLRUiYrtJoDPwX" TargetMode="External"/><Relationship Id="rId30" Type="http://schemas.openxmlformats.org/officeDocument/2006/relationships/hyperlink" Target="https://talan.bank.gov.ua/get-user-certificate/eg9zAPF2RZ-dKT8ZVqm2" TargetMode="External"/><Relationship Id="rId126" Type="http://schemas.openxmlformats.org/officeDocument/2006/relationships/hyperlink" Target="https://talan.bank.gov.ua/get-user-certificate/eg9zAghuY6oi0wV8z-XE" TargetMode="External"/><Relationship Id="rId333" Type="http://schemas.openxmlformats.org/officeDocument/2006/relationships/hyperlink" Target="https://talan.bank.gov.ua/get-user-certificate/eg9zA8rDgRXBqZH_TPtx" TargetMode="External"/><Relationship Id="rId540" Type="http://schemas.openxmlformats.org/officeDocument/2006/relationships/hyperlink" Target="https://talan.bank.gov.ua/get-user-certificate/eg9zAA6REw8WRuazohUj" TargetMode="External"/><Relationship Id="rId778" Type="http://schemas.openxmlformats.org/officeDocument/2006/relationships/hyperlink" Target="https://talan.bank.gov.ua/get-user-certificate/eg9zANpyMVrmM9p97KeK" TargetMode="External"/><Relationship Id="rId985" Type="http://schemas.openxmlformats.org/officeDocument/2006/relationships/hyperlink" Target="https://talan.bank.gov.ua/get-user-certificate/eg9zAo_y4EWAfw4OmRd_" TargetMode="External"/><Relationship Id="rId1170" Type="http://schemas.openxmlformats.org/officeDocument/2006/relationships/hyperlink" Target="https://talan.bank.gov.ua/get-user-certificate/eg9zAMGQ-BQkXermc8F_" TargetMode="External"/><Relationship Id="rId638" Type="http://schemas.openxmlformats.org/officeDocument/2006/relationships/hyperlink" Target="https://talan.bank.gov.ua/get-user-certificate/eg9zA_foFY6I9y8Qd4hV" TargetMode="External"/><Relationship Id="rId845" Type="http://schemas.openxmlformats.org/officeDocument/2006/relationships/hyperlink" Target="https://talan.bank.gov.ua/get-user-certificate/eg9zAkcDHGHTk_EGbp7k" TargetMode="External"/><Relationship Id="rId1030" Type="http://schemas.openxmlformats.org/officeDocument/2006/relationships/hyperlink" Target="https://talan.bank.gov.ua/get-user-certificate/eg9zAEamYsIzB1Fs8vwO" TargetMode="External"/><Relationship Id="rId277" Type="http://schemas.openxmlformats.org/officeDocument/2006/relationships/hyperlink" Target="https://talan.bank.gov.ua/get-user-certificate/eg9zAitq2fdzO2N5Vcsa" TargetMode="External"/><Relationship Id="rId400" Type="http://schemas.openxmlformats.org/officeDocument/2006/relationships/hyperlink" Target="https://talan.bank.gov.ua/get-user-certificate/eg9zArUlf2OmOgbXEXQ-" TargetMode="External"/><Relationship Id="rId484" Type="http://schemas.openxmlformats.org/officeDocument/2006/relationships/hyperlink" Target="https://talan.bank.gov.ua/get-user-certificate/eg9zAdBiozSI9FAfLmHk" TargetMode="External"/><Relationship Id="rId705" Type="http://schemas.openxmlformats.org/officeDocument/2006/relationships/hyperlink" Target="https://talan.bank.gov.ua/get-user-certificate/eg9zAaCkKFshVQlyVttN" TargetMode="External"/><Relationship Id="rId1128" Type="http://schemas.openxmlformats.org/officeDocument/2006/relationships/hyperlink" Target="https://talan.bank.gov.ua/get-user-certificate/eg9zAHdd9p_tFirrQ1tD" TargetMode="External"/><Relationship Id="rId137" Type="http://schemas.openxmlformats.org/officeDocument/2006/relationships/hyperlink" Target="https://talan.bank.gov.ua/get-user-certificate/eg9zAgVI_Q66clo_qVAx" TargetMode="External"/><Relationship Id="rId344" Type="http://schemas.openxmlformats.org/officeDocument/2006/relationships/hyperlink" Target="https://talan.bank.gov.ua/get-user-certificate/eg9zAc71a3B62wA934xz" TargetMode="External"/><Relationship Id="rId691" Type="http://schemas.openxmlformats.org/officeDocument/2006/relationships/hyperlink" Target="https://talan.bank.gov.ua/get-user-certificate/eg9zAFxL6izTy0uViyUX" TargetMode="External"/><Relationship Id="rId789" Type="http://schemas.openxmlformats.org/officeDocument/2006/relationships/hyperlink" Target="https://talan.bank.gov.ua/get-user-certificate/eg9zAcZnJN2SEV6KX7qc" TargetMode="External"/><Relationship Id="rId912" Type="http://schemas.openxmlformats.org/officeDocument/2006/relationships/hyperlink" Target="https://talan.bank.gov.ua/get-user-certificate/eg9zAgfK_X67XKF1Y1SA" TargetMode="External"/><Relationship Id="rId996" Type="http://schemas.openxmlformats.org/officeDocument/2006/relationships/hyperlink" Target="https://talan.bank.gov.ua/get-user-certificate/eg9zA2DE58c-BQGs5QPN" TargetMode="External"/><Relationship Id="rId41" Type="http://schemas.openxmlformats.org/officeDocument/2006/relationships/hyperlink" Target="https://talan.bank.gov.ua/get-user-certificate/eg9zA7_O6pogY4PAwCSY" TargetMode="External"/><Relationship Id="rId551" Type="http://schemas.openxmlformats.org/officeDocument/2006/relationships/hyperlink" Target="https://talan.bank.gov.ua/get-user-certificate/eg9zALZfnQanhLsNWiOf" TargetMode="External"/><Relationship Id="rId649" Type="http://schemas.openxmlformats.org/officeDocument/2006/relationships/hyperlink" Target="https://talan.bank.gov.ua/get-user-certificate/eg9zAx7cmg0k5DADf3iH" TargetMode="External"/><Relationship Id="rId856" Type="http://schemas.openxmlformats.org/officeDocument/2006/relationships/hyperlink" Target="https://talan.bank.gov.ua/get-user-certificate/eg9zAzMHKIO9jF5Vw0GW" TargetMode="External"/><Relationship Id="rId1181" Type="http://schemas.openxmlformats.org/officeDocument/2006/relationships/hyperlink" Target="https://talan.bank.gov.ua/get-user-certificate/eg9zAdvNNWIvP2y_sI-Q" TargetMode="External"/><Relationship Id="rId190" Type="http://schemas.openxmlformats.org/officeDocument/2006/relationships/hyperlink" Target="https://talan.bank.gov.ua/get-user-certificate/eg9zAix0S5lsxR7Y7L1g" TargetMode="External"/><Relationship Id="rId204" Type="http://schemas.openxmlformats.org/officeDocument/2006/relationships/hyperlink" Target="https://talan.bank.gov.ua/get-user-certificate/eg9zA8HP2ygVQ6DYK7ty" TargetMode="External"/><Relationship Id="rId288" Type="http://schemas.openxmlformats.org/officeDocument/2006/relationships/hyperlink" Target="https://talan.bank.gov.ua/get-user-certificate/eg9zAP7gj4e03Df2MiqO" TargetMode="External"/><Relationship Id="rId411" Type="http://schemas.openxmlformats.org/officeDocument/2006/relationships/hyperlink" Target="https://talan.bank.gov.ua/get-user-certificate/eg9zA7U6K77VvBGmB3eb" TargetMode="External"/><Relationship Id="rId509" Type="http://schemas.openxmlformats.org/officeDocument/2006/relationships/hyperlink" Target="https://talan.bank.gov.ua/get-user-certificate/eg9zAOqgOQl7m7jtkdEU" TargetMode="External"/><Relationship Id="rId1041" Type="http://schemas.openxmlformats.org/officeDocument/2006/relationships/hyperlink" Target="https://talan.bank.gov.ua/get-user-certificate/eg9zAJLsNBW-SR5mb_Cu" TargetMode="External"/><Relationship Id="rId1139" Type="http://schemas.openxmlformats.org/officeDocument/2006/relationships/hyperlink" Target="https://talan.bank.gov.ua/get-user-certificate/eg9zAcHxBtxM5X9CTyhp" TargetMode="External"/><Relationship Id="rId495" Type="http://schemas.openxmlformats.org/officeDocument/2006/relationships/hyperlink" Target="https://talan.bank.gov.ua/get-user-certificate/eg9zA9LaSs2JNMrz91zo" TargetMode="External"/><Relationship Id="rId716" Type="http://schemas.openxmlformats.org/officeDocument/2006/relationships/hyperlink" Target="https://talan.bank.gov.ua/get-user-certificate/eg9zAfFA28ETZz35NzZQ" TargetMode="External"/><Relationship Id="rId923" Type="http://schemas.openxmlformats.org/officeDocument/2006/relationships/hyperlink" Target="https://talan.bank.gov.ua/get-user-certificate/eg9zAOI0wtK-Uw_k5UW5" TargetMode="External"/><Relationship Id="rId52" Type="http://schemas.openxmlformats.org/officeDocument/2006/relationships/hyperlink" Target="https://talan.bank.gov.ua/get-user-certificate/eg9zAmEZbgPEvzIMOTw0" TargetMode="External"/><Relationship Id="rId148" Type="http://schemas.openxmlformats.org/officeDocument/2006/relationships/hyperlink" Target="https://talan.bank.gov.ua/get-user-certificate/eg9zA3pK_7DrWPaRH4Bl" TargetMode="External"/><Relationship Id="rId355" Type="http://schemas.openxmlformats.org/officeDocument/2006/relationships/hyperlink" Target="https://talan.bank.gov.ua/get-user-certificate/eg9zA_w1Z6_T2ld6Uh6o" TargetMode="External"/><Relationship Id="rId562" Type="http://schemas.openxmlformats.org/officeDocument/2006/relationships/hyperlink" Target="https://talan.bank.gov.ua/get-user-certificate/eg9zAaQa960X8W8KAJ3d" TargetMode="External"/><Relationship Id="rId1192" Type="http://schemas.openxmlformats.org/officeDocument/2006/relationships/hyperlink" Target="https://talan.bank.gov.ua/get-user-certificate/eg9zAPiSXlCSE-qQTA66" TargetMode="External"/><Relationship Id="rId1206" Type="http://schemas.openxmlformats.org/officeDocument/2006/relationships/hyperlink" Target="https://talan.bank.gov.ua/get-user-certificate/eg9zANKFLOM-l2KoO3Bl" TargetMode="External"/><Relationship Id="rId215" Type="http://schemas.openxmlformats.org/officeDocument/2006/relationships/hyperlink" Target="https://talan.bank.gov.ua/get-user-certificate/eg9zASirIcytSmeqrF4p" TargetMode="External"/><Relationship Id="rId422" Type="http://schemas.openxmlformats.org/officeDocument/2006/relationships/hyperlink" Target="https://talan.bank.gov.ua/get-user-certificate/eg9zA5skSW2qWwGZbLz8" TargetMode="External"/><Relationship Id="rId867" Type="http://schemas.openxmlformats.org/officeDocument/2006/relationships/hyperlink" Target="https://talan.bank.gov.ua/get-user-certificate/eg9zApDwnweKDGqxdExb" TargetMode="External"/><Relationship Id="rId1052" Type="http://schemas.openxmlformats.org/officeDocument/2006/relationships/hyperlink" Target="https://talan.bank.gov.ua/get-user-certificate/eg9zAs4FCJXT3QQXmVs8" TargetMode="External"/><Relationship Id="rId299" Type="http://schemas.openxmlformats.org/officeDocument/2006/relationships/hyperlink" Target="https://talan.bank.gov.ua/get-user-certificate/eg9zARLaKd7n8-kyH2cJ" TargetMode="External"/><Relationship Id="rId727" Type="http://schemas.openxmlformats.org/officeDocument/2006/relationships/hyperlink" Target="https://talan.bank.gov.ua/get-user-certificate/eg9zAV9-gqAaGl5oIYBc" TargetMode="External"/><Relationship Id="rId934" Type="http://schemas.openxmlformats.org/officeDocument/2006/relationships/hyperlink" Target="https://talan.bank.gov.ua/get-user-certificate/eg9zAAZoxro827ddVZHk" TargetMode="External"/><Relationship Id="rId63" Type="http://schemas.openxmlformats.org/officeDocument/2006/relationships/hyperlink" Target="https://talan.bank.gov.ua/get-user-certificate/eg9zAVRLhxWF_dyxdjr9" TargetMode="External"/><Relationship Id="rId159" Type="http://schemas.openxmlformats.org/officeDocument/2006/relationships/hyperlink" Target="https://talan.bank.gov.ua/get-user-certificate/eg9zAT5ZX1bb0CL8183K" TargetMode="External"/><Relationship Id="rId366" Type="http://schemas.openxmlformats.org/officeDocument/2006/relationships/hyperlink" Target="https://talan.bank.gov.ua/get-user-certificate/eg9zA1UOmyIewBxOCOyy" TargetMode="External"/><Relationship Id="rId573" Type="http://schemas.openxmlformats.org/officeDocument/2006/relationships/hyperlink" Target="https://talan.bank.gov.ua/get-user-certificate/eg9zA-emynuDiqy5O4LT" TargetMode="External"/><Relationship Id="rId780" Type="http://schemas.openxmlformats.org/officeDocument/2006/relationships/hyperlink" Target="https://talan.bank.gov.ua/get-user-certificate/eg9zAgbc01626LZaWDo-" TargetMode="External"/><Relationship Id="rId1217" Type="http://schemas.openxmlformats.org/officeDocument/2006/relationships/hyperlink" Target="https://talan.bank.gov.ua/get-user-certificate/eg9zAdZJFCRFkLkjHlSD" TargetMode="External"/><Relationship Id="rId226" Type="http://schemas.openxmlformats.org/officeDocument/2006/relationships/hyperlink" Target="https://talan.bank.gov.ua/get-user-certificate/eg9zAr1M8qoQZ65EFlIY" TargetMode="External"/><Relationship Id="rId433" Type="http://schemas.openxmlformats.org/officeDocument/2006/relationships/hyperlink" Target="https://talan.bank.gov.ua/get-user-certificate/eg9zAqjUogkfmzXBe3-w" TargetMode="External"/><Relationship Id="rId878" Type="http://schemas.openxmlformats.org/officeDocument/2006/relationships/hyperlink" Target="https://talan.bank.gov.ua/get-user-certificate/eg9zATip2CbKY3FWIOnH" TargetMode="External"/><Relationship Id="rId1063" Type="http://schemas.openxmlformats.org/officeDocument/2006/relationships/hyperlink" Target="https://talan.bank.gov.ua/get-user-certificate/eg9zAPpX7wS7RWqpNVxk" TargetMode="External"/><Relationship Id="rId640" Type="http://schemas.openxmlformats.org/officeDocument/2006/relationships/hyperlink" Target="https://talan.bank.gov.ua/get-user-certificate/eg9zAQjWwQlhhWnQeip-" TargetMode="External"/><Relationship Id="rId738" Type="http://schemas.openxmlformats.org/officeDocument/2006/relationships/hyperlink" Target="https://talan.bank.gov.ua/get-user-certificate/eg9zANG5GYkFonTtOgeD" TargetMode="External"/><Relationship Id="rId945" Type="http://schemas.openxmlformats.org/officeDocument/2006/relationships/hyperlink" Target="https://talan.bank.gov.ua/get-user-certificate/eg9zATW-4L3b8iAhy4ca" TargetMode="External"/><Relationship Id="rId74" Type="http://schemas.openxmlformats.org/officeDocument/2006/relationships/hyperlink" Target="https://talan.bank.gov.ua/get-user-certificate/eg9zAgiDpdbGVow0wVis" TargetMode="External"/><Relationship Id="rId377" Type="http://schemas.openxmlformats.org/officeDocument/2006/relationships/hyperlink" Target="https://talan.bank.gov.ua/get-user-certificate/eg9zAu8DVXLRj_v4NM2K" TargetMode="External"/><Relationship Id="rId500" Type="http://schemas.openxmlformats.org/officeDocument/2006/relationships/hyperlink" Target="https://talan.bank.gov.ua/get-user-certificate/eg9zAFEpvNCtjNCp-U2X" TargetMode="External"/><Relationship Id="rId584" Type="http://schemas.openxmlformats.org/officeDocument/2006/relationships/hyperlink" Target="https://talan.bank.gov.ua/get-user-certificate/eg9zAeugkGFUSvd6QOz2" TargetMode="External"/><Relationship Id="rId805" Type="http://schemas.openxmlformats.org/officeDocument/2006/relationships/hyperlink" Target="https://talan.bank.gov.ua/get-user-certificate/eg9zAhBhj9cKn7vMeJkg" TargetMode="External"/><Relationship Id="rId1130" Type="http://schemas.openxmlformats.org/officeDocument/2006/relationships/hyperlink" Target="https://talan.bank.gov.ua/get-user-certificate/eg9zAW6OPd0ETR3jxzNY" TargetMode="External"/><Relationship Id="rId1228" Type="http://schemas.openxmlformats.org/officeDocument/2006/relationships/hyperlink" Target="https://talan.bank.gov.ua/get-user-certificate/eg9zAbT_UUYUlas1hEun" TargetMode="External"/><Relationship Id="rId5" Type="http://schemas.openxmlformats.org/officeDocument/2006/relationships/hyperlink" Target="https://talan.bank.gov.ua/get-user-certificate/eg9zArt-Qu1e9IPWT-ox" TargetMode="External"/><Relationship Id="rId237" Type="http://schemas.openxmlformats.org/officeDocument/2006/relationships/hyperlink" Target="https://talan.bank.gov.ua/get-user-certificate/eg9zAWZGbUbVawxcs_8P" TargetMode="External"/><Relationship Id="rId791" Type="http://schemas.openxmlformats.org/officeDocument/2006/relationships/hyperlink" Target="https://talan.bank.gov.ua/get-user-certificate/eg9zAgaeDSzhYhvq7nT3" TargetMode="External"/><Relationship Id="rId889" Type="http://schemas.openxmlformats.org/officeDocument/2006/relationships/hyperlink" Target="https://talan.bank.gov.ua/get-user-certificate/eg9zAei3vwN8acj6BKBI" TargetMode="External"/><Relationship Id="rId1074" Type="http://schemas.openxmlformats.org/officeDocument/2006/relationships/hyperlink" Target="https://talan.bank.gov.ua/get-user-certificate/eg9zA7PmtItme7fF_r2S" TargetMode="External"/><Relationship Id="rId444" Type="http://schemas.openxmlformats.org/officeDocument/2006/relationships/hyperlink" Target="https://talan.bank.gov.ua/get-user-certificate/eg9zAz31Xwv60p8G9Vhn" TargetMode="External"/><Relationship Id="rId651" Type="http://schemas.openxmlformats.org/officeDocument/2006/relationships/hyperlink" Target="https://talan.bank.gov.ua/get-user-certificate/eg9zAucEmdroAzL_7vrE" TargetMode="External"/><Relationship Id="rId749" Type="http://schemas.openxmlformats.org/officeDocument/2006/relationships/hyperlink" Target="https://talan.bank.gov.ua/get-user-certificate/eg9zAG_-ZTYM8mvkn8tr" TargetMode="External"/><Relationship Id="rId290" Type="http://schemas.openxmlformats.org/officeDocument/2006/relationships/hyperlink" Target="https://talan.bank.gov.ua/get-user-certificate/eg9zAtIJLJPL_XB68NGR" TargetMode="External"/><Relationship Id="rId304" Type="http://schemas.openxmlformats.org/officeDocument/2006/relationships/hyperlink" Target="https://talan.bank.gov.ua/get-user-certificate/eg9zAyhbAEnGsyDW4QuX" TargetMode="External"/><Relationship Id="rId388" Type="http://schemas.openxmlformats.org/officeDocument/2006/relationships/hyperlink" Target="https://talan.bank.gov.ua/get-user-certificate/eg9zAx9YmwWB0z4Wsi7A" TargetMode="External"/><Relationship Id="rId511" Type="http://schemas.openxmlformats.org/officeDocument/2006/relationships/hyperlink" Target="https://talan.bank.gov.ua/get-user-certificate/eg9zAsa87DP5w0mRE2SN" TargetMode="External"/><Relationship Id="rId609" Type="http://schemas.openxmlformats.org/officeDocument/2006/relationships/hyperlink" Target="https://talan.bank.gov.ua/get-user-certificate/eg9zAT0RGRDeuXc5uDN3" TargetMode="External"/><Relationship Id="rId956" Type="http://schemas.openxmlformats.org/officeDocument/2006/relationships/hyperlink" Target="https://talan.bank.gov.ua/get-user-certificate/eg9zAA0ujrRmHWpitazR" TargetMode="External"/><Relationship Id="rId1141" Type="http://schemas.openxmlformats.org/officeDocument/2006/relationships/hyperlink" Target="https://talan.bank.gov.ua/get-user-certificate/eg9zAIIhuILNAlQVQ2Ck" TargetMode="External"/><Relationship Id="rId1239" Type="http://schemas.openxmlformats.org/officeDocument/2006/relationships/hyperlink" Target="https://talan.bank.gov.ua/get-user-certificate/GW_HwEnGa4VOSUd4CGxt" TargetMode="External"/><Relationship Id="rId85" Type="http://schemas.openxmlformats.org/officeDocument/2006/relationships/hyperlink" Target="https://talan.bank.gov.ua/get-user-certificate/eg9zA5Ao0sjk8gXPoQkk" TargetMode="External"/><Relationship Id="rId150" Type="http://schemas.openxmlformats.org/officeDocument/2006/relationships/hyperlink" Target="https://talan.bank.gov.ua/get-user-certificate/eg9zAxMUAwuxWInD5Ygl" TargetMode="External"/><Relationship Id="rId595" Type="http://schemas.openxmlformats.org/officeDocument/2006/relationships/hyperlink" Target="https://talan.bank.gov.ua/get-user-certificate/eg9zAyBgruKUR8dYqSqU" TargetMode="External"/><Relationship Id="rId816" Type="http://schemas.openxmlformats.org/officeDocument/2006/relationships/hyperlink" Target="https://talan.bank.gov.ua/get-user-certificate/eg9zAqma2GzPmB8s7to7" TargetMode="External"/><Relationship Id="rId1001" Type="http://schemas.openxmlformats.org/officeDocument/2006/relationships/hyperlink" Target="https://talan.bank.gov.ua/get-user-certificate/eg9zAFidOddBKhXye4Je" TargetMode="External"/><Relationship Id="rId248" Type="http://schemas.openxmlformats.org/officeDocument/2006/relationships/hyperlink" Target="https://talan.bank.gov.ua/get-user-certificate/eg9zAKxPGERqrpRPzlar" TargetMode="External"/><Relationship Id="rId455" Type="http://schemas.openxmlformats.org/officeDocument/2006/relationships/hyperlink" Target="https://talan.bank.gov.ua/get-user-certificate/eg9zA-paNXvzE9oNBoOC" TargetMode="External"/><Relationship Id="rId662" Type="http://schemas.openxmlformats.org/officeDocument/2006/relationships/hyperlink" Target="https://talan.bank.gov.ua/get-user-certificate/eg9zAKLAX92uEcFfZvIP" TargetMode="External"/><Relationship Id="rId1085" Type="http://schemas.openxmlformats.org/officeDocument/2006/relationships/hyperlink" Target="https://talan.bank.gov.ua/get-user-certificate/eg9zAK6OYJLRIDFII5ns" TargetMode="External"/><Relationship Id="rId12" Type="http://schemas.openxmlformats.org/officeDocument/2006/relationships/hyperlink" Target="https://talan.bank.gov.ua/get-user-certificate/eg9zAJoN2GLWOsI5mvHw" TargetMode="External"/><Relationship Id="rId108" Type="http://schemas.openxmlformats.org/officeDocument/2006/relationships/hyperlink" Target="https://talan.bank.gov.ua/get-user-certificate/eg9zAHTsrKDU9wAmGWyf" TargetMode="External"/><Relationship Id="rId315" Type="http://schemas.openxmlformats.org/officeDocument/2006/relationships/hyperlink" Target="https://talan.bank.gov.ua/get-user-certificate/eg9zA86W5F3QFxVR8WBv" TargetMode="External"/><Relationship Id="rId522" Type="http://schemas.openxmlformats.org/officeDocument/2006/relationships/hyperlink" Target="https://talan.bank.gov.ua/get-user-certificate/eg9zA98aKS-GnQWoJLEX" TargetMode="External"/><Relationship Id="rId967" Type="http://schemas.openxmlformats.org/officeDocument/2006/relationships/hyperlink" Target="https://talan.bank.gov.ua/get-user-certificate/eg9zAZaFsPef6x2uWkM6" TargetMode="External"/><Relationship Id="rId1152" Type="http://schemas.openxmlformats.org/officeDocument/2006/relationships/hyperlink" Target="https://talan.bank.gov.ua/get-user-certificate/eg9zAAjdQE60XOZ-UaK5" TargetMode="External"/><Relationship Id="rId96" Type="http://schemas.openxmlformats.org/officeDocument/2006/relationships/hyperlink" Target="https://talan.bank.gov.ua/get-user-certificate/eg9zACYAopvModwOlVQN" TargetMode="External"/><Relationship Id="rId161" Type="http://schemas.openxmlformats.org/officeDocument/2006/relationships/hyperlink" Target="https://talan.bank.gov.ua/get-user-certificate/eg9zAbHPO9A6xjB1n5hq" TargetMode="External"/><Relationship Id="rId399" Type="http://schemas.openxmlformats.org/officeDocument/2006/relationships/hyperlink" Target="https://talan.bank.gov.ua/get-user-certificate/eg9zAbdpk1ZZRgTh4uY9" TargetMode="External"/><Relationship Id="rId827" Type="http://schemas.openxmlformats.org/officeDocument/2006/relationships/hyperlink" Target="https://talan.bank.gov.ua/get-user-certificate/eg9zAbThLSZtiYMTqdxK" TargetMode="External"/><Relationship Id="rId1012" Type="http://schemas.openxmlformats.org/officeDocument/2006/relationships/hyperlink" Target="https://talan.bank.gov.ua/get-user-certificate/eg9zA1BUPQj5gPtBiWJG" TargetMode="External"/><Relationship Id="rId259" Type="http://schemas.openxmlformats.org/officeDocument/2006/relationships/hyperlink" Target="https://talan.bank.gov.ua/get-user-certificate/eg9zAP5B8X84Q2zgAQVV" TargetMode="External"/><Relationship Id="rId466" Type="http://schemas.openxmlformats.org/officeDocument/2006/relationships/hyperlink" Target="https://talan.bank.gov.ua/get-user-certificate/eg9zArG_FKGV8ERh2EqK" TargetMode="External"/><Relationship Id="rId673" Type="http://schemas.openxmlformats.org/officeDocument/2006/relationships/hyperlink" Target="https://talan.bank.gov.ua/get-user-certificate/eg9zAGGmRmLWSHnHuxqN" TargetMode="External"/><Relationship Id="rId880" Type="http://schemas.openxmlformats.org/officeDocument/2006/relationships/hyperlink" Target="https://talan.bank.gov.ua/get-user-certificate/eg9zAYZqGhF52K_FgjFB" TargetMode="External"/><Relationship Id="rId1096" Type="http://schemas.openxmlformats.org/officeDocument/2006/relationships/hyperlink" Target="https://talan.bank.gov.ua/get-user-certificate/eg9zAefv8Drm1l1nA7_f" TargetMode="External"/><Relationship Id="rId23" Type="http://schemas.openxmlformats.org/officeDocument/2006/relationships/hyperlink" Target="https://talan.bank.gov.ua/get-user-certificate/eg9zAVVEkAc5xW4sSxLT" TargetMode="External"/><Relationship Id="rId119" Type="http://schemas.openxmlformats.org/officeDocument/2006/relationships/hyperlink" Target="https://talan.bank.gov.ua/get-user-certificate/eg9zAPaPLYvbT8mbeDlw" TargetMode="External"/><Relationship Id="rId326" Type="http://schemas.openxmlformats.org/officeDocument/2006/relationships/hyperlink" Target="https://talan.bank.gov.ua/get-user-certificate/eg9zAolUaz1Cwi4kScpu" TargetMode="External"/><Relationship Id="rId533" Type="http://schemas.openxmlformats.org/officeDocument/2006/relationships/hyperlink" Target="https://talan.bank.gov.ua/get-user-certificate/eg9zA8GnQWckJicqjjSL" TargetMode="External"/><Relationship Id="rId978" Type="http://schemas.openxmlformats.org/officeDocument/2006/relationships/hyperlink" Target="https://talan.bank.gov.ua/get-user-certificate/eg9zAWek2TZBgy_8KpUH" TargetMode="External"/><Relationship Id="rId1163" Type="http://schemas.openxmlformats.org/officeDocument/2006/relationships/hyperlink" Target="https://talan.bank.gov.ua/get-user-certificate/eg9zAk6xbeISOVhHqfty" TargetMode="External"/><Relationship Id="rId740" Type="http://schemas.openxmlformats.org/officeDocument/2006/relationships/hyperlink" Target="https://talan.bank.gov.ua/get-user-certificate/eg9zASWTMc2O-_yJo2JM" TargetMode="External"/><Relationship Id="rId838" Type="http://schemas.openxmlformats.org/officeDocument/2006/relationships/hyperlink" Target="https://talan.bank.gov.ua/get-user-certificate/eg9zAbFYp3UO70v6aU6p" TargetMode="External"/><Relationship Id="rId1023" Type="http://schemas.openxmlformats.org/officeDocument/2006/relationships/hyperlink" Target="https://talan.bank.gov.ua/get-user-certificate/eg9zA1z8EUX3jg_B9id0" TargetMode="External"/><Relationship Id="rId172" Type="http://schemas.openxmlformats.org/officeDocument/2006/relationships/hyperlink" Target="https://talan.bank.gov.ua/get-user-certificate/eg9zA1pao-iv00-E3XXw" TargetMode="External"/><Relationship Id="rId477" Type="http://schemas.openxmlformats.org/officeDocument/2006/relationships/hyperlink" Target="https://talan.bank.gov.ua/get-user-certificate/eg9zA_5c7zs3hC595il2" TargetMode="External"/><Relationship Id="rId600" Type="http://schemas.openxmlformats.org/officeDocument/2006/relationships/hyperlink" Target="https://talan.bank.gov.ua/get-user-certificate/eg9zApe7X6ImcfnL2kHv" TargetMode="External"/><Relationship Id="rId684" Type="http://schemas.openxmlformats.org/officeDocument/2006/relationships/hyperlink" Target="https://talan.bank.gov.ua/get-user-certificate/eg9zAjYAJANdApENnQne" TargetMode="External"/><Relationship Id="rId1230" Type="http://schemas.openxmlformats.org/officeDocument/2006/relationships/hyperlink" Target="https://talan.bank.gov.ua/get-user-certificate/eg9zAlGS9ySqDMu8BevT" TargetMode="External"/><Relationship Id="rId337" Type="http://schemas.openxmlformats.org/officeDocument/2006/relationships/hyperlink" Target="https://talan.bank.gov.ua/get-user-certificate/eg9zAV5kP9Y-NjizHSyZ" TargetMode="External"/><Relationship Id="rId891" Type="http://schemas.openxmlformats.org/officeDocument/2006/relationships/hyperlink" Target="https://talan.bank.gov.ua/get-user-certificate/eg9zApJ-j1rJ1gsDOnms" TargetMode="External"/><Relationship Id="rId905" Type="http://schemas.openxmlformats.org/officeDocument/2006/relationships/hyperlink" Target="https://talan.bank.gov.ua/get-user-certificate/eg9zAGqaHuoBlKhadY_E" TargetMode="External"/><Relationship Id="rId989" Type="http://schemas.openxmlformats.org/officeDocument/2006/relationships/hyperlink" Target="https://talan.bank.gov.ua/get-user-certificate/eg9zAhGVPiVHHqWYDvnq" TargetMode="External"/><Relationship Id="rId34" Type="http://schemas.openxmlformats.org/officeDocument/2006/relationships/hyperlink" Target="https://talan.bank.gov.ua/get-user-certificate/eg9zAatKTwzSxXtVE3X5" TargetMode="External"/><Relationship Id="rId544" Type="http://schemas.openxmlformats.org/officeDocument/2006/relationships/hyperlink" Target="https://talan.bank.gov.ua/get-user-certificate/eg9zAySoU8uIdKlb4czM" TargetMode="External"/><Relationship Id="rId751" Type="http://schemas.openxmlformats.org/officeDocument/2006/relationships/hyperlink" Target="https://talan.bank.gov.ua/get-user-certificate/eg9zA0hovlHO_fQN2X_a" TargetMode="External"/><Relationship Id="rId849" Type="http://schemas.openxmlformats.org/officeDocument/2006/relationships/hyperlink" Target="https://talan.bank.gov.ua/get-user-certificate/eg9zA54Io6d7uXdNZNWI" TargetMode="External"/><Relationship Id="rId1174" Type="http://schemas.openxmlformats.org/officeDocument/2006/relationships/hyperlink" Target="https://talan.bank.gov.ua/get-user-certificate/eg9zASGXbROISgMfnpIM" TargetMode="External"/><Relationship Id="rId183" Type="http://schemas.openxmlformats.org/officeDocument/2006/relationships/hyperlink" Target="https://talan.bank.gov.ua/get-user-certificate/eg9zAStH5fnekL9Kj3Xu" TargetMode="External"/><Relationship Id="rId390" Type="http://schemas.openxmlformats.org/officeDocument/2006/relationships/hyperlink" Target="https://talan.bank.gov.ua/get-user-certificate/eg9zAzF8VhZAHda6Yp7d" TargetMode="External"/><Relationship Id="rId404" Type="http://schemas.openxmlformats.org/officeDocument/2006/relationships/hyperlink" Target="https://talan.bank.gov.ua/get-user-certificate/eg9zAoiX3P_MNSy68qsz" TargetMode="External"/><Relationship Id="rId611" Type="http://schemas.openxmlformats.org/officeDocument/2006/relationships/hyperlink" Target="https://talan.bank.gov.ua/get-user-certificate/eg9zAl93DT-apLUUEFbK" TargetMode="External"/><Relationship Id="rId1034" Type="http://schemas.openxmlformats.org/officeDocument/2006/relationships/hyperlink" Target="https://talan.bank.gov.ua/get-user-certificate/eg9zAHEV20STmPEm2UIw" TargetMode="External"/><Relationship Id="rId1241" Type="http://schemas.openxmlformats.org/officeDocument/2006/relationships/hyperlink" Target="https://talan.bank.gov.ua/get-user-certificate/GW_Hw4SG5xUaf1DAFi30" TargetMode="External"/><Relationship Id="rId250" Type="http://schemas.openxmlformats.org/officeDocument/2006/relationships/hyperlink" Target="https://talan.bank.gov.ua/get-user-certificate/eg9zAvvnIM4lze643rFu" TargetMode="External"/><Relationship Id="rId488" Type="http://schemas.openxmlformats.org/officeDocument/2006/relationships/hyperlink" Target="https://talan.bank.gov.ua/get-user-certificate/eg9zAeuJAgPRoFxpg82k" TargetMode="External"/><Relationship Id="rId695" Type="http://schemas.openxmlformats.org/officeDocument/2006/relationships/hyperlink" Target="https://talan.bank.gov.ua/get-user-certificate/eg9zAUlbh3KFnk9f7QIy" TargetMode="External"/><Relationship Id="rId709" Type="http://schemas.openxmlformats.org/officeDocument/2006/relationships/hyperlink" Target="https://talan.bank.gov.ua/get-user-certificate/eg9zAHYreiadbLadxtK-" TargetMode="External"/><Relationship Id="rId916" Type="http://schemas.openxmlformats.org/officeDocument/2006/relationships/hyperlink" Target="https://talan.bank.gov.ua/get-user-certificate/eg9zAruRZtMzpY11EFXf" TargetMode="External"/><Relationship Id="rId1101" Type="http://schemas.openxmlformats.org/officeDocument/2006/relationships/hyperlink" Target="https://talan.bank.gov.ua/get-user-certificate/eg9zA_4s5if69heZqUj7" TargetMode="External"/><Relationship Id="rId45" Type="http://schemas.openxmlformats.org/officeDocument/2006/relationships/hyperlink" Target="https://talan.bank.gov.ua/get-user-certificate/eg9zAfebAbef0gPNLp5r" TargetMode="External"/><Relationship Id="rId110" Type="http://schemas.openxmlformats.org/officeDocument/2006/relationships/hyperlink" Target="https://talan.bank.gov.ua/get-user-certificate/eg9zAT4OizD-90_No1EP" TargetMode="External"/><Relationship Id="rId348" Type="http://schemas.openxmlformats.org/officeDocument/2006/relationships/hyperlink" Target="https://talan.bank.gov.ua/get-user-certificate/eg9zAhytL5qXQ-D9mJRE" TargetMode="External"/><Relationship Id="rId555" Type="http://schemas.openxmlformats.org/officeDocument/2006/relationships/hyperlink" Target="https://talan.bank.gov.ua/get-user-certificate/eg9zAtFQg9FbSwCkkuSB" TargetMode="External"/><Relationship Id="rId762" Type="http://schemas.openxmlformats.org/officeDocument/2006/relationships/hyperlink" Target="https://talan.bank.gov.ua/get-user-certificate/eg9zA_w1vLC406gRv2sc" TargetMode="External"/><Relationship Id="rId1185" Type="http://schemas.openxmlformats.org/officeDocument/2006/relationships/hyperlink" Target="https://talan.bank.gov.ua/get-user-certificate/eg9zAAxWeYfUWWXxHZms" TargetMode="External"/><Relationship Id="rId194" Type="http://schemas.openxmlformats.org/officeDocument/2006/relationships/hyperlink" Target="https://talan.bank.gov.ua/get-user-certificate/eg9zAnesIfUbkPHLBWxV" TargetMode="External"/><Relationship Id="rId208" Type="http://schemas.openxmlformats.org/officeDocument/2006/relationships/hyperlink" Target="https://talan.bank.gov.ua/get-user-certificate/eg9zAx2fiwBBfWp4mOil" TargetMode="External"/><Relationship Id="rId415" Type="http://schemas.openxmlformats.org/officeDocument/2006/relationships/hyperlink" Target="https://talan.bank.gov.ua/get-user-certificate/eg9zAYzPYpOCWXvyzSUf" TargetMode="External"/><Relationship Id="rId622" Type="http://schemas.openxmlformats.org/officeDocument/2006/relationships/hyperlink" Target="https://talan.bank.gov.ua/get-user-certificate/eg9zAuze-hCZsLGZOYbN" TargetMode="External"/><Relationship Id="rId1045" Type="http://schemas.openxmlformats.org/officeDocument/2006/relationships/hyperlink" Target="https://talan.bank.gov.ua/get-user-certificate/eg9zAv1HkJbEemWhciGL" TargetMode="External"/><Relationship Id="rId261" Type="http://schemas.openxmlformats.org/officeDocument/2006/relationships/hyperlink" Target="https://talan.bank.gov.ua/get-user-certificate/eg9zAV_owbanLr72izHZ" TargetMode="External"/><Relationship Id="rId499" Type="http://schemas.openxmlformats.org/officeDocument/2006/relationships/hyperlink" Target="https://talan.bank.gov.ua/get-user-certificate/eg9zAlUkbnEwdcu2Naym" TargetMode="External"/><Relationship Id="rId927" Type="http://schemas.openxmlformats.org/officeDocument/2006/relationships/hyperlink" Target="https://talan.bank.gov.ua/get-user-certificate/eg9zATl0yQj3M08NX0uI" TargetMode="External"/><Relationship Id="rId1112" Type="http://schemas.openxmlformats.org/officeDocument/2006/relationships/hyperlink" Target="https://talan.bank.gov.ua/get-user-certificate/eg9zAzVKbRhnU4hyZwNC" TargetMode="External"/><Relationship Id="rId56" Type="http://schemas.openxmlformats.org/officeDocument/2006/relationships/hyperlink" Target="https://talan.bank.gov.ua/get-user-certificate/eg9zArPdGdlJt3vW-vfK" TargetMode="External"/><Relationship Id="rId359" Type="http://schemas.openxmlformats.org/officeDocument/2006/relationships/hyperlink" Target="https://talan.bank.gov.ua/get-user-certificate/eg9zASEzZkGeEUfFq9hu" TargetMode="External"/><Relationship Id="rId566" Type="http://schemas.openxmlformats.org/officeDocument/2006/relationships/hyperlink" Target="https://talan.bank.gov.ua/get-user-certificate/eg9zArQAZy-xvSbl2oJ8" TargetMode="External"/><Relationship Id="rId773" Type="http://schemas.openxmlformats.org/officeDocument/2006/relationships/hyperlink" Target="https://talan.bank.gov.ua/get-user-certificate/eg9zAuHsuYjXk6y6kFmL" TargetMode="External"/><Relationship Id="rId1196" Type="http://schemas.openxmlformats.org/officeDocument/2006/relationships/hyperlink" Target="https://talan.bank.gov.ua/get-user-certificate/eg9zAZ4ty9cmkdvexYJ5" TargetMode="External"/><Relationship Id="rId121" Type="http://schemas.openxmlformats.org/officeDocument/2006/relationships/hyperlink" Target="https://talan.bank.gov.ua/get-user-certificate/eg9zAM1zDcLwVfOiGlm4" TargetMode="External"/><Relationship Id="rId219" Type="http://schemas.openxmlformats.org/officeDocument/2006/relationships/hyperlink" Target="https://talan.bank.gov.ua/get-user-certificate/eg9zA1F_vga3zq4qVjN9" TargetMode="External"/><Relationship Id="rId426" Type="http://schemas.openxmlformats.org/officeDocument/2006/relationships/hyperlink" Target="https://talan.bank.gov.ua/get-user-certificate/eg9zAqq7vIxo5s19R6Sf" TargetMode="External"/><Relationship Id="rId633" Type="http://schemas.openxmlformats.org/officeDocument/2006/relationships/hyperlink" Target="https://talan.bank.gov.ua/get-user-certificate/eg9zAFrHljJ32-giUqqH" TargetMode="External"/><Relationship Id="rId980" Type="http://schemas.openxmlformats.org/officeDocument/2006/relationships/hyperlink" Target="https://talan.bank.gov.ua/get-user-certificate/eg9zAuYdCTe2t8LGcyep" TargetMode="External"/><Relationship Id="rId1056" Type="http://schemas.openxmlformats.org/officeDocument/2006/relationships/hyperlink" Target="https://talan.bank.gov.ua/get-user-certificate/eg9zAGUBiVMHU6Mftvk0" TargetMode="External"/><Relationship Id="rId840" Type="http://schemas.openxmlformats.org/officeDocument/2006/relationships/hyperlink" Target="https://talan.bank.gov.ua/get-user-certificate/eg9zAl7M60rNunMQjsow" TargetMode="External"/><Relationship Id="rId938" Type="http://schemas.openxmlformats.org/officeDocument/2006/relationships/hyperlink" Target="https://talan.bank.gov.ua/get-user-certificate/eg9zAI1AZ57vA30y85hu" TargetMode="External"/><Relationship Id="rId67" Type="http://schemas.openxmlformats.org/officeDocument/2006/relationships/hyperlink" Target="https://talan.bank.gov.ua/get-user-certificate/eg9zAKGIyldqKLvnwalH" TargetMode="External"/><Relationship Id="rId272" Type="http://schemas.openxmlformats.org/officeDocument/2006/relationships/hyperlink" Target="https://talan.bank.gov.ua/get-user-certificate/eg9zAjhYZUWCwZ4yCpyA" TargetMode="External"/><Relationship Id="rId577" Type="http://schemas.openxmlformats.org/officeDocument/2006/relationships/hyperlink" Target="https://talan.bank.gov.ua/get-user-certificate/eg9zADk0p92uJwAxARJj" TargetMode="External"/><Relationship Id="rId700" Type="http://schemas.openxmlformats.org/officeDocument/2006/relationships/hyperlink" Target="https://talan.bank.gov.ua/get-user-certificate/eg9zAEnbN8wWa1f9fTc7" TargetMode="External"/><Relationship Id="rId1123" Type="http://schemas.openxmlformats.org/officeDocument/2006/relationships/hyperlink" Target="https://talan.bank.gov.ua/get-user-certificate/eg9zArKb1A_rL1AdyWXX" TargetMode="External"/><Relationship Id="rId132" Type="http://schemas.openxmlformats.org/officeDocument/2006/relationships/hyperlink" Target="https://talan.bank.gov.ua/get-user-certificate/eg9zAlkjuSiKvkl7v1uv" TargetMode="External"/><Relationship Id="rId784" Type="http://schemas.openxmlformats.org/officeDocument/2006/relationships/hyperlink" Target="https://talan.bank.gov.ua/get-user-certificate/eg9zAQVqJzNCr-JtMRbT" TargetMode="External"/><Relationship Id="rId991" Type="http://schemas.openxmlformats.org/officeDocument/2006/relationships/hyperlink" Target="https://talan.bank.gov.ua/get-user-certificate/eg9zA8-FdfXp0a7bq5MQ" TargetMode="External"/><Relationship Id="rId1067" Type="http://schemas.openxmlformats.org/officeDocument/2006/relationships/hyperlink" Target="https://talan.bank.gov.ua/get-user-certificate/eg9zAVNXhJ3Q10hAbuTT" TargetMode="External"/><Relationship Id="rId437" Type="http://schemas.openxmlformats.org/officeDocument/2006/relationships/hyperlink" Target="https://talan.bank.gov.ua/get-user-certificate/eg9zAy_Tg3yhRb21b85X" TargetMode="External"/><Relationship Id="rId644" Type="http://schemas.openxmlformats.org/officeDocument/2006/relationships/hyperlink" Target="https://talan.bank.gov.ua/get-user-certificate/eg9zAMcU67Y5qRIpdBFe" TargetMode="External"/><Relationship Id="rId851" Type="http://schemas.openxmlformats.org/officeDocument/2006/relationships/hyperlink" Target="https://talan.bank.gov.ua/get-user-certificate/eg9zAHolI1iTLaWWgu6O" TargetMode="External"/><Relationship Id="rId283" Type="http://schemas.openxmlformats.org/officeDocument/2006/relationships/hyperlink" Target="https://talan.bank.gov.ua/get-user-certificate/eg9zA0iHccZjKyJJGdoT" TargetMode="External"/><Relationship Id="rId490" Type="http://schemas.openxmlformats.org/officeDocument/2006/relationships/hyperlink" Target="https://talan.bank.gov.ua/get-user-certificate/eg9zAT8-JmctNiwO9Qq2" TargetMode="External"/><Relationship Id="rId504" Type="http://schemas.openxmlformats.org/officeDocument/2006/relationships/hyperlink" Target="https://talan.bank.gov.ua/get-user-certificate/eg9zAHFK3-ZEEXSKP_RU" TargetMode="External"/><Relationship Id="rId711" Type="http://schemas.openxmlformats.org/officeDocument/2006/relationships/hyperlink" Target="https://talan.bank.gov.ua/get-user-certificate/eg9zAEnNld951yI7dMnv" TargetMode="External"/><Relationship Id="rId949" Type="http://schemas.openxmlformats.org/officeDocument/2006/relationships/hyperlink" Target="https://talan.bank.gov.ua/get-user-certificate/eg9zAKrn0vPXBAWIzWT3" TargetMode="External"/><Relationship Id="rId1134" Type="http://schemas.openxmlformats.org/officeDocument/2006/relationships/hyperlink" Target="https://talan.bank.gov.ua/get-user-certificate/eg9zA-oDRSFJ41m18f11" TargetMode="External"/><Relationship Id="rId78" Type="http://schemas.openxmlformats.org/officeDocument/2006/relationships/hyperlink" Target="https://talan.bank.gov.ua/get-user-certificate/eg9zAUXw0gx9o6JLLJFT" TargetMode="External"/><Relationship Id="rId143" Type="http://schemas.openxmlformats.org/officeDocument/2006/relationships/hyperlink" Target="https://talan.bank.gov.ua/get-user-certificate/eg9zAwk6yTMmb2oUAgAB" TargetMode="External"/><Relationship Id="rId350" Type="http://schemas.openxmlformats.org/officeDocument/2006/relationships/hyperlink" Target="https://talan.bank.gov.ua/get-user-certificate/eg9zAS3YgtOUg4Y9xfLy" TargetMode="External"/><Relationship Id="rId588" Type="http://schemas.openxmlformats.org/officeDocument/2006/relationships/hyperlink" Target="https://talan.bank.gov.ua/get-user-certificate/eg9zAGHCHMQg1iRbSrzR" TargetMode="External"/><Relationship Id="rId795" Type="http://schemas.openxmlformats.org/officeDocument/2006/relationships/hyperlink" Target="https://talan.bank.gov.ua/get-user-certificate/eg9zA_pefmH_gMr1Fa5r" TargetMode="External"/><Relationship Id="rId809" Type="http://schemas.openxmlformats.org/officeDocument/2006/relationships/hyperlink" Target="https://talan.bank.gov.ua/get-user-certificate/eg9zAsjrYHYR1hz_rXB6" TargetMode="External"/><Relationship Id="rId1201" Type="http://schemas.openxmlformats.org/officeDocument/2006/relationships/hyperlink" Target="https://talan.bank.gov.ua/get-user-certificate/eg9zAhScSrI3iqhwpDCq" TargetMode="External"/><Relationship Id="rId9" Type="http://schemas.openxmlformats.org/officeDocument/2006/relationships/hyperlink" Target="https://talan.bank.gov.ua/get-user-certificate/eg9zAzGmn6y8m4Hg2wLI" TargetMode="External"/><Relationship Id="rId210" Type="http://schemas.openxmlformats.org/officeDocument/2006/relationships/hyperlink" Target="https://talan.bank.gov.ua/get-user-certificate/eg9zAhVwZAwgTmiC13MO" TargetMode="External"/><Relationship Id="rId448" Type="http://schemas.openxmlformats.org/officeDocument/2006/relationships/hyperlink" Target="https://talan.bank.gov.ua/get-user-certificate/eg9zAfYoKHvo1YptRRax" TargetMode="External"/><Relationship Id="rId655" Type="http://schemas.openxmlformats.org/officeDocument/2006/relationships/hyperlink" Target="https://talan.bank.gov.ua/get-user-certificate/eg9zAWMqPK4gFOoMfDtF" TargetMode="External"/><Relationship Id="rId862" Type="http://schemas.openxmlformats.org/officeDocument/2006/relationships/hyperlink" Target="https://talan.bank.gov.ua/get-user-certificate/eg9zAaITzCjraiONPQI3" TargetMode="External"/><Relationship Id="rId1078" Type="http://schemas.openxmlformats.org/officeDocument/2006/relationships/hyperlink" Target="https://talan.bank.gov.ua/get-user-certificate/eg9zAlKm8WTGptZ4G8ap" TargetMode="External"/><Relationship Id="rId294" Type="http://schemas.openxmlformats.org/officeDocument/2006/relationships/hyperlink" Target="https://talan.bank.gov.ua/get-user-certificate/eg9zAnP5GtV4I3shx582" TargetMode="External"/><Relationship Id="rId308" Type="http://schemas.openxmlformats.org/officeDocument/2006/relationships/hyperlink" Target="https://talan.bank.gov.ua/get-user-certificate/eg9zAQM0vdHE-ZKHWfEe" TargetMode="External"/><Relationship Id="rId515" Type="http://schemas.openxmlformats.org/officeDocument/2006/relationships/hyperlink" Target="https://talan.bank.gov.ua/get-user-certificate/eg9zAEVEfDZlvU3sXUiE" TargetMode="External"/><Relationship Id="rId722" Type="http://schemas.openxmlformats.org/officeDocument/2006/relationships/hyperlink" Target="https://talan.bank.gov.ua/get-user-certificate/eg9zAQy-FB-fxCC-HhLT" TargetMode="External"/><Relationship Id="rId1145" Type="http://schemas.openxmlformats.org/officeDocument/2006/relationships/hyperlink" Target="https://talan.bank.gov.ua/get-user-certificate/eg9zAXgW0Lle_PmphpDU" TargetMode="External"/><Relationship Id="rId89" Type="http://schemas.openxmlformats.org/officeDocument/2006/relationships/hyperlink" Target="https://talan.bank.gov.ua/get-user-certificate/eg9zAHDukPJys5XaKz-s" TargetMode="External"/><Relationship Id="rId154" Type="http://schemas.openxmlformats.org/officeDocument/2006/relationships/hyperlink" Target="https://talan.bank.gov.ua/get-user-certificate/eg9zARCopX5VP_z0JF0a" TargetMode="External"/><Relationship Id="rId361" Type="http://schemas.openxmlformats.org/officeDocument/2006/relationships/hyperlink" Target="https://talan.bank.gov.ua/get-user-certificate/eg9zAXVT_k5gSTJ5dsL9" TargetMode="External"/><Relationship Id="rId599" Type="http://schemas.openxmlformats.org/officeDocument/2006/relationships/hyperlink" Target="https://talan.bank.gov.ua/get-user-certificate/eg9zAa7yPu2iqImmiFAI" TargetMode="External"/><Relationship Id="rId1005" Type="http://schemas.openxmlformats.org/officeDocument/2006/relationships/hyperlink" Target="https://talan.bank.gov.ua/get-user-certificate/eg9zA2fenXtCbHa4X_1s" TargetMode="External"/><Relationship Id="rId1212" Type="http://schemas.openxmlformats.org/officeDocument/2006/relationships/hyperlink" Target="https://talan.bank.gov.ua/get-user-certificate/eg9zAZP53zI3Sb9oWZQJ" TargetMode="External"/><Relationship Id="rId459" Type="http://schemas.openxmlformats.org/officeDocument/2006/relationships/hyperlink" Target="https://talan.bank.gov.ua/get-user-certificate/eg9zAHzxnnw7iR_z7pEW" TargetMode="External"/><Relationship Id="rId666" Type="http://schemas.openxmlformats.org/officeDocument/2006/relationships/hyperlink" Target="https://talan.bank.gov.ua/get-user-certificate/eg9zAtC-bVfachI0Bb3T" TargetMode="External"/><Relationship Id="rId873" Type="http://schemas.openxmlformats.org/officeDocument/2006/relationships/hyperlink" Target="https://talan.bank.gov.ua/get-user-certificate/eg9zATLu0jN9aOZHfBF8" TargetMode="External"/><Relationship Id="rId1089" Type="http://schemas.openxmlformats.org/officeDocument/2006/relationships/hyperlink" Target="https://talan.bank.gov.ua/get-user-certificate/eg9zA1IZZQ3cMvdff6x9" TargetMode="External"/><Relationship Id="rId16" Type="http://schemas.openxmlformats.org/officeDocument/2006/relationships/hyperlink" Target="https://talan.bank.gov.ua/get-user-certificate/eg9zAamQLZlHjQHhIUwZ" TargetMode="External"/><Relationship Id="rId221" Type="http://schemas.openxmlformats.org/officeDocument/2006/relationships/hyperlink" Target="https://talan.bank.gov.ua/get-user-certificate/eg9zAzW-rSksPPYbM7d3" TargetMode="External"/><Relationship Id="rId319" Type="http://schemas.openxmlformats.org/officeDocument/2006/relationships/hyperlink" Target="https://talan.bank.gov.ua/get-user-certificate/eg9zA28WIVLRXELqCybr" TargetMode="External"/><Relationship Id="rId526" Type="http://schemas.openxmlformats.org/officeDocument/2006/relationships/hyperlink" Target="https://talan.bank.gov.ua/get-user-certificate/eg9zA51c9-HzPAHLFEQN" TargetMode="External"/><Relationship Id="rId1156" Type="http://schemas.openxmlformats.org/officeDocument/2006/relationships/hyperlink" Target="https://talan.bank.gov.ua/get-user-certificate/eg9zAQCIcPd23LJwxZR8" TargetMode="External"/><Relationship Id="rId733" Type="http://schemas.openxmlformats.org/officeDocument/2006/relationships/hyperlink" Target="https://talan.bank.gov.ua/get-user-certificate/eg9zApdcKk3y2TC3U3J6" TargetMode="External"/><Relationship Id="rId940" Type="http://schemas.openxmlformats.org/officeDocument/2006/relationships/hyperlink" Target="https://talan.bank.gov.ua/get-user-certificate/eg9zA7dmzlZXIFKHMlgw" TargetMode="External"/><Relationship Id="rId1016" Type="http://schemas.openxmlformats.org/officeDocument/2006/relationships/hyperlink" Target="https://talan.bank.gov.ua/get-user-certificate/eg9zA2gt_Su7UgX_kohQ" TargetMode="External"/><Relationship Id="rId165" Type="http://schemas.openxmlformats.org/officeDocument/2006/relationships/hyperlink" Target="https://talan.bank.gov.ua/get-user-certificate/eg9zA-oB-nIjjEHP4dMO" TargetMode="External"/><Relationship Id="rId372" Type="http://schemas.openxmlformats.org/officeDocument/2006/relationships/hyperlink" Target="https://talan.bank.gov.ua/get-user-certificate/eg9zAD1EIH_0sb1_Dwde" TargetMode="External"/><Relationship Id="rId677" Type="http://schemas.openxmlformats.org/officeDocument/2006/relationships/hyperlink" Target="https://talan.bank.gov.ua/get-user-certificate/eg9zAH7_Jb99pBl7XQ40" TargetMode="External"/><Relationship Id="rId800" Type="http://schemas.openxmlformats.org/officeDocument/2006/relationships/hyperlink" Target="https://talan.bank.gov.ua/get-user-certificate/eg9zAyBVxmh6hGEsnyZg" TargetMode="External"/><Relationship Id="rId1223" Type="http://schemas.openxmlformats.org/officeDocument/2006/relationships/hyperlink" Target="https://talan.bank.gov.ua/get-user-certificate/eg9zACwcHBaZ4xukIdP0" TargetMode="External"/><Relationship Id="rId232" Type="http://schemas.openxmlformats.org/officeDocument/2006/relationships/hyperlink" Target="https://talan.bank.gov.ua/get-user-certificate/eg9zASA1jOnT_eH7EBYk" TargetMode="External"/><Relationship Id="rId884" Type="http://schemas.openxmlformats.org/officeDocument/2006/relationships/hyperlink" Target="https://talan.bank.gov.ua/get-user-certificate/eg9zATfc6c6GKH235chB" TargetMode="External"/><Relationship Id="rId27" Type="http://schemas.openxmlformats.org/officeDocument/2006/relationships/hyperlink" Target="https://talan.bank.gov.ua/get-user-certificate/eg9zAnUNs5TsfrkrTE6t" TargetMode="External"/><Relationship Id="rId537" Type="http://schemas.openxmlformats.org/officeDocument/2006/relationships/hyperlink" Target="https://talan.bank.gov.ua/get-user-certificate/eg9zAaPcCQHo6uTjNlE7" TargetMode="External"/><Relationship Id="rId744" Type="http://schemas.openxmlformats.org/officeDocument/2006/relationships/hyperlink" Target="https://talan.bank.gov.ua/get-user-certificate/eg9zADVXixQrITCJMLFf" TargetMode="External"/><Relationship Id="rId951" Type="http://schemas.openxmlformats.org/officeDocument/2006/relationships/hyperlink" Target="https://talan.bank.gov.ua/get-user-certificate/eg9zABhNDxI1LlbeOgiN" TargetMode="External"/><Relationship Id="rId1167" Type="http://schemas.openxmlformats.org/officeDocument/2006/relationships/hyperlink" Target="https://talan.bank.gov.ua/get-user-certificate/eg9zA7_97nyNMd0BtdZg" TargetMode="External"/><Relationship Id="rId80" Type="http://schemas.openxmlformats.org/officeDocument/2006/relationships/hyperlink" Target="https://talan.bank.gov.ua/get-user-certificate/eg9zAiBNjgSDnX8wJu66" TargetMode="External"/><Relationship Id="rId176" Type="http://schemas.openxmlformats.org/officeDocument/2006/relationships/hyperlink" Target="https://talan.bank.gov.ua/get-user-certificate/eg9zA0BL22E7BvAm5xKF" TargetMode="External"/><Relationship Id="rId383" Type="http://schemas.openxmlformats.org/officeDocument/2006/relationships/hyperlink" Target="https://talan.bank.gov.ua/get-user-certificate/eg9zAqcz2kXHrjD68ojN" TargetMode="External"/><Relationship Id="rId590" Type="http://schemas.openxmlformats.org/officeDocument/2006/relationships/hyperlink" Target="https://talan.bank.gov.ua/get-user-certificate/eg9zA3xWwbqBH2jGR_np" TargetMode="External"/><Relationship Id="rId604" Type="http://schemas.openxmlformats.org/officeDocument/2006/relationships/hyperlink" Target="https://talan.bank.gov.ua/get-user-certificate/eg9zAu-9dKZU3dX00vB5" TargetMode="External"/><Relationship Id="rId811" Type="http://schemas.openxmlformats.org/officeDocument/2006/relationships/hyperlink" Target="https://talan.bank.gov.ua/get-user-certificate/eg9zAT6LK5sP2BaZmXqS" TargetMode="External"/><Relationship Id="rId1027" Type="http://schemas.openxmlformats.org/officeDocument/2006/relationships/hyperlink" Target="https://talan.bank.gov.ua/get-user-certificate/eg9zAjapgdqWpfEYkY71" TargetMode="External"/><Relationship Id="rId1234" Type="http://schemas.openxmlformats.org/officeDocument/2006/relationships/hyperlink" Target="https://talan.bank.gov.ua/get-user-certificate/GW_Hw33ll_YKau8M-qje" TargetMode="External"/><Relationship Id="rId243" Type="http://schemas.openxmlformats.org/officeDocument/2006/relationships/hyperlink" Target="https://talan.bank.gov.ua/get-user-certificate/eg9zAC62QRiNPsfepJqm" TargetMode="External"/><Relationship Id="rId450" Type="http://schemas.openxmlformats.org/officeDocument/2006/relationships/hyperlink" Target="https://talan.bank.gov.ua/get-user-certificate/eg9zA9SIyLx3E-WJ-waH" TargetMode="External"/><Relationship Id="rId688" Type="http://schemas.openxmlformats.org/officeDocument/2006/relationships/hyperlink" Target="https://talan.bank.gov.ua/get-user-certificate/eg9zAhRFI4zN5Fc_otf8" TargetMode="External"/><Relationship Id="rId895" Type="http://schemas.openxmlformats.org/officeDocument/2006/relationships/hyperlink" Target="https://talan.bank.gov.ua/get-user-certificate/eg9zAgd6dLyBi1U2cw2i" TargetMode="External"/><Relationship Id="rId909" Type="http://schemas.openxmlformats.org/officeDocument/2006/relationships/hyperlink" Target="https://talan.bank.gov.ua/get-user-certificate/eg9zAUJXFXIJHKHPYToB" TargetMode="External"/><Relationship Id="rId1080" Type="http://schemas.openxmlformats.org/officeDocument/2006/relationships/hyperlink" Target="https://talan.bank.gov.ua/get-user-certificate/eg9zAaKRpCYKmTkKGDWE" TargetMode="External"/><Relationship Id="rId38" Type="http://schemas.openxmlformats.org/officeDocument/2006/relationships/hyperlink" Target="https://talan.bank.gov.ua/get-user-certificate/eg9zAq3laus078x1LTU6" TargetMode="External"/><Relationship Id="rId103" Type="http://schemas.openxmlformats.org/officeDocument/2006/relationships/hyperlink" Target="https://talan.bank.gov.ua/get-user-certificate/eg9zAwFml8PInNZ05Pb6" TargetMode="External"/><Relationship Id="rId310" Type="http://schemas.openxmlformats.org/officeDocument/2006/relationships/hyperlink" Target="https://talan.bank.gov.ua/get-user-certificate/eg9zAL16L4nKEzpO1fsX" TargetMode="External"/><Relationship Id="rId548" Type="http://schemas.openxmlformats.org/officeDocument/2006/relationships/hyperlink" Target="https://talan.bank.gov.ua/get-user-certificate/eg9zAQAZB8BtGmBh86_J" TargetMode="External"/><Relationship Id="rId755" Type="http://schemas.openxmlformats.org/officeDocument/2006/relationships/hyperlink" Target="https://talan.bank.gov.ua/get-user-certificate/eg9zAbDbOwiY6CLXMYft" TargetMode="External"/><Relationship Id="rId962" Type="http://schemas.openxmlformats.org/officeDocument/2006/relationships/hyperlink" Target="https://talan.bank.gov.ua/get-user-certificate/eg9zAtu8yn14xaIzNyuy" TargetMode="External"/><Relationship Id="rId1178" Type="http://schemas.openxmlformats.org/officeDocument/2006/relationships/hyperlink" Target="https://talan.bank.gov.ua/get-user-certificate/eg9zA510HycKNmHaROO9" TargetMode="External"/><Relationship Id="rId91" Type="http://schemas.openxmlformats.org/officeDocument/2006/relationships/hyperlink" Target="https://talan.bank.gov.ua/get-user-certificate/eg9zAgJkOcJTdxeqBRRm" TargetMode="External"/><Relationship Id="rId187" Type="http://schemas.openxmlformats.org/officeDocument/2006/relationships/hyperlink" Target="https://talan.bank.gov.ua/get-user-certificate/eg9zAJHur4RQrOHAwOFm" TargetMode="External"/><Relationship Id="rId394" Type="http://schemas.openxmlformats.org/officeDocument/2006/relationships/hyperlink" Target="https://talan.bank.gov.ua/get-user-certificate/eg9zA5JY_Qn5lk0c5Z1g" TargetMode="External"/><Relationship Id="rId408" Type="http://schemas.openxmlformats.org/officeDocument/2006/relationships/hyperlink" Target="https://talan.bank.gov.ua/get-user-certificate/eg9zA0FaJqsmSBXIK0sj" TargetMode="External"/><Relationship Id="rId615" Type="http://schemas.openxmlformats.org/officeDocument/2006/relationships/hyperlink" Target="https://talan.bank.gov.ua/get-user-certificate/eg9zA25c0vVVRARySAZ_" TargetMode="External"/><Relationship Id="rId822" Type="http://schemas.openxmlformats.org/officeDocument/2006/relationships/hyperlink" Target="https://talan.bank.gov.ua/get-user-certificate/eg9zAHU9cnKUEBne-6fX" TargetMode="External"/><Relationship Id="rId1038" Type="http://schemas.openxmlformats.org/officeDocument/2006/relationships/hyperlink" Target="https://talan.bank.gov.ua/get-user-certificate/eg9zA-DmQj5tZs75415d" TargetMode="External"/><Relationship Id="rId254" Type="http://schemas.openxmlformats.org/officeDocument/2006/relationships/hyperlink" Target="https://talan.bank.gov.ua/get-user-certificate/eg9zAtXNP3RuwJRaF4z3" TargetMode="External"/><Relationship Id="rId699" Type="http://schemas.openxmlformats.org/officeDocument/2006/relationships/hyperlink" Target="https://talan.bank.gov.ua/get-user-certificate/eg9zAfIzj0e_IYoxhreE" TargetMode="External"/><Relationship Id="rId1091" Type="http://schemas.openxmlformats.org/officeDocument/2006/relationships/hyperlink" Target="https://talan.bank.gov.ua/get-user-certificate/eg9zALwnHibGBIvLSZu0" TargetMode="External"/><Relationship Id="rId1105" Type="http://schemas.openxmlformats.org/officeDocument/2006/relationships/hyperlink" Target="https://talan.bank.gov.ua/get-user-certificate/eg9zAMIrtW7ZY4_cOBY5" TargetMode="External"/><Relationship Id="rId49" Type="http://schemas.openxmlformats.org/officeDocument/2006/relationships/hyperlink" Target="https://talan.bank.gov.ua/get-user-certificate/eg9zA83Z5WAzP9uva27M" TargetMode="External"/><Relationship Id="rId114" Type="http://schemas.openxmlformats.org/officeDocument/2006/relationships/hyperlink" Target="https://talan.bank.gov.ua/get-user-certificate/eg9zASZQOBcMgGLAf75F" TargetMode="External"/><Relationship Id="rId461" Type="http://schemas.openxmlformats.org/officeDocument/2006/relationships/hyperlink" Target="https://talan.bank.gov.ua/get-user-certificate/eg9zAiNwy2f0ClzVG36N" TargetMode="External"/><Relationship Id="rId559" Type="http://schemas.openxmlformats.org/officeDocument/2006/relationships/hyperlink" Target="https://talan.bank.gov.ua/get-user-certificate/eg9zAkYwi6dpD-HFYTJT" TargetMode="External"/><Relationship Id="rId766" Type="http://schemas.openxmlformats.org/officeDocument/2006/relationships/hyperlink" Target="https://talan.bank.gov.ua/get-user-certificate/eg9zAgnYNFvd5Tl-85-p" TargetMode="External"/><Relationship Id="rId1189" Type="http://schemas.openxmlformats.org/officeDocument/2006/relationships/hyperlink" Target="https://talan.bank.gov.ua/get-user-certificate/eg9zAlRBxdNffm2Tykkg" TargetMode="External"/><Relationship Id="rId198" Type="http://schemas.openxmlformats.org/officeDocument/2006/relationships/hyperlink" Target="https://talan.bank.gov.ua/get-user-certificate/eg9zASwhiw8af1-iRxv6" TargetMode="External"/><Relationship Id="rId321" Type="http://schemas.openxmlformats.org/officeDocument/2006/relationships/hyperlink" Target="https://talan.bank.gov.ua/get-user-certificate/eg9zAmU4gFSYZwRNHrnj" TargetMode="External"/><Relationship Id="rId419" Type="http://schemas.openxmlformats.org/officeDocument/2006/relationships/hyperlink" Target="https://talan.bank.gov.ua/get-user-certificate/eg9zA6kqTHB7ywk8tCLL" TargetMode="External"/><Relationship Id="rId626" Type="http://schemas.openxmlformats.org/officeDocument/2006/relationships/hyperlink" Target="https://talan.bank.gov.ua/get-user-certificate/eg9zAVMlVW888z_xwOB1" TargetMode="External"/><Relationship Id="rId973" Type="http://schemas.openxmlformats.org/officeDocument/2006/relationships/hyperlink" Target="https://talan.bank.gov.ua/get-user-certificate/eg9zAPfRZ-9xrngEBYHj" TargetMode="External"/><Relationship Id="rId1049" Type="http://schemas.openxmlformats.org/officeDocument/2006/relationships/hyperlink" Target="https://talan.bank.gov.ua/get-user-certificate/eg9zAGACRKKJAWzUhGeC" TargetMode="External"/><Relationship Id="rId833" Type="http://schemas.openxmlformats.org/officeDocument/2006/relationships/hyperlink" Target="https://talan.bank.gov.ua/get-user-certificate/eg9zAR4YShQ97rd4E_oW" TargetMode="External"/><Relationship Id="rId1116" Type="http://schemas.openxmlformats.org/officeDocument/2006/relationships/hyperlink" Target="https://talan.bank.gov.ua/get-user-certificate/eg9zAnw3ikeE710msneg" TargetMode="External"/><Relationship Id="rId265" Type="http://schemas.openxmlformats.org/officeDocument/2006/relationships/hyperlink" Target="https://talan.bank.gov.ua/get-user-certificate/eg9zAlm9_Jq1_r6aHTXr" TargetMode="External"/><Relationship Id="rId472" Type="http://schemas.openxmlformats.org/officeDocument/2006/relationships/hyperlink" Target="https://talan.bank.gov.ua/get-user-certificate/eg9zAplN6DopMEkBpUbx" TargetMode="External"/><Relationship Id="rId900" Type="http://schemas.openxmlformats.org/officeDocument/2006/relationships/hyperlink" Target="https://talan.bank.gov.ua/get-user-certificate/eg9zAm55ykPLleHbo-ea" TargetMode="External"/><Relationship Id="rId125" Type="http://schemas.openxmlformats.org/officeDocument/2006/relationships/hyperlink" Target="https://talan.bank.gov.ua/get-user-certificate/eg9zA1LisLbpAkWtqFeU" TargetMode="External"/><Relationship Id="rId332" Type="http://schemas.openxmlformats.org/officeDocument/2006/relationships/hyperlink" Target="https://talan.bank.gov.ua/get-user-certificate/eg9zAM4cmd2eJuSXBaEr" TargetMode="External"/><Relationship Id="rId777" Type="http://schemas.openxmlformats.org/officeDocument/2006/relationships/hyperlink" Target="https://talan.bank.gov.ua/get-user-certificate/eg9zAk-Ah-lVVJaMDUNy" TargetMode="External"/><Relationship Id="rId984" Type="http://schemas.openxmlformats.org/officeDocument/2006/relationships/hyperlink" Target="https://talan.bank.gov.ua/get-user-certificate/eg9zA19xj1osZ-WGxP49" TargetMode="External"/><Relationship Id="rId637" Type="http://schemas.openxmlformats.org/officeDocument/2006/relationships/hyperlink" Target="https://talan.bank.gov.ua/get-user-certificate/eg9zA5x3OVyZYs2lahgg" TargetMode="External"/><Relationship Id="rId844" Type="http://schemas.openxmlformats.org/officeDocument/2006/relationships/hyperlink" Target="https://talan.bank.gov.ua/get-user-certificate/eg9zAeF6C9rxe6fCEO05" TargetMode="External"/><Relationship Id="rId276" Type="http://schemas.openxmlformats.org/officeDocument/2006/relationships/hyperlink" Target="https://talan.bank.gov.ua/get-user-certificate/eg9zA0gzECYQ1e8s8loB" TargetMode="External"/><Relationship Id="rId483" Type="http://schemas.openxmlformats.org/officeDocument/2006/relationships/hyperlink" Target="https://talan.bank.gov.ua/get-user-certificate/eg9zAnUnxcZjTdIrEmU0" TargetMode="External"/><Relationship Id="rId690" Type="http://schemas.openxmlformats.org/officeDocument/2006/relationships/hyperlink" Target="https://talan.bank.gov.ua/get-user-certificate/eg9zA9CwRBJd6SfMnPB0" TargetMode="External"/><Relationship Id="rId704" Type="http://schemas.openxmlformats.org/officeDocument/2006/relationships/hyperlink" Target="https://talan.bank.gov.ua/get-user-certificate/eg9zA6hK-Sp5fUTV6Afa" TargetMode="External"/><Relationship Id="rId911" Type="http://schemas.openxmlformats.org/officeDocument/2006/relationships/hyperlink" Target="https://talan.bank.gov.ua/get-user-certificate/eg9zAJn6P2jz3B7nclsw" TargetMode="External"/><Relationship Id="rId1127" Type="http://schemas.openxmlformats.org/officeDocument/2006/relationships/hyperlink" Target="https://talan.bank.gov.ua/get-user-certificate/eg9zAJGNT49YCFZxrVlE" TargetMode="External"/><Relationship Id="rId40" Type="http://schemas.openxmlformats.org/officeDocument/2006/relationships/hyperlink" Target="https://talan.bank.gov.ua/get-user-certificate/eg9zAyzOLiKz0932cwIZ" TargetMode="External"/><Relationship Id="rId136" Type="http://schemas.openxmlformats.org/officeDocument/2006/relationships/hyperlink" Target="https://talan.bank.gov.ua/get-user-certificate/eg9zArq_o3C7Ss4rTjyR" TargetMode="External"/><Relationship Id="rId343" Type="http://schemas.openxmlformats.org/officeDocument/2006/relationships/hyperlink" Target="https://talan.bank.gov.ua/get-user-certificate/eg9zAux3Kd7r4IwcGFMp" TargetMode="External"/><Relationship Id="rId550" Type="http://schemas.openxmlformats.org/officeDocument/2006/relationships/hyperlink" Target="https://talan.bank.gov.ua/get-user-certificate/eg9zALgzHNAeF48U2d-W" TargetMode="External"/><Relationship Id="rId788" Type="http://schemas.openxmlformats.org/officeDocument/2006/relationships/hyperlink" Target="https://talan.bank.gov.ua/get-user-certificate/eg9zAzkkb0RQhiOvIzSC" TargetMode="External"/><Relationship Id="rId995" Type="http://schemas.openxmlformats.org/officeDocument/2006/relationships/hyperlink" Target="https://talan.bank.gov.ua/get-user-certificate/eg9zAA884Q6eIt2VI32D" TargetMode="External"/><Relationship Id="rId1180" Type="http://schemas.openxmlformats.org/officeDocument/2006/relationships/hyperlink" Target="https://talan.bank.gov.ua/get-user-certificate/eg9zAxvlbKUCG8hPN1fg" TargetMode="External"/><Relationship Id="rId203" Type="http://schemas.openxmlformats.org/officeDocument/2006/relationships/hyperlink" Target="https://talan.bank.gov.ua/get-user-certificate/eg9zAJBNemyh4B3BVAe_" TargetMode="External"/><Relationship Id="rId648" Type="http://schemas.openxmlformats.org/officeDocument/2006/relationships/hyperlink" Target="https://talan.bank.gov.ua/get-user-certificate/eg9zApL8oFYMJwBV1Jq9" TargetMode="External"/><Relationship Id="rId855" Type="http://schemas.openxmlformats.org/officeDocument/2006/relationships/hyperlink" Target="https://talan.bank.gov.ua/get-user-certificate/eg9zAer68oJl87OdV0Rm" TargetMode="External"/><Relationship Id="rId1040" Type="http://schemas.openxmlformats.org/officeDocument/2006/relationships/hyperlink" Target="https://talan.bank.gov.ua/get-user-certificate/eg9zAStP-TIYzeFhao80" TargetMode="External"/><Relationship Id="rId287" Type="http://schemas.openxmlformats.org/officeDocument/2006/relationships/hyperlink" Target="https://talan.bank.gov.ua/get-user-certificate/eg9zAhYNY5sSE_XCDLXF" TargetMode="External"/><Relationship Id="rId410" Type="http://schemas.openxmlformats.org/officeDocument/2006/relationships/hyperlink" Target="https://talan.bank.gov.ua/get-user-certificate/eg9zAkEdDeRHziGxexo-" TargetMode="External"/><Relationship Id="rId494" Type="http://schemas.openxmlformats.org/officeDocument/2006/relationships/hyperlink" Target="https://talan.bank.gov.ua/get-user-certificate/eg9zAW6-_UX5TkeacGMg" TargetMode="External"/><Relationship Id="rId508" Type="http://schemas.openxmlformats.org/officeDocument/2006/relationships/hyperlink" Target="https://talan.bank.gov.ua/get-user-certificate/eg9zAFo3Av8mlT8QYCx3" TargetMode="External"/><Relationship Id="rId715" Type="http://schemas.openxmlformats.org/officeDocument/2006/relationships/hyperlink" Target="https://talan.bank.gov.ua/get-user-certificate/eg9zA2Q2a_GZfqr9bF_M" TargetMode="External"/><Relationship Id="rId922" Type="http://schemas.openxmlformats.org/officeDocument/2006/relationships/hyperlink" Target="https://talan.bank.gov.ua/get-user-certificate/eg9zA3BsEQ_EiRgMVlMM" TargetMode="External"/><Relationship Id="rId1138" Type="http://schemas.openxmlformats.org/officeDocument/2006/relationships/hyperlink" Target="https://talan.bank.gov.ua/get-user-certificate/eg9zA_Xu_gFjGXfnMjNf" TargetMode="External"/><Relationship Id="rId147" Type="http://schemas.openxmlformats.org/officeDocument/2006/relationships/hyperlink" Target="https://talan.bank.gov.ua/get-user-certificate/eg9zAZls4njNZMylnA3G" TargetMode="External"/><Relationship Id="rId354" Type="http://schemas.openxmlformats.org/officeDocument/2006/relationships/hyperlink" Target="https://talan.bank.gov.ua/get-user-certificate/eg9zA0t3WNlG90mPUYOW" TargetMode="External"/><Relationship Id="rId799" Type="http://schemas.openxmlformats.org/officeDocument/2006/relationships/hyperlink" Target="https://talan.bank.gov.ua/get-user-certificate/eg9zAarvZR1fC_Pxnw6I" TargetMode="External"/><Relationship Id="rId1191" Type="http://schemas.openxmlformats.org/officeDocument/2006/relationships/hyperlink" Target="https://talan.bank.gov.ua/get-user-certificate/eg9zAWKxiYqtk3ZOadt5" TargetMode="External"/><Relationship Id="rId1205" Type="http://schemas.openxmlformats.org/officeDocument/2006/relationships/hyperlink" Target="https://talan.bank.gov.ua/get-user-certificate/eg9zAddFnCkKn5Lb_ycp" TargetMode="External"/><Relationship Id="rId51" Type="http://schemas.openxmlformats.org/officeDocument/2006/relationships/hyperlink" Target="https://talan.bank.gov.ua/get-user-certificate/eg9zAHq29novdl9zVJSQ" TargetMode="External"/><Relationship Id="rId561" Type="http://schemas.openxmlformats.org/officeDocument/2006/relationships/hyperlink" Target="https://talan.bank.gov.ua/get-user-certificate/eg9zA78rIf76SLFEBgxO" TargetMode="External"/><Relationship Id="rId659" Type="http://schemas.openxmlformats.org/officeDocument/2006/relationships/hyperlink" Target="https://talan.bank.gov.ua/get-user-certificate/eg9zAnscY9JmZXrc912m" TargetMode="External"/><Relationship Id="rId866" Type="http://schemas.openxmlformats.org/officeDocument/2006/relationships/hyperlink" Target="https://talan.bank.gov.ua/get-user-certificate/eg9zA5C5OYYg6jl7N4rh" TargetMode="External"/><Relationship Id="rId214" Type="http://schemas.openxmlformats.org/officeDocument/2006/relationships/hyperlink" Target="https://talan.bank.gov.ua/get-user-certificate/eg9zAzM9Uv_JBDf1GQIP" TargetMode="External"/><Relationship Id="rId298" Type="http://schemas.openxmlformats.org/officeDocument/2006/relationships/hyperlink" Target="https://talan.bank.gov.ua/get-user-certificate/eg9zAqfpcCSsdA_YZAaS" TargetMode="External"/><Relationship Id="rId421" Type="http://schemas.openxmlformats.org/officeDocument/2006/relationships/hyperlink" Target="https://talan.bank.gov.ua/get-user-certificate/eg9zAD8QoGho0T5Mjs40" TargetMode="External"/><Relationship Id="rId519" Type="http://schemas.openxmlformats.org/officeDocument/2006/relationships/hyperlink" Target="https://talan.bank.gov.ua/get-user-certificate/eg9zAmG7LA_d9xgvhlLI" TargetMode="External"/><Relationship Id="rId1051" Type="http://schemas.openxmlformats.org/officeDocument/2006/relationships/hyperlink" Target="https://talan.bank.gov.ua/get-user-certificate/eg9zARVNOrAkjAycUKxK" TargetMode="External"/><Relationship Id="rId1149" Type="http://schemas.openxmlformats.org/officeDocument/2006/relationships/hyperlink" Target="https://talan.bank.gov.ua/get-user-certificate/eg9zAEDFs0vCiI5r2T5b" TargetMode="External"/><Relationship Id="rId158" Type="http://schemas.openxmlformats.org/officeDocument/2006/relationships/hyperlink" Target="https://talan.bank.gov.ua/get-user-certificate/eg9zA6Rk-u5fFOKejBk-" TargetMode="External"/><Relationship Id="rId726" Type="http://schemas.openxmlformats.org/officeDocument/2006/relationships/hyperlink" Target="https://talan.bank.gov.ua/get-user-certificate/eg9zAY5A9zqJANkIqUsd" TargetMode="External"/><Relationship Id="rId933" Type="http://schemas.openxmlformats.org/officeDocument/2006/relationships/hyperlink" Target="https://talan.bank.gov.ua/get-user-certificate/eg9zAob3TshTzbXWaF5K" TargetMode="External"/><Relationship Id="rId1009" Type="http://schemas.openxmlformats.org/officeDocument/2006/relationships/hyperlink" Target="https://talan.bank.gov.ua/get-user-certificate/eg9zAeoFdxJZFogiRs7S" TargetMode="External"/><Relationship Id="rId62" Type="http://schemas.openxmlformats.org/officeDocument/2006/relationships/hyperlink" Target="https://talan.bank.gov.ua/get-user-certificate/eg9zAdzP-yvg38cBur9p" TargetMode="External"/><Relationship Id="rId365" Type="http://schemas.openxmlformats.org/officeDocument/2006/relationships/hyperlink" Target="https://talan.bank.gov.ua/get-user-certificate/eg9zAXH5uuTXFciEEBZJ" TargetMode="External"/><Relationship Id="rId572" Type="http://schemas.openxmlformats.org/officeDocument/2006/relationships/hyperlink" Target="https://talan.bank.gov.ua/get-user-certificate/eg9zAREuuVPFLIhKokrK" TargetMode="External"/><Relationship Id="rId1216" Type="http://schemas.openxmlformats.org/officeDocument/2006/relationships/hyperlink" Target="https://talan.bank.gov.ua/get-user-certificate/eg9zAW72izm4wGeCgTqp" TargetMode="External"/><Relationship Id="rId225" Type="http://schemas.openxmlformats.org/officeDocument/2006/relationships/hyperlink" Target="https://talan.bank.gov.ua/get-user-certificate/eg9zAAwR1xdwPHn4UdOa" TargetMode="External"/><Relationship Id="rId432" Type="http://schemas.openxmlformats.org/officeDocument/2006/relationships/hyperlink" Target="https://talan.bank.gov.ua/get-user-certificate/eg9zABWd77pqnBymUMFT" TargetMode="External"/><Relationship Id="rId877" Type="http://schemas.openxmlformats.org/officeDocument/2006/relationships/hyperlink" Target="https://talan.bank.gov.ua/get-user-certificate/eg9zA26ELizrX3jYGQxK" TargetMode="External"/><Relationship Id="rId1062" Type="http://schemas.openxmlformats.org/officeDocument/2006/relationships/hyperlink" Target="https://talan.bank.gov.ua/get-user-certificate/eg9zAhZxHLKV8a5mkBZL" TargetMode="External"/><Relationship Id="rId737" Type="http://schemas.openxmlformats.org/officeDocument/2006/relationships/hyperlink" Target="https://talan.bank.gov.ua/get-user-certificate/eg9zAoxvim20N2GXT-7H" TargetMode="External"/><Relationship Id="rId944" Type="http://schemas.openxmlformats.org/officeDocument/2006/relationships/hyperlink" Target="https://talan.bank.gov.ua/get-user-certificate/eg9zAXBg6DhS_qak0P4P" TargetMode="External"/><Relationship Id="rId73" Type="http://schemas.openxmlformats.org/officeDocument/2006/relationships/hyperlink" Target="https://talan.bank.gov.ua/get-user-certificate/eg9zAF3ChIiz0KnlYQVL" TargetMode="External"/><Relationship Id="rId169" Type="http://schemas.openxmlformats.org/officeDocument/2006/relationships/hyperlink" Target="https://talan.bank.gov.ua/get-user-certificate/eg9zAUnGzd0zqZooTkzZ" TargetMode="External"/><Relationship Id="rId376" Type="http://schemas.openxmlformats.org/officeDocument/2006/relationships/hyperlink" Target="https://talan.bank.gov.ua/get-user-certificate/eg9zAE9zOhEIS6xfUp4X" TargetMode="External"/><Relationship Id="rId583" Type="http://schemas.openxmlformats.org/officeDocument/2006/relationships/hyperlink" Target="https://talan.bank.gov.ua/get-user-certificate/eg9zA_1Jj6aOl9PF9zeq" TargetMode="External"/><Relationship Id="rId790" Type="http://schemas.openxmlformats.org/officeDocument/2006/relationships/hyperlink" Target="https://talan.bank.gov.ua/get-user-certificate/eg9zAkPjdaE9edEjWHDn" TargetMode="External"/><Relationship Id="rId804" Type="http://schemas.openxmlformats.org/officeDocument/2006/relationships/hyperlink" Target="https://talan.bank.gov.ua/get-user-certificate/eg9zAevU6QYCFdG1JoWI" TargetMode="External"/><Relationship Id="rId1227" Type="http://schemas.openxmlformats.org/officeDocument/2006/relationships/hyperlink" Target="https://talan.bank.gov.ua/get-user-certificate/eg9zA3-DOoWvOPIP9IG6" TargetMode="External"/><Relationship Id="rId4" Type="http://schemas.openxmlformats.org/officeDocument/2006/relationships/hyperlink" Target="https://talan.bank.gov.ua/get-user-certificate/eg9zAYpCO0l6VDHbvTDb" TargetMode="External"/><Relationship Id="rId236" Type="http://schemas.openxmlformats.org/officeDocument/2006/relationships/hyperlink" Target="https://talan.bank.gov.ua/get-user-certificate/eg9zAzG0PhrlzUB-KISY" TargetMode="External"/><Relationship Id="rId443" Type="http://schemas.openxmlformats.org/officeDocument/2006/relationships/hyperlink" Target="https://talan.bank.gov.ua/get-user-certificate/eg9zAAtEEZC6l5JA4HZI" TargetMode="External"/><Relationship Id="rId650" Type="http://schemas.openxmlformats.org/officeDocument/2006/relationships/hyperlink" Target="https://talan.bank.gov.ua/get-user-certificate/eg9zAho_KVauyYf9FCQZ" TargetMode="External"/><Relationship Id="rId888" Type="http://schemas.openxmlformats.org/officeDocument/2006/relationships/hyperlink" Target="https://talan.bank.gov.ua/get-user-certificate/eg9zAlp9P0tVGFGNhDll" TargetMode="External"/><Relationship Id="rId1073" Type="http://schemas.openxmlformats.org/officeDocument/2006/relationships/hyperlink" Target="https://talan.bank.gov.ua/get-user-certificate/eg9zA5XHW0Lft9O1Okg0" TargetMode="External"/><Relationship Id="rId303" Type="http://schemas.openxmlformats.org/officeDocument/2006/relationships/hyperlink" Target="https://talan.bank.gov.ua/get-user-certificate/eg9zAZNerSBPOCVi7EuI" TargetMode="External"/><Relationship Id="rId748" Type="http://schemas.openxmlformats.org/officeDocument/2006/relationships/hyperlink" Target="https://talan.bank.gov.ua/get-user-certificate/eg9zAtzuwDNWimOKt1a8" TargetMode="External"/><Relationship Id="rId955" Type="http://schemas.openxmlformats.org/officeDocument/2006/relationships/hyperlink" Target="https://talan.bank.gov.ua/get-user-certificate/eg9zA_d6kWWRJwdheRCR" TargetMode="External"/><Relationship Id="rId1140" Type="http://schemas.openxmlformats.org/officeDocument/2006/relationships/hyperlink" Target="https://talan.bank.gov.ua/get-user-certificate/eg9zAPajjZJMM6JK2RCq" TargetMode="External"/><Relationship Id="rId84" Type="http://schemas.openxmlformats.org/officeDocument/2006/relationships/hyperlink" Target="https://talan.bank.gov.ua/get-user-certificate/eg9zAuuOEkdQhCyiPQ71" TargetMode="External"/><Relationship Id="rId387" Type="http://schemas.openxmlformats.org/officeDocument/2006/relationships/hyperlink" Target="https://talan.bank.gov.ua/get-user-certificate/eg9zAShMrCuB0XT9Ui6O" TargetMode="External"/><Relationship Id="rId510" Type="http://schemas.openxmlformats.org/officeDocument/2006/relationships/hyperlink" Target="https://talan.bank.gov.ua/get-user-certificate/eg9zAIEmffCaaXC2ic7m" TargetMode="External"/><Relationship Id="rId594" Type="http://schemas.openxmlformats.org/officeDocument/2006/relationships/hyperlink" Target="https://talan.bank.gov.ua/get-user-certificate/eg9zAnMKnDfsURWPo02_" TargetMode="External"/><Relationship Id="rId608" Type="http://schemas.openxmlformats.org/officeDocument/2006/relationships/hyperlink" Target="https://talan.bank.gov.ua/get-user-certificate/eg9zAH_lN79yQbDggc5T" TargetMode="External"/><Relationship Id="rId815" Type="http://schemas.openxmlformats.org/officeDocument/2006/relationships/hyperlink" Target="https://talan.bank.gov.ua/get-user-certificate/eg9zAwl7z94GV-DhP2Fc" TargetMode="External"/><Relationship Id="rId1238" Type="http://schemas.openxmlformats.org/officeDocument/2006/relationships/hyperlink" Target="https://talan.bank.gov.ua/get-user-certificate/GW_Hw2LavGYsn7Fmc2u_" TargetMode="External"/><Relationship Id="rId247" Type="http://schemas.openxmlformats.org/officeDocument/2006/relationships/hyperlink" Target="https://talan.bank.gov.ua/get-user-certificate/eg9zAu2_XnEAbi8bTuWV" TargetMode="External"/><Relationship Id="rId899" Type="http://schemas.openxmlformats.org/officeDocument/2006/relationships/hyperlink" Target="https://talan.bank.gov.ua/get-user-certificate/eg9zAyPOH3pCbcYkengM" TargetMode="External"/><Relationship Id="rId1000" Type="http://schemas.openxmlformats.org/officeDocument/2006/relationships/hyperlink" Target="https://talan.bank.gov.ua/get-user-certificate/eg9zAff9CMOsrlr6MJOn" TargetMode="External"/><Relationship Id="rId1084" Type="http://schemas.openxmlformats.org/officeDocument/2006/relationships/hyperlink" Target="https://talan.bank.gov.ua/get-user-certificate/eg9zA5eJyD0ljtOtnnWo" TargetMode="External"/><Relationship Id="rId107" Type="http://schemas.openxmlformats.org/officeDocument/2006/relationships/hyperlink" Target="https://talan.bank.gov.ua/get-user-certificate/eg9zAfZW1E8ea1pjCOGt" TargetMode="External"/><Relationship Id="rId454" Type="http://schemas.openxmlformats.org/officeDocument/2006/relationships/hyperlink" Target="https://talan.bank.gov.ua/get-user-certificate/eg9zA65k-3e4g7sa_kyQ" TargetMode="External"/><Relationship Id="rId661" Type="http://schemas.openxmlformats.org/officeDocument/2006/relationships/hyperlink" Target="https://talan.bank.gov.ua/get-user-certificate/eg9zAm2ySRMPxEBA9C1z" TargetMode="External"/><Relationship Id="rId759" Type="http://schemas.openxmlformats.org/officeDocument/2006/relationships/hyperlink" Target="https://talan.bank.gov.ua/get-user-certificate/eg9zAk2Etn_Lh0owmjnj" TargetMode="External"/><Relationship Id="rId966" Type="http://schemas.openxmlformats.org/officeDocument/2006/relationships/hyperlink" Target="https://talan.bank.gov.ua/get-user-certificate/eg9zAAvhdzKDhArQKzjT" TargetMode="External"/><Relationship Id="rId11" Type="http://schemas.openxmlformats.org/officeDocument/2006/relationships/hyperlink" Target="https://talan.bank.gov.ua/get-user-certificate/eg9zA_7PJ2P5B9r2Boyc" TargetMode="External"/><Relationship Id="rId314" Type="http://schemas.openxmlformats.org/officeDocument/2006/relationships/hyperlink" Target="https://talan.bank.gov.ua/get-user-certificate/eg9zAfxue9TJZYIubKU5" TargetMode="External"/><Relationship Id="rId398" Type="http://schemas.openxmlformats.org/officeDocument/2006/relationships/hyperlink" Target="https://talan.bank.gov.ua/get-user-certificate/eg9zAJcONQito3t7nChW" TargetMode="External"/><Relationship Id="rId521" Type="http://schemas.openxmlformats.org/officeDocument/2006/relationships/hyperlink" Target="https://talan.bank.gov.ua/get-user-certificate/eg9zAKBKu6RT4n9eCOs2" TargetMode="External"/><Relationship Id="rId619" Type="http://schemas.openxmlformats.org/officeDocument/2006/relationships/hyperlink" Target="https://talan.bank.gov.ua/get-user-certificate/eg9zAjXsT2IjxRQenVzs" TargetMode="External"/><Relationship Id="rId1151" Type="http://schemas.openxmlformats.org/officeDocument/2006/relationships/hyperlink" Target="https://talan.bank.gov.ua/get-user-certificate/eg9zAIZN2AhFVnMaHWO6" TargetMode="External"/><Relationship Id="rId95" Type="http://schemas.openxmlformats.org/officeDocument/2006/relationships/hyperlink" Target="https://talan.bank.gov.ua/get-user-certificate/eg9zAZi1K6WyR8ic2h1j" TargetMode="External"/><Relationship Id="rId160" Type="http://schemas.openxmlformats.org/officeDocument/2006/relationships/hyperlink" Target="https://talan.bank.gov.ua/get-user-certificate/eg9zAKjRm5_CVRsegwmb" TargetMode="External"/><Relationship Id="rId826" Type="http://schemas.openxmlformats.org/officeDocument/2006/relationships/hyperlink" Target="https://talan.bank.gov.ua/get-user-certificate/eg9zAVxeSKLyjCwd7046" TargetMode="External"/><Relationship Id="rId1011" Type="http://schemas.openxmlformats.org/officeDocument/2006/relationships/hyperlink" Target="https://talan.bank.gov.ua/get-user-certificate/eg9zA9nt2XZUS8a5wTMi" TargetMode="External"/><Relationship Id="rId1109" Type="http://schemas.openxmlformats.org/officeDocument/2006/relationships/hyperlink" Target="https://talan.bank.gov.ua/get-user-certificate/eg9zARG0gtizo_WMFJBF" TargetMode="External"/><Relationship Id="rId258" Type="http://schemas.openxmlformats.org/officeDocument/2006/relationships/hyperlink" Target="https://talan.bank.gov.ua/get-user-certificate/eg9zAlmKzdFNTge7V9NQ" TargetMode="External"/><Relationship Id="rId465" Type="http://schemas.openxmlformats.org/officeDocument/2006/relationships/hyperlink" Target="https://talan.bank.gov.ua/get-user-certificate/eg9zAMODmzMhQHzgEcEZ" TargetMode="External"/><Relationship Id="rId672" Type="http://schemas.openxmlformats.org/officeDocument/2006/relationships/hyperlink" Target="https://talan.bank.gov.ua/get-user-certificate/eg9zABlc3FylaCwRE063" TargetMode="External"/><Relationship Id="rId1095" Type="http://schemas.openxmlformats.org/officeDocument/2006/relationships/hyperlink" Target="https://talan.bank.gov.ua/get-user-certificate/eg9zA3-FyzxU7Qd6BWeZ" TargetMode="External"/><Relationship Id="rId22" Type="http://schemas.openxmlformats.org/officeDocument/2006/relationships/hyperlink" Target="https://talan.bank.gov.ua/get-user-certificate/eg9zA-Bag-aHNPllnMM_" TargetMode="External"/><Relationship Id="rId118" Type="http://schemas.openxmlformats.org/officeDocument/2006/relationships/hyperlink" Target="https://talan.bank.gov.ua/get-user-certificate/eg9zAhUyBIHPa4FmJ7B-" TargetMode="External"/><Relationship Id="rId325" Type="http://schemas.openxmlformats.org/officeDocument/2006/relationships/hyperlink" Target="https://talan.bank.gov.ua/get-user-certificate/eg9zAFA9rQFskxyTUDgu" TargetMode="External"/><Relationship Id="rId532" Type="http://schemas.openxmlformats.org/officeDocument/2006/relationships/hyperlink" Target="https://talan.bank.gov.ua/get-user-certificate/eg9zAmNkSbBIzcYvAgZC" TargetMode="External"/><Relationship Id="rId977" Type="http://schemas.openxmlformats.org/officeDocument/2006/relationships/hyperlink" Target="https://talan.bank.gov.ua/get-user-certificate/eg9zAbfZ0dz1esdGRonI" TargetMode="External"/><Relationship Id="rId1162" Type="http://schemas.openxmlformats.org/officeDocument/2006/relationships/hyperlink" Target="https://talan.bank.gov.ua/get-user-certificate/eg9zAIoatjDufJSGYKJS" TargetMode="External"/><Relationship Id="rId171" Type="http://schemas.openxmlformats.org/officeDocument/2006/relationships/hyperlink" Target="https://talan.bank.gov.ua/get-user-certificate/eg9zAcMzytSvU5KF0_kK" TargetMode="External"/><Relationship Id="rId837" Type="http://schemas.openxmlformats.org/officeDocument/2006/relationships/hyperlink" Target="https://talan.bank.gov.ua/get-user-certificate/eg9zAiFeoLHcdZs6Xfry" TargetMode="External"/><Relationship Id="rId1022" Type="http://schemas.openxmlformats.org/officeDocument/2006/relationships/hyperlink" Target="https://talan.bank.gov.ua/get-user-certificate/eg9zAdcDX69dKCdVibnz" TargetMode="External"/><Relationship Id="rId269" Type="http://schemas.openxmlformats.org/officeDocument/2006/relationships/hyperlink" Target="https://talan.bank.gov.ua/get-user-certificate/eg9zAlp0NHkoip2XrEdv" TargetMode="External"/><Relationship Id="rId476" Type="http://schemas.openxmlformats.org/officeDocument/2006/relationships/hyperlink" Target="https://talan.bank.gov.ua/get-user-certificate/eg9zAsOzhjRPEmmh2oIW" TargetMode="External"/><Relationship Id="rId683" Type="http://schemas.openxmlformats.org/officeDocument/2006/relationships/hyperlink" Target="https://talan.bank.gov.ua/get-user-certificate/eg9zAnHO1-Q4vvyXpFwb" TargetMode="External"/><Relationship Id="rId890" Type="http://schemas.openxmlformats.org/officeDocument/2006/relationships/hyperlink" Target="https://talan.bank.gov.ua/get-user-certificate/eg9zASxsip14j-XKDcLo" TargetMode="External"/><Relationship Id="rId904" Type="http://schemas.openxmlformats.org/officeDocument/2006/relationships/hyperlink" Target="https://talan.bank.gov.ua/get-user-certificate/eg9zAO4VIxP3WFKq2-_p" TargetMode="External"/><Relationship Id="rId33" Type="http://schemas.openxmlformats.org/officeDocument/2006/relationships/hyperlink" Target="https://talan.bank.gov.ua/get-user-certificate/eg9zATot4YrUnUlUexjC" TargetMode="External"/><Relationship Id="rId129" Type="http://schemas.openxmlformats.org/officeDocument/2006/relationships/hyperlink" Target="https://talan.bank.gov.ua/get-user-certificate/eg9zAfniXXSQBXax43aq" TargetMode="External"/><Relationship Id="rId336" Type="http://schemas.openxmlformats.org/officeDocument/2006/relationships/hyperlink" Target="https://talan.bank.gov.ua/get-user-certificate/eg9zAqqSiS4MxHg49fDX" TargetMode="External"/><Relationship Id="rId543" Type="http://schemas.openxmlformats.org/officeDocument/2006/relationships/hyperlink" Target="https://talan.bank.gov.ua/get-user-certificate/eg9zABxbtH-t-gmfwlGy" TargetMode="External"/><Relationship Id="rId988" Type="http://schemas.openxmlformats.org/officeDocument/2006/relationships/hyperlink" Target="https://talan.bank.gov.ua/get-user-certificate/eg9zAxEP4vIZ2jwKHoGs" TargetMode="External"/><Relationship Id="rId1173" Type="http://schemas.openxmlformats.org/officeDocument/2006/relationships/hyperlink" Target="https://talan.bank.gov.ua/get-user-certificate/eg9zAlYBPqCVG4-hFWDT" TargetMode="External"/><Relationship Id="rId182" Type="http://schemas.openxmlformats.org/officeDocument/2006/relationships/hyperlink" Target="https://talan.bank.gov.ua/get-user-certificate/eg9zAfE1n1ls6uj4g-1M" TargetMode="External"/><Relationship Id="rId403" Type="http://schemas.openxmlformats.org/officeDocument/2006/relationships/hyperlink" Target="https://talan.bank.gov.ua/get-user-certificate/eg9zA-pK7O7S_OObgImF" TargetMode="External"/><Relationship Id="rId750" Type="http://schemas.openxmlformats.org/officeDocument/2006/relationships/hyperlink" Target="https://talan.bank.gov.ua/get-user-certificate/eg9zAbs9_qzvouayu3yl" TargetMode="External"/><Relationship Id="rId848" Type="http://schemas.openxmlformats.org/officeDocument/2006/relationships/hyperlink" Target="https://talan.bank.gov.ua/get-user-certificate/eg9zAlbY4swgYdCpeaf1" TargetMode="External"/><Relationship Id="rId1033" Type="http://schemas.openxmlformats.org/officeDocument/2006/relationships/hyperlink" Target="https://talan.bank.gov.ua/get-user-certificate/eg9zA-Oc1E0Cw0aVagsw" TargetMode="External"/><Relationship Id="rId487" Type="http://schemas.openxmlformats.org/officeDocument/2006/relationships/hyperlink" Target="https://talan.bank.gov.ua/get-user-certificate/eg9zAclT1h1sMfYNwJPn" TargetMode="External"/><Relationship Id="rId610" Type="http://schemas.openxmlformats.org/officeDocument/2006/relationships/hyperlink" Target="https://talan.bank.gov.ua/get-user-certificate/eg9zA6dc7PRMjCN4---3" TargetMode="External"/><Relationship Id="rId694" Type="http://schemas.openxmlformats.org/officeDocument/2006/relationships/hyperlink" Target="https://talan.bank.gov.ua/get-user-certificate/eg9zAjmPYUPycOUoWsdr" TargetMode="External"/><Relationship Id="rId708" Type="http://schemas.openxmlformats.org/officeDocument/2006/relationships/hyperlink" Target="https://talan.bank.gov.ua/get-user-certificate/eg9zArjJVmIGXrdQbLn-" TargetMode="External"/><Relationship Id="rId915" Type="http://schemas.openxmlformats.org/officeDocument/2006/relationships/hyperlink" Target="https://talan.bank.gov.ua/get-user-certificate/eg9zAf6qprqPZM_Z5ktK" TargetMode="External"/><Relationship Id="rId1240" Type="http://schemas.openxmlformats.org/officeDocument/2006/relationships/hyperlink" Target="https://talan.bank.gov.ua/get-user-certificate/GW_HwcSNIVME3cQ3Z-5y" TargetMode="External"/><Relationship Id="rId347" Type="http://schemas.openxmlformats.org/officeDocument/2006/relationships/hyperlink" Target="https://talan.bank.gov.ua/get-user-certificate/eg9zA6BVvFcUXXLIIk2A" TargetMode="External"/><Relationship Id="rId999" Type="http://schemas.openxmlformats.org/officeDocument/2006/relationships/hyperlink" Target="https://talan.bank.gov.ua/get-user-certificate/eg9zAFGLaZpGklo-mTTN" TargetMode="External"/><Relationship Id="rId1100" Type="http://schemas.openxmlformats.org/officeDocument/2006/relationships/hyperlink" Target="https://talan.bank.gov.ua/get-user-certificate/eg9zAe-2qdFqKjmAy0c-" TargetMode="External"/><Relationship Id="rId1184" Type="http://schemas.openxmlformats.org/officeDocument/2006/relationships/hyperlink" Target="https://talan.bank.gov.ua/get-user-certificate/eg9zAaEvRDT2EYp77umI" TargetMode="External"/><Relationship Id="rId44" Type="http://schemas.openxmlformats.org/officeDocument/2006/relationships/hyperlink" Target="https://talan.bank.gov.ua/get-user-certificate/eg9zAHkmrC1D3Zv09BVz" TargetMode="External"/><Relationship Id="rId554" Type="http://schemas.openxmlformats.org/officeDocument/2006/relationships/hyperlink" Target="https://talan.bank.gov.ua/get-user-certificate/eg9zArnceSOanwVXDIu6" TargetMode="External"/><Relationship Id="rId761" Type="http://schemas.openxmlformats.org/officeDocument/2006/relationships/hyperlink" Target="https://talan.bank.gov.ua/get-user-certificate/eg9zAeP2-mbF-8ILIujN" TargetMode="External"/><Relationship Id="rId859" Type="http://schemas.openxmlformats.org/officeDocument/2006/relationships/hyperlink" Target="https://talan.bank.gov.ua/get-user-certificate/eg9zAxkGykgwAsP2bYEs" TargetMode="External"/><Relationship Id="rId193" Type="http://schemas.openxmlformats.org/officeDocument/2006/relationships/hyperlink" Target="https://talan.bank.gov.ua/get-user-certificate/eg9zALdVFwsgCPgkMlEp" TargetMode="External"/><Relationship Id="rId207" Type="http://schemas.openxmlformats.org/officeDocument/2006/relationships/hyperlink" Target="https://talan.bank.gov.ua/get-user-certificate/eg9zAoM6HNrZYrAT_rlr" TargetMode="External"/><Relationship Id="rId414" Type="http://schemas.openxmlformats.org/officeDocument/2006/relationships/hyperlink" Target="https://talan.bank.gov.ua/get-user-certificate/eg9zAtPLsQCRzkKf0W8N" TargetMode="External"/><Relationship Id="rId498" Type="http://schemas.openxmlformats.org/officeDocument/2006/relationships/hyperlink" Target="https://talan.bank.gov.ua/get-user-certificate/eg9zA9Nj244ysTqBTM2B" TargetMode="External"/><Relationship Id="rId621" Type="http://schemas.openxmlformats.org/officeDocument/2006/relationships/hyperlink" Target="https://talan.bank.gov.ua/get-user-certificate/eg9zATEjQITRX-CzzMp_" TargetMode="External"/><Relationship Id="rId1044" Type="http://schemas.openxmlformats.org/officeDocument/2006/relationships/hyperlink" Target="https://talan.bank.gov.ua/get-user-certificate/eg9zArYKdv-AOgsSs-4z" TargetMode="External"/><Relationship Id="rId260" Type="http://schemas.openxmlformats.org/officeDocument/2006/relationships/hyperlink" Target="https://talan.bank.gov.ua/get-user-certificate/eg9zATdeUMEYSCciPYZC" TargetMode="External"/><Relationship Id="rId719" Type="http://schemas.openxmlformats.org/officeDocument/2006/relationships/hyperlink" Target="https://talan.bank.gov.ua/get-user-certificate/eg9zAeQHcb6KFRHS0YX9" TargetMode="External"/><Relationship Id="rId926" Type="http://schemas.openxmlformats.org/officeDocument/2006/relationships/hyperlink" Target="https://talan.bank.gov.ua/get-user-certificate/eg9zAHjOfd-LY1lh8Wvm" TargetMode="External"/><Relationship Id="rId1111" Type="http://schemas.openxmlformats.org/officeDocument/2006/relationships/hyperlink" Target="https://talan.bank.gov.ua/get-user-certificate/eg9zAx1vQqtTmoZ0K8Yi" TargetMode="External"/><Relationship Id="rId55" Type="http://schemas.openxmlformats.org/officeDocument/2006/relationships/hyperlink" Target="https://talan.bank.gov.ua/get-user-certificate/eg9zA5Gy2KgVJhHzgKNT" TargetMode="External"/><Relationship Id="rId120" Type="http://schemas.openxmlformats.org/officeDocument/2006/relationships/hyperlink" Target="https://talan.bank.gov.ua/get-user-certificate/eg9zAsG7lYEBabUbNLE6" TargetMode="External"/><Relationship Id="rId358" Type="http://schemas.openxmlformats.org/officeDocument/2006/relationships/hyperlink" Target="https://talan.bank.gov.ua/get-user-certificate/eg9zADUwiTBEGDWrgpT9" TargetMode="External"/><Relationship Id="rId565" Type="http://schemas.openxmlformats.org/officeDocument/2006/relationships/hyperlink" Target="https://talan.bank.gov.ua/get-user-certificate/eg9zAIOwSCa55KRsT5Uj" TargetMode="External"/><Relationship Id="rId772" Type="http://schemas.openxmlformats.org/officeDocument/2006/relationships/hyperlink" Target="https://talan.bank.gov.ua/get-user-certificate/eg9zA4NEMboTviJhtsnK" TargetMode="External"/><Relationship Id="rId1195" Type="http://schemas.openxmlformats.org/officeDocument/2006/relationships/hyperlink" Target="https://talan.bank.gov.ua/get-user-certificate/eg9zAlP9laqDGeHhOo8m" TargetMode="External"/><Relationship Id="rId1209" Type="http://schemas.openxmlformats.org/officeDocument/2006/relationships/hyperlink" Target="https://talan.bank.gov.ua/get-user-certificate/eg9zAq8OT_urqoB1_83Y" TargetMode="External"/><Relationship Id="rId218" Type="http://schemas.openxmlformats.org/officeDocument/2006/relationships/hyperlink" Target="https://talan.bank.gov.ua/get-user-certificate/eg9zA0CVLkiy2wly7p8Q" TargetMode="External"/><Relationship Id="rId425" Type="http://schemas.openxmlformats.org/officeDocument/2006/relationships/hyperlink" Target="https://talan.bank.gov.ua/get-user-certificate/eg9zAqF0t9sBdMmY5Wtp" TargetMode="External"/><Relationship Id="rId632" Type="http://schemas.openxmlformats.org/officeDocument/2006/relationships/hyperlink" Target="https://talan.bank.gov.ua/get-user-certificate/eg9zAaVX7RHtEndN1Fgo" TargetMode="External"/><Relationship Id="rId1055" Type="http://schemas.openxmlformats.org/officeDocument/2006/relationships/hyperlink" Target="https://talan.bank.gov.ua/get-user-certificate/eg9zAinz4njbFdo8mMNs" TargetMode="External"/><Relationship Id="rId271" Type="http://schemas.openxmlformats.org/officeDocument/2006/relationships/hyperlink" Target="https://talan.bank.gov.ua/get-user-certificate/eg9zAPVOOQqNMpBk9Jb8" TargetMode="External"/><Relationship Id="rId937" Type="http://schemas.openxmlformats.org/officeDocument/2006/relationships/hyperlink" Target="https://talan.bank.gov.ua/get-user-certificate/eg9zAJhL2uSpXXzMCYEi" TargetMode="External"/><Relationship Id="rId1122" Type="http://schemas.openxmlformats.org/officeDocument/2006/relationships/hyperlink" Target="https://talan.bank.gov.ua/get-user-certificate/eg9zAo1mk2IUcUA_R6Ts" TargetMode="External"/><Relationship Id="rId66" Type="http://schemas.openxmlformats.org/officeDocument/2006/relationships/hyperlink" Target="https://talan.bank.gov.ua/get-user-certificate/eg9zABSnWxV_dh_tQ8z_" TargetMode="External"/><Relationship Id="rId131" Type="http://schemas.openxmlformats.org/officeDocument/2006/relationships/hyperlink" Target="https://talan.bank.gov.ua/get-user-certificate/eg9zAcnsr5s8GRQrfH7Z" TargetMode="External"/><Relationship Id="rId369" Type="http://schemas.openxmlformats.org/officeDocument/2006/relationships/hyperlink" Target="https://talan.bank.gov.ua/get-user-certificate/eg9zAmcxuRUxuys4-wv0" TargetMode="External"/><Relationship Id="rId576" Type="http://schemas.openxmlformats.org/officeDocument/2006/relationships/hyperlink" Target="https://talan.bank.gov.ua/get-user-certificate/eg9zA2-oJcudIHXCt-yk" TargetMode="External"/><Relationship Id="rId783" Type="http://schemas.openxmlformats.org/officeDocument/2006/relationships/hyperlink" Target="https://talan.bank.gov.ua/get-user-certificate/eg9zAkWKpZaFj9FXA4Yq" TargetMode="External"/><Relationship Id="rId990" Type="http://schemas.openxmlformats.org/officeDocument/2006/relationships/hyperlink" Target="https://talan.bank.gov.ua/get-user-certificate/eg9zAbHo5bMk6TV_q6VU" TargetMode="External"/><Relationship Id="rId229" Type="http://schemas.openxmlformats.org/officeDocument/2006/relationships/hyperlink" Target="https://talan.bank.gov.ua/get-user-certificate/eg9zAh5phtvZzHTzbGJm" TargetMode="External"/><Relationship Id="rId436" Type="http://schemas.openxmlformats.org/officeDocument/2006/relationships/hyperlink" Target="https://talan.bank.gov.ua/get-user-certificate/eg9zArHg4KUUlZHuI7gP" TargetMode="External"/><Relationship Id="rId643" Type="http://schemas.openxmlformats.org/officeDocument/2006/relationships/hyperlink" Target="https://talan.bank.gov.ua/get-user-certificate/eg9zAYNJ3mt_5mW8TYIA" TargetMode="External"/><Relationship Id="rId1066" Type="http://schemas.openxmlformats.org/officeDocument/2006/relationships/hyperlink" Target="https://talan.bank.gov.ua/get-user-certificate/eg9zANf3ynRVlWpdcoJd" TargetMode="External"/><Relationship Id="rId850" Type="http://schemas.openxmlformats.org/officeDocument/2006/relationships/hyperlink" Target="https://talan.bank.gov.ua/get-user-certificate/eg9zAG5lo496YSfQvPuH" TargetMode="External"/><Relationship Id="rId948" Type="http://schemas.openxmlformats.org/officeDocument/2006/relationships/hyperlink" Target="https://talan.bank.gov.ua/get-user-certificate/eg9zAbtPwsR-ueElAdpr" TargetMode="External"/><Relationship Id="rId1133" Type="http://schemas.openxmlformats.org/officeDocument/2006/relationships/hyperlink" Target="https://talan.bank.gov.ua/get-user-certificate/eg9zAL4NijNv2Kd6_xjA" TargetMode="External"/><Relationship Id="rId77" Type="http://schemas.openxmlformats.org/officeDocument/2006/relationships/hyperlink" Target="https://talan.bank.gov.ua/get-user-certificate/eg9zAuZh1Wru8fXPSVUc" TargetMode="External"/><Relationship Id="rId282" Type="http://schemas.openxmlformats.org/officeDocument/2006/relationships/hyperlink" Target="https://talan.bank.gov.ua/get-user-certificate/eg9zAKDkvo5R-lABzqwP" TargetMode="External"/><Relationship Id="rId503" Type="http://schemas.openxmlformats.org/officeDocument/2006/relationships/hyperlink" Target="https://talan.bank.gov.ua/get-user-certificate/eg9zAR58KDIF3k7ZThw6" TargetMode="External"/><Relationship Id="rId587" Type="http://schemas.openxmlformats.org/officeDocument/2006/relationships/hyperlink" Target="https://talan.bank.gov.ua/get-user-certificate/eg9zAH9OHASjafAFpX47" TargetMode="External"/><Relationship Id="rId710" Type="http://schemas.openxmlformats.org/officeDocument/2006/relationships/hyperlink" Target="https://talan.bank.gov.ua/get-user-certificate/eg9zA1QuktGZd5fSvQLI" TargetMode="External"/><Relationship Id="rId808" Type="http://schemas.openxmlformats.org/officeDocument/2006/relationships/hyperlink" Target="https://talan.bank.gov.ua/get-user-certificate/eg9zAeknpJO4McqC49DI" TargetMode="External"/><Relationship Id="rId8" Type="http://schemas.openxmlformats.org/officeDocument/2006/relationships/hyperlink" Target="https://talan.bank.gov.ua/get-user-certificate/eg9zAaFZGJbcb1llZVbT" TargetMode="External"/><Relationship Id="rId142" Type="http://schemas.openxmlformats.org/officeDocument/2006/relationships/hyperlink" Target="https://talan.bank.gov.ua/get-user-certificate/eg9zAKYnLsDFPCS86sJT" TargetMode="External"/><Relationship Id="rId447" Type="http://schemas.openxmlformats.org/officeDocument/2006/relationships/hyperlink" Target="https://talan.bank.gov.ua/get-user-certificate/eg9zAZlC1cBDhAqO-Bn4" TargetMode="External"/><Relationship Id="rId794" Type="http://schemas.openxmlformats.org/officeDocument/2006/relationships/hyperlink" Target="https://talan.bank.gov.ua/get-user-certificate/eg9zAKv-M6861exdT_S3" TargetMode="External"/><Relationship Id="rId1077" Type="http://schemas.openxmlformats.org/officeDocument/2006/relationships/hyperlink" Target="https://talan.bank.gov.ua/get-user-certificate/eg9zAzMKeCMYBY0hf_9H" TargetMode="External"/><Relationship Id="rId1200" Type="http://schemas.openxmlformats.org/officeDocument/2006/relationships/hyperlink" Target="https://talan.bank.gov.ua/get-user-certificate/eg9zAka38EAaauk0epcU" TargetMode="External"/><Relationship Id="rId654" Type="http://schemas.openxmlformats.org/officeDocument/2006/relationships/hyperlink" Target="https://talan.bank.gov.ua/get-user-certificate/eg9zAtbtDVrCsRQ19ZDu" TargetMode="External"/><Relationship Id="rId861" Type="http://schemas.openxmlformats.org/officeDocument/2006/relationships/hyperlink" Target="https://talan.bank.gov.ua/get-user-certificate/eg9zALgjWvOla1e3klf0" TargetMode="External"/><Relationship Id="rId959" Type="http://schemas.openxmlformats.org/officeDocument/2006/relationships/hyperlink" Target="https://talan.bank.gov.ua/get-user-certificate/eg9zAVs8T7_DZzxD2dfx" TargetMode="External"/><Relationship Id="rId293" Type="http://schemas.openxmlformats.org/officeDocument/2006/relationships/hyperlink" Target="https://talan.bank.gov.ua/get-user-certificate/eg9zAUUOMf8BeDee5JEy" TargetMode="External"/><Relationship Id="rId307" Type="http://schemas.openxmlformats.org/officeDocument/2006/relationships/hyperlink" Target="https://talan.bank.gov.ua/get-user-certificate/eg9zACAA0IAIGeM3gNRV" TargetMode="External"/><Relationship Id="rId514" Type="http://schemas.openxmlformats.org/officeDocument/2006/relationships/hyperlink" Target="https://talan.bank.gov.ua/get-user-certificate/eg9zANDOtkB2s7RXtIhu" TargetMode="External"/><Relationship Id="rId721" Type="http://schemas.openxmlformats.org/officeDocument/2006/relationships/hyperlink" Target="https://talan.bank.gov.ua/get-user-certificate/eg9zA8cKY4XVg2xYjvLo" TargetMode="External"/><Relationship Id="rId1144" Type="http://schemas.openxmlformats.org/officeDocument/2006/relationships/hyperlink" Target="https://talan.bank.gov.ua/get-user-certificate/eg9zAsxmjuAPI7b42rPC" TargetMode="External"/><Relationship Id="rId88" Type="http://schemas.openxmlformats.org/officeDocument/2006/relationships/hyperlink" Target="https://talan.bank.gov.ua/get-user-certificate/eg9zAYNfaxC6XQBc6kor" TargetMode="External"/><Relationship Id="rId153" Type="http://schemas.openxmlformats.org/officeDocument/2006/relationships/hyperlink" Target="https://talan.bank.gov.ua/get-user-certificate/eg9zA2qCVeYJyPQhzsaG" TargetMode="External"/><Relationship Id="rId360" Type="http://schemas.openxmlformats.org/officeDocument/2006/relationships/hyperlink" Target="https://talan.bank.gov.ua/get-user-certificate/eg9zAZqxM01ZwRXNhIR4" TargetMode="External"/><Relationship Id="rId598" Type="http://schemas.openxmlformats.org/officeDocument/2006/relationships/hyperlink" Target="https://talan.bank.gov.ua/get-user-certificate/eg9zAJTkJADc5Ycs5WgX" TargetMode="External"/><Relationship Id="rId819" Type="http://schemas.openxmlformats.org/officeDocument/2006/relationships/hyperlink" Target="https://talan.bank.gov.ua/get-user-certificate/eg9zACntJb20y-iH0iwG" TargetMode="External"/><Relationship Id="rId1004" Type="http://schemas.openxmlformats.org/officeDocument/2006/relationships/hyperlink" Target="https://talan.bank.gov.ua/get-user-certificate/eg9zAdh8HM1jJ_mnf7zn" TargetMode="External"/><Relationship Id="rId1211" Type="http://schemas.openxmlformats.org/officeDocument/2006/relationships/hyperlink" Target="https://talan.bank.gov.ua/get-user-certificate/eg9zAzjAGPz7uFS0rF1k" TargetMode="External"/><Relationship Id="rId220" Type="http://schemas.openxmlformats.org/officeDocument/2006/relationships/hyperlink" Target="https://talan.bank.gov.ua/get-user-certificate/eg9zAHBIQ7GsDvpA5mUN" TargetMode="External"/><Relationship Id="rId458" Type="http://schemas.openxmlformats.org/officeDocument/2006/relationships/hyperlink" Target="https://talan.bank.gov.ua/get-user-certificate/eg9zAB_4AtD5Sl9Zru7H" TargetMode="External"/><Relationship Id="rId665" Type="http://schemas.openxmlformats.org/officeDocument/2006/relationships/hyperlink" Target="https://talan.bank.gov.ua/get-user-certificate/eg9zA-hJ5fOv4FAE3F72" TargetMode="External"/><Relationship Id="rId872" Type="http://schemas.openxmlformats.org/officeDocument/2006/relationships/hyperlink" Target="https://talan.bank.gov.ua/get-user-certificate/eg9zAf-RIxUgMY876Wxr" TargetMode="External"/><Relationship Id="rId1088" Type="http://schemas.openxmlformats.org/officeDocument/2006/relationships/hyperlink" Target="https://talan.bank.gov.ua/get-user-certificate/eg9zAEWQ089bWwrmlEfx" TargetMode="External"/><Relationship Id="rId15" Type="http://schemas.openxmlformats.org/officeDocument/2006/relationships/hyperlink" Target="https://talan.bank.gov.ua/get-user-certificate/eg9zAy8zbkKm2VSmGgZL" TargetMode="External"/><Relationship Id="rId318" Type="http://schemas.openxmlformats.org/officeDocument/2006/relationships/hyperlink" Target="https://talan.bank.gov.ua/get-user-certificate/eg9zACjr315wwR4v_CeO" TargetMode="External"/><Relationship Id="rId525" Type="http://schemas.openxmlformats.org/officeDocument/2006/relationships/hyperlink" Target="https://talan.bank.gov.ua/get-user-certificate/eg9zADhv-a0_yv_6EEE4" TargetMode="External"/><Relationship Id="rId732" Type="http://schemas.openxmlformats.org/officeDocument/2006/relationships/hyperlink" Target="https://talan.bank.gov.ua/get-user-certificate/eg9zARiGuOsNVnxhjcyu" TargetMode="External"/><Relationship Id="rId1155" Type="http://schemas.openxmlformats.org/officeDocument/2006/relationships/hyperlink" Target="https://talan.bank.gov.ua/get-user-certificate/eg9zA4dDIWBUe_MB7tBE" TargetMode="External"/><Relationship Id="rId99" Type="http://schemas.openxmlformats.org/officeDocument/2006/relationships/hyperlink" Target="https://talan.bank.gov.ua/get-user-certificate/eg9zA-FRvTdUP4ZeT1-7" TargetMode="External"/><Relationship Id="rId164" Type="http://schemas.openxmlformats.org/officeDocument/2006/relationships/hyperlink" Target="https://talan.bank.gov.ua/get-user-certificate/eg9zAU72GGg-UmYlGNx0" TargetMode="External"/><Relationship Id="rId371" Type="http://schemas.openxmlformats.org/officeDocument/2006/relationships/hyperlink" Target="https://talan.bank.gov.ua/get-user-certificate/eg9zAsYIPCDRHmIcpTA4" TargetMode="External"/><Relationship Id="rId1015" Type="http://schemas.openxmlformats.org/officeDocument/2006/relationships/hyperlink" Target="https://talan.bank.gov.ua/get-user-certificate/eg9zAURiOQJOFCu1Oi_t" TargetMode="External"/><Relationship Id="rId1222" Type="http://schemas.openxmlformats.org/officeDocument/2006/relationships/hyperlink" Target="https://talan.bank.gov.ua/get-user-certificate/eg9zAGngOhta2GStxM9_" TargetMode="External"/><Relationship Id="rId469" Type="http://schemas.openxmlformats.org/officeDocument/2006/relationships/hyperlink" Target="https://talan.bank.gov.ua/get-user-certificate/eg9zAE07oX7ffr8aWVWX" TargetMode="External"/><Relationship Id="rId676" Type="http://schemas.openxmlformats.org/officeDocument/2006/relationships/hyperlink" Target="https://talan.bank.gov.ua/get-user-certificate/eg9zAgSTwqEGoLi9Lx6W" TargetMode="External"/><Relationship Id="rId883" Type="http://schemas.openxmlformats.org/officeDocument/2006/relationships/hyperlink" Target="https://talan.bank.gov.ua/get-user-certificate/eg9zAnoRtAGkrVRSbHrn" TargetMode="External"/><Relationship Id="rId1099" Type="http://schemas.openxmlformats.org/officeDocument/2006/relationships/hyperlink" Target="https://talan.bank.gov.ua/get-user-certificate/eg9zA72UodhQpV5sDX1J" TargetMode="External"/><Relationship Id="rId26" Type="http://schemas.openxmlformats.org/officeDocument/2006/relationships/hyperlink" Target="https://talan.bank.gov.ua/get-user-certificate/eg9zAYADkQbqYhFUquoN" TargetMode="External"/><Relationship Id="rId231" Type="http://schemas.openxmlformats.org/officeDocument/2006/relationships/hyperlink" Target="https://talan.bank.gov.ua/get-user-certificate/eg9zAyCbfoY69dX1ixwy" TargetMode="External"/><Relationship Id="rId329" Type="http://schemas.openxmlformats.org/officeDocument/2006/relationships/hyperlink" Target="https://talan.bank.gov.ua/get-user-certificate/eg9zAISUiMOnnuV-1qJ8" TargetMode="External"/><Relationship Id="rId536" Type="http://schemas.openxmlformats.org/officeDocument/2006/relationships/hyperlink" Target="https://talan.bank.gov.ua/get-user-certificate/eg9zAX0swR_6ZUSOuBby" TargetMode="External"/><Relationship Id="rId1166" Type="http://schemas.openxmlformats.org/officeDocument/2006/relationships/hyperlink" Target="https://talan.bank.gov.ua/get-user-certificate/eg9zAx-1A_IGLLswq0la" TargetMode="External"/><Relationship Id="rId175" Type="http://schemas.openxmlformats.org/officeDocument/2006/relationships/hyperlink" Target="https://talan.bank.gov.ua/get-user-certificate/eg9zAHHPrTTQGFQQv-IE" TargetMode="External"/><Relationship Id="rId743" Type="http://schemas.openxmlformats.org/officeDocument/2006/relationships/hyperlink" Target="https://talan.bank.gov.ua/get-user-certificate/eg9zA2HTKCHydV2kt5Wz" TargetMode="External"/><Relationship Id="rId950" Type="http://schemas.openxmlformats.org/officeDocument/2006/relationships/hyperlink" Target="https://talan.bank.gov.ua/get-user-certificate/eg9zArKsxL3-glmpVL3h" TargetMode="External"/><Relationship Id="rId1026" Type="http://schemas.openxmlformats.org/officeDocument/2006/relationships/hyperlink" Target="https://talan.bank.gov.ua/get-user-certificate/eg9zAVH-69AdyBKaXkYQ" TargetMode="External"/><Relationship Id="rId382" Type="http://schemas.openxmlformats.org/officeDocument/2006/relationships/hyperlink" Target="https://talan.bank.gov.ua/get-user-certificate/eg9zAAjfaUQBmFj7NBX2" TargetMode="External"/><Relationship Id="rId603" Type="http://schemas.openxmlformats.org/officeDocument/2006/relationships/hyperlink" Target="https://talan.bank.gov.ua/get-user-certificate/eg9zAxngMJB38F-aYcTL" TargetMode="External"/><Relationship Id="rId687" Type="http://schemas.openxmlformats.org/officeDocument/2006/relationships/hyperlink" Target="https://talan.bank.gov.ua/get-user-certificate/eg9zAytJwz_oVnyY6hxr" TargetMode="External"/><Relationship Id="rId810" Type="http://schemas.openxmlformats.org/officeDocument/2006/relationships/hyperlink" Target="https://talan.bank.gov.ua/get-user-certificate/eg9zAf4O3fWhfZIHihWb" TargetMode="External"/><Relationship Id="rId908" Type="http://schemas.openxmlformats.org/officeDocument/2006/relationships/hyperlink" Target="https://talan.bank.gov.ua/get-user-certificate/eg9zA208uGUaZ5XMkJUI" TargetMode="External"/><Relationship Id="rId1233" Type="http://schemas.openxmlformats.org/officeDocument/2006/relationships/hyperlink" Target="https://talan.bank.gov.ua/get-user-certificate/GW_HwyUC53OK1WDpFKzd" TargetMode="External"/><Relationship Id="rId242" Type="http://schemas.openxmlformats.org/officeDocument/2006/relationships/hyperlink" Target="https://talan.bank.gov.ua/get-user-certificate/eg9zAI4GCDJ8wEj2fbhx" TargetMode="External"/><Relationship Id="rId894" Type="http://schemas.openxmlformats.org/officeDocument/2006/relationships/hyperlink" Target="https://talan.bank.gov.ua/get-user-certificate/eg9zAXlZhcoOs9HeMmip" TargetMode="External"/><Relationship Id="rId1177" Type="http://schemas.openxmlformats.org/officeDocument/2006/relationships/hyperlink" Target="https://talan.bank.gov.ua/get-user-certificate/eg9zAYyswFkanV6CANfH" TargetMode="External"/><Relationship Id="rId37" Type="http://schemas.openxmlformats.org/officeDocument/2006/relationships/hyperlink" Target="https://talan.bank.gov.ua/get-user-certificate/eg9zAMQsWF-mE4b1jzHb" TargetMode="External"/><Relationship Id="rId102" Type="http://schemas.openxmlformats.org/officeDocument/2006/relationships/hyperlink" Target="https://talan.bank.gov.ua/get-user-certificate/eg9zAXZ-O9en1nzwBmpd" TargetMode="External"/><Relationship Id="rId547" Type="http://schemas.openxmlformats.org/officeDocument/2006/relationships/hyperlink" Target="https://talan.bank.gov.ua/get-user-certificate/eg9zA2VSfTX-Ito9uA3D" TargetMode="External"/><Relationship Id="rId754" Type="http://schemas.openxmlformats.org/officeDocument/2006/relationships/hyperlink" Target="https://talan.bank.gov.ua/get-user-certificate/eg9zAGPMofh7t_LX5rI-" TargetMode="External"/><Relationship Id="rId961" Type="http://schemas.openxmlformats.org/officeDocument/2006/relationships/hyperlink" Target="https://talan.bank.gov.ua/get-user-certificate/eg9zAiEjzLRTSlNQ4rZt" TargetMode="External"/><Relationship Id="rId90" Type="http://schemas.openxmlformats.org/officeDocument/2006/relationships/hyperlink" Target="https://talan.bank.gov.ua/get-user-certificate/eg9zAer9FF14IXwSvIIy" TargetMode="External"/><Relationship Id="rId186" Type="http://schemas.openxmlformats.org/officeDocument/2006/relationships/hyperlink" Target="https://talan.bank.gov.ua/get-user-certificate/eg9zASd1nnEaIVKQk-KB" TargetMode="External"/><Relationship Id="rId393" Type="http://schemas.openxmlformats.org/officeDocument/2006/relationships/hyperlink" Target="https://talan.bank.gov.ua/get-user-certificate/eg9zAoNn2dVKBRGrtn4-" TargetMode="External"/><Relationship Id="rId407" Type="http://schemas.openxmlformats.org/officeDocument/2006/relationships/hyperlink" Target="https://talan.bank.gov.ua/get-user-certificate/eg9zACrn2V-cbnppRirO" TargetMode="External"/><Relationship Id="rId614" Type="http://schemas.openxmlformats.org/officeDocument/2006/relationships/hyperlink" Target="https://talan.bank.gov.ua/get-user-certificate/eg9zAcGvew_ZnMiMSz8Y" TargetMode="External"/><Relationship Id="rId821" Type="http://schemas.openxmlformats.org/officeDocument/2006/relationships/hyperlink" Target="https://talan.bank.gov.ua/get-user-certificate/eg9zAJTvy_McaCBRf398" TargetMode="External"/><Relationship Id="rId1037" Type="http://schemas.openxmlformats.org/officeDocument/2006/relationships/hyperlink" Target="https://talan.bank.gov.ua/get-user-certificate/eg9zA2XMtIt6yYQm-o4r" TargetMode="External"/><Relationship Id="rId1244" Type="http://schemas.openxmlformats.org/officeDocument/2006/relationships/hyperlink" Target="https://talan.bank.gov.ua/get-user-certificate/GW_HwddDhUoVKfoBq8jO" TargetMode="External"/><Relationship Id="rId253" Type="http://schemas.openxmlformats.org/officeDocument/2006/relationships/hyperlink" Target="https://talan.bank.gov.ua/get-user-certificate/eg9zA0oFmoCVTaFPcA1y" TargetMode="External"/><Relationship Id="rId460" Type="http://schemas.openxmlformats.org/officeDocument/2006/relationships/hyperlink" Target="https://talan.bank.gov.ua/get-user-certificate/eg9zAcflgk7ioV0X7dUe" TargetMode="External"/><Relationship Id="rId698" Type="http://schemas.openxmlformats.org/officeDocument/2006/relationships/hyperlink" Target="https://talan.bank.gov.ua/get-user-certificate/eg9zA3h1h5BEokwsVySj" TargetMode="External"/><Relationship Id="rId919" Type="http://schemas.openxmlformats.org/officeDocument/2006/relationships/hyperlink" Target="https://talan.bank.gov.ua/get-user-certificate/eg9zAcAv_OkIpA350DAA" TargetMode="External"/><Relationship Id="rId1090" Type="http://schemas.openxmlformats.org/officeDocument/2006/relationships/hyperlink" Target="https://talan.bank.gov.ua/get-user-certificate/eg9zA6TUrMLGbFS-upJ7" TargetMode="External"/><Relationship Id="rId1104" Type="http://schemas.openxmlformats.org/officeDocument/2006/relationships/hyperlink" Target="https://talan.bank.gov.ua/get-user-certificate/eg9zAQqqPLrJMf7Mhxuz" TargetMode="External"/><Relationship Id="rId48" Type="http://schemas.openxmlformats.org/officeDocument/2006/relationships/hyperlink" Target="https://talan.bank.gov.ua/get-user-certificate/eg9zAZO3jWVJAIoA-zs2" TargetMode="External"/><Relationship Id="rId113" Type="http://schemas.openxmlformats.org/officeDocument/2006/relationships/hyperlink" Target="https://talan.bank.gov.ua/get-user-certificate/eg9zAruh08QlsPMD1iBu" TargetMode="External"/><Relationship Id="rId320" Type="http://schemas.openxmlformats.org/officeDocument/2006/relationships/hyperlink" Target="https://talan.bank.gov.ua/get-user-certificate/eg9zA-zx_tJ185NbykVd" TargetMode="External"/><Relationship Id="rId558" Type="http://schemas.openxmlformats.org/officeDocument/2006/relationships/hyperlink" Target="https://talan.bank.gov.ua/get-user-certificate/eg9zA__--4PyU1X3ibp9" TargetMode="External"/><Relationship Id="rId765" Type="http://schemas.openxmlformats.org/officeDocument/2006/relationships/hyperlink" Target="https://talan.bank.gov.ua/get-user-certificate/eg9zAz04HsS8UwphhQjd" TargetMode="External"/><Relationship Id="rId972" Type="http://schemas.openxmlformats.org/officeDocument/2006/relationships/hyperlink" Target="https://talan.bank.gov.ua/get-user-certificate/eg9zAOs0_Pm0814dMw3Z" TargetMode="External"/><Relationship Id="rId1188" Type="http://schemas.openxmlformats.org/officeDocument/2006/relationships/hyperlink" Target="https://talan.bank.gov.ua/get-user-certificate/eg9zAgylh_dmn_N-lfnS" TargetMode="External"/><Relationship Id="rId197" Type="http://schemas.openxmlformats.org/officeDocument/2006/relationships/hyperlink" Target="https://talan.bank.gov.ua/get-user-certificate/eg9zAMhMk_UUSMD1gCtE" TargetMode="External"/><Relationship Id="rId418" Type="http://schemas.openxmlformats.org/officeDocument/2006/relationships/hyperlink" Target="https://talan.bank.gov.ua/get-user-certificate/eg9zAIj6FFVQo-rc-NJY" TargetMode="External"/><Relationship Id="rId625" Type="http://schemas.openxmlformats.org/officeDocument/2006/relationships/hyperlink" Target="https://talan.bank.gov.ua/get-user-certificate/eg9zALYdsAQuAjzxtzNs" TargetMode="External"/><Relationship Id="rId832" Type="http://schemas.openxmlformats.org/officeDocument/2006/relationships/hyperlink" Target="https://talan.bank.gov.ua/get-user-certificate/eg9zA6ScuU0l2NHufLZJ" TargetMode="External"/><Relationship Id="rId1048" Type="http://schemas.openxmlformats.org/officeDocument/2006/relationships/hyperlink" Target="https://talan.bank.gov.ua/get-user-certificate/eg9zAQ_gWG9ww9UiGdMa" TargetMode="External"/><Relationship Id="rId264" Type="http://schemas.openxmlformats.org/officeDocument/2006/relationships/hyperlink" Target="https://talan.bank.gov.ua/get-user-certificate/eg9zA-123S-tDa-miqie" TargetMode="External"/><Relationship Id="rId471" Type="http://schemas.openxmlformats.org/officeDocument/2006/relationships/hyperlink" Target="https://talan.bank.gov.ua/get-user-certificate/eg9zA5nW0zpAHMXyj8n8" TargetMode="External"/><Relationship Id="rId1115" Type="http://schemas.openxmlformats.org/officeDocument/2006/relationships/hyperlink" Target="https://talan.bank.gov.ua/get-user-certificate/eg9zAjcS71AhgkacjRtu" TargetMode="External"/><Relationship Id="rId59" Type="http://schemas.openxmlformats.org/officeDocument/2006/relationships/hyperlink" Target="https://talan.bank.gov.ua/get-user-certificate/eg9zA83KBCYb_d772Z45" TargetMode="External"/><Relationship Id="rId124" Type="http://schemas.openxmlformats.org/officeDocument/2006/relationships/hyperlink" Target="https://talan.bank.gov.ua/get-user-certificate/eg9zADgvFgmFWpodxIrq" TargetMode="External"/><Relationship Id="rId569" Type="http://schemas.openxmlformats.org/officeDocument/2006/relationships/hyperlink" Target="https://talan.bank.gov.ua/get-user-certificate/eg9zAp5sDpBuuNn2X3i8" TargetMode="External"/><Relationship Id="rId776" Type="http://schemas.openxmlformats.org/officeDocument/2006/relationships/hyperlink" Target="https://talan.bank.gov.ua/get-user-certificate/eg9zAALNZi5c4Ijw8IH0" TargetMode="External"/><Relationship Id="rId983" Type="http://schemas.openxmlformats.org/officeDocument/2006/relationships/hyperlink" Target="https://talan.bank.gov.ua/get-user-certificate/eg9zAufeV_7of01phzj9" TargetMode="External"/><Relationship Id="rId1199" Type="http://schemas.openxmlformats.org/officeDocument/2006/relationships/hyperlink" Target="https://talan.bank.gov.ua/get-user-certificate/eg9zA6RoJ9YqMCC1S2li" TargetMode="External"/><Relationship Id="rId331" Type="http://schemas.openxmlformats.org/officeDocument/2006/relationships/hyperlink" Target="https://talan.bank.gov.ua/get-user-certificate/eg9zA2fW1bNEvZCFL_Z9" TargetMode="External"/><Relationship Id="rId429" Type="http://schemas.openxmlformats.org/officeDocument/2006/relationships/hyperlink" Target="https://talan.bank.gov.ua/get-user-certificate/eg9zADUKONA0DdNIwjcf" TargetMode="External"/><Relationship Id="rId636" Type="http://schemas.openxmlformats.org/officeDocument/2006/relationships/hyperlink" Target="https://talan.bank.gov.ua/get-user-certificate/eg9zAw3Iokf340BBaBEX" TargetMode="External"/><Relationship Id="rId1059" Type="http://schemas.openxmlformats.org/officeDocument/2006/relationships/hyperlink" Target="https://talan.bank.gov.ua/get-user-certificate/eg9zAbYJEfJUfdRsaSLw" TargetMode="External"/><Relationship Id="rId843" Type="http://schemas.openxmlformats.org/officeDocument/2006/relationships/hyperlink" Target="https://talan.bank.gov.ua/get-user-certificate/eg9zAAlMPLvpRDUZIHGf" TargetMode="External"/><Relationship Id="rId1126" Type="http://schemas.openxmlformats.org/officeDocument/2006/relationships/hyperlink" Target="https://talan.bank.gov.ua/get-user-certificate/eg9zAaWBb3NHq-nn5t3I" TargetMode="External"/><Relationship Id="rId275" Type="http://schemas.openxmlformats.org/officeDocument/2006/relationships/hyperlink" Target="https://talan.bank.gov.ua/get-user-certificate/eg9zAIyifMW-MPD7lb6V" TargetMode="External"/><Relationship Id="rId482" Type="http://schemas.openxmlformats.org/officeDocument/2006/relationships/hyperlink" Target="https://talan.bank.gov.ua/get-user-certificate/eg9zAfi0q31stW91-7kC" TargetMode="External"/><Relationship Id="rId703" Type="http://schemas.openxmlformats.org/officeDocument/2006/relationships/hyperlink" Target="https://talan.bank.gov.ua/get-user-certificate/eg9zAtC8VRlAcdweEL6Q" TargetMode="External"/><Relationship Id="rId910" Type="http://schemas.openxmlformats.org/officeDocument/2006/relationships/hyperlink" Target="https://talan.bank.gov.ua/get-user-certificate/eg9zAbSo7G7vZSl_lhlQ" TargetMode="External"/><Relationship Id="rId135" Type="http://schemas.openxmlformats.org/officeDocument/2006/relationships/hyperlink" Target="https://talan.bank.gov.ua/get-user-certificate/eg9zAWJ4-YDNOCoELW5w" TargetMode="External"/><Relationship Id="rId342" Type="http://schemas.openxmlformats.org/officeDocument/2006/relationships/hyperlink" Target="https://talan.bank.gov.ua/get-user-certificate/eg9zAJ-zOcJpQXPzLII6" TargetMode="External"/><Relationship Id="rId787" Type="http://schemas.openxmlformats.org/officeDocument/2006/relationships/hyperlink" Target="https://talan.bank.gov.ua/get-user-certificate/eg9zAgd_TSTaca4S9B9G" TargetMode="External"/><Relationship Id="rId994" Type="http://schemas.openxmlformats.org/officeDocument/2006/relationships/hyperlink" Target="https://talan.bank.gov.ua/get-user-certificate/eg9zAYFmMOL9I-8ML_kH" TargetMode="External"/><Relationship Id="rId202" Type="http://schemas.openxmlformats.org/officeDocument/2006/relationships/hyperlink" Target="https://talan.bank.gov.ua/get-user-certificate/eg9zA58JDP3OPeuDeHCq" TargetMode="External"/><Relationship Id="rId647" Type="http://schemas.openxmlformats.org/officeDocument/2006/relationships/hyperlink" Target="https://talan.bank.gov.ua/get-user-certificate/eg9zAHZzDsQgD6ISc9Qm" TargetMode="External"/><Relationship Id="rId854" Type="http://schemas.openxmlformats.org/officeDocument/2006/relationships/hyperlink" Target="https://talan.bank.gov.ua/get-user-certificate/eg9zAyrPPrQEERDSTywq" TargetMode="External"/><Relationship Id="rId286" Type="http://schemas.openxmlformats.org/officeDocument/2006/relationships/hyperlink" Target="https://talan.bank.gov.ua/get-user-certificate/eg9zAuxRQuhas-1J3e-n" TargetMode="External"/><Relationship Id="rId493" Type="http://schemas.openxmlformats.org/officeDocument/2006/relationships/hyperlink" Target="https://talan.bank.gov.ua/get-user-certificate/eg9zAZJUBkpR5aBqbz0D" TargetMode="External"/><Relationship Id="rId507" Type="http://schemas.openxmlformats.org/officeDocument/2006/relationships/hyperlink" Target="https://talan.bank.gov.ua/get-user-certificate/eg9zAGtJgo-hFfxYLjio" TargetMode="External"/><Relationship Id="rId714" Type="http://schemas.openxmlformats.org/officeDocument/2006/relationships/hyperlink" Target="https://talan.bank.gov.ua/get-user-certificate/eg9zA8NUZHbxAw69xWiG" TargetMode="External"/><Relationship Id="rId921" Type="http://schemas.openxmlformats.org/officeDocument/2006/relationships/hyperlink" Target="https://talan.bank.gov.ua/get-user-certificate/eg9zA3MZAKlXeVOtQ_h4" TargetMode="External"/><Relationship Id="rId1137" Type="http://schemas.openxmlformats.org/officeDocument/2006/relationships/hyperlink" Target="https://talan.bank.gov.ua/get-user-certificate/eg9zAwl40zt7-7vV6p8o" TargetMode="External"/><Relationship Id="rId50" Type="http://schemas.openxmlformats.org/officeDocument/2006/relationships/hyperlink" Target="https://talan.bank.gov.ua/get-user-certificate/eg9zABbqofugBoqbsBXY" TargetMode="External"/><Relationship Id="rId146" Type="http://schemas.openxmlformats.org/officeDocument/2006/relationships/hyperlink" Target="https://talan.bank.gov.ua/get-user-certificate/eg9zAZc8ExeolhzL9f-c" TargetMode="External"/><Relationship Id="rId353" Type="http://schemas.openxmlformats.org/officeDocument/2006/relationships/hyperlink" Target="https://talan.bank.gov.ua/get-user-certificate/eg9zAsDwdfkbrRYgUALO" TargetMode="External"/><Relationship Id="rId560" Type="http://schemas.openxmlformats.org/officeDocument/2006/relationships/hyperlink" Target="https://talan.bank.gov.ua/get-user-certificate/eg9zA1ZivilRAS5yXpeA" TargetMode="External"/><Relationship Id="rId798" Type="http://schemas.openxmlformats.org/officeDocument/2006/relationships/hyperlink" Target="https://talan.bank.gov.ua/get-user-certificate/eg9zARDbMfKKtd35_Dkq" TargetMode="External"/><Relationship Id="rId1190" Type="http://schemas.openxmlformats.org/officeDocument/2006/relationships/hyperlink" Target="https://talan.bank.gov.ua/get-user-certificate/eg9zALxKhzQdIjEDlQFT" TargetMode="External"/><Relationship Id="rId1204" Type="http://schemas.openxmlformats.org/officeDocument/2006/relationships/hyperlink" Target="https://talan.bank.gov.ua/get-user-certificate/eg9zA0hYrQ4osXcBR5t2" TargetMode="External"/><Relationship Id="rId213" Type="http://schemas.openxmlformats.org/officeDocument/2006/relationships/hyperlink" Target="https://talan.bank.gov.ua/get-user-certificate/eg9zA6Qcgs5xb8r1vByb" TargetMode="External"/><Relationship Id="rId420" Type="http://schemas.openxmlformats.org/officeDocument/2006/relationships/hyperlink" Target="https://talan.bank.gov.ua/get-user-certificate/eg9zA_7uXQAkOsPIycQZ" TargetMode="External"/><Relationship Id="rId658" Type="http://schemas.openxmlformats.org/officeDocument/2006/relationships/hyperlink" Target="https://talan.bank.gov.ua/get-user-certificate/eg9zAndAA2q0CjUKv248" TargetMode="External"/><Relationship Id="rId865" Type="http://schemas.openxmlformats.org/officeDocument/2006/relationships/hyperlink" Target="https://talan.bank.gov.ua/get-user-certificate/eg9zA2vssUG49iTXZqbO" TargetMode="External"/><Relationship Id="rId1050" Type="http://schemas.openxmlformats.org/officeDocument/2006/relationships/hyperlink" Target="https://talan.bank.gov.ua/get-user-certificate/eg9zApD6xYcfl-Ood4Um" TargetMode="External"/><Relationship Id="rId297" Type="http://schemas.openxmlformats.org/officeDocument/2006/relationships/hyperlink" Target="https://talan.bank.gov.ua/get-user-certificate/eg9zATZmKeYNTfhCeO5I" TargetMode="External"/><Relationship Id="rId518" Type="http://schemas.openxmlformats.org/officeDocument/2006/relationships/hyperlink" Target="https://talan.bank.gov.ua/get-user-certificate/eg9zAVe3fHwLiFYDVUPc" TargetMode="External"/><Relationship Id="rId725" Type="http://schemas.openxmlformats.org/officeDocument/2006/relationships/hyperlink" Target="https://talan.bank.gov.ua/get-user-certificate/eg9zARkvhmT1VIoLPVou" TargetMode="External"/><Relationship Id="rId932" Type="http://schemas.openxmlformats.org/officeDocument/2006/relationships/hyperlink" Target="https://talan.bank.gov.ua/get-user-certificate/eg9zAqcXBxentUYfm1vc" TargetMode="External"/><Relationship Id="rId1148" Type="http://schemas.openxmlformats.org/officeDocument/2006/relationships/hyperlink" Target="https://talan.bank.gov.ua/get-user-certificate/eg9zADpRA5MglMlfvGqr" TargetMode="External"/><Relationship Id="rId157" Type="http://schemas.openxmlformats.org/officeDocument/2006/relationships/hyperlink" Target="https://talan.bank.gov.ua/get-user-certificate/eg9zAKAxLCvN9s2TQgIy" TargetMode="External"/><Relationship Id="rId364" Type="http://schemas.openxmlformats.org/officeDocument/2006/relationships/hyperlink" Target="https://talan.bank.gov.ua/get-user-certificate/eg9zAno867EvT6t8LQyC" TargetMode="External"/><Relationship Id="rId1008" Type="http://schemas.openxmlformats.org/officeDocument/2006/relationships/hyperlink" Target="https://talan.bank.gov.ua/get-user-certificate/eg9zANxYFI3CSnSxn3eg" TargetMode="External"/><Relationship Id="rId1215" Type="http://schemas.openxmlformats.org/officeDocument/2006/relationships/hyperlink" Target="https://talan.bank.gov.ua/get-user-certificate/eg9zAEKoKthewwW2BzKi" TargetMode="External"/><Relationship Id="rId61" Type="http://schemas.openxmlformats.org/officeDocument/2006/relationships/hyperlink" Target="https://talan.bank.gov.ua/get-user-certificate/eg9zAUeRmbnMSjmy_BmW" TargetMode="External"/><Relationship Id="rId571" Type="http://schemas.openxmlformats.org/officeDocument/2006/relationships/hyperlink" Target="https://talan.bank.gov.ua/get-user-certificate/eg9zA3AAbh9Z-46sBbRV" TargetMode="External"/><Relationship Id="rId669" Type="http://schemas.openxmlformats.org/officeDocument/2006/relationships/hyperlink" Target="https://talan.bank.gov.ua/get-user-certificate/eg9zAx86q_3OhdxDFb7M" TargetMode="External"/><Relationship Id="rId876" Type="http://schemas.openxmlformats.org/officeDocument/2006/relationships/hyperlink" Target="https://talan.bank.gov.ua/get-user-certificate/eg9zA2AV5tLH4AKJUAy4" TargetMode="External"/><Relationship Id="rId19" Type="http://schemas.openxmlformats.org/officeDocument/2006/relationships/hyperlink" Target="https://talan.bank.gov.ua/get-user-certificate/eg9zAD6m3KvvC9Kyyeba" TargetMode="External"/><Relationship Id="rId224" Type="http://schemas.openxmlformats.org/officeDocument/2006/relationships/hyperlink" Target="https://talan.bank.gov.ua/get-user-certificate/eg9zAWpXgIOd0Wj0jzD5" TargetMode="External"/><Relationship Id="rId431" Type="http://schemas.openxmlformats.org/officeDocument/2006/relationships/hyperlink" Target="https://talan.bank.gov.ua/get-user-certificate/eg9zASQqeBjdLEMIGlcv" TargetMode="External"/><Relationship Id="rId529" Type="http://schemas.openxmlformats.org/officeDocument/2006/relationships/hyperlink" Target="https://talan.bank.gov.ua/get-user-certificate/eg9zAwIMTeNnbZJdm0yu" TargetMode="External"/><Relationship Id="rId736" Type="http://schemas.openxmlformats.org/officeDocument/2006/relationships/hyperlink" Target="https://talan.bank.gov.ua/get-user-certificate/eg9zAVyX57AYUatCKRb3" TargetMode="External"/><Relationship Id="rId1061" Type="http://schemas.openxmlformats.org/officeDocument/2006/relationships/hyperlink" Target="https://talan.bank.gov.ua/get-user-certificate/eg9zAZ_ws9_QZ5_w-CJi" TargetMode="External"/><Relationship Id="rId1159" Type="http://schemas.openxmlformats.org/officeDocument/2006/relationships/hyperlink" Target="https://talan.bank.gov.ua/get-user-certificate/eg9zAWHfs1DgPQmrKGC9" TargetMode="External"/><Relationship Id="rId168" Type="http://schemas.openxmlformats.org/officeDocument/2006/relationships/hyperlink" Target="https://talan.bank.gov.ua/get-user-certificate/eg9zAA-Wne_RYeBij1My" TargetMode="External"/><Relationship Id="rId943" Type="http://schemas.openxmlformats.org/officeDocument/2006/relationships/hyperlink" Target="https://talan.bank.gov.ua/get-user-certificate/eg9zALIECWJJBSBcdp5G" TargetMode="External"/><Relationship Id="rId1019" Type="http://schemas.openxmlformats.org/officeDocument/2006/relationships/hyperlink" Target="https://talan.bank.gov.ua/get-user-certificate/eg9zAwkqvcOKxIqHrLJI" TargetMode="External"/><Relationship Id="rId72" Type="http://schemas.openxmlformats.org/officeDocument/2006/relationships/hyperlink" Target="https://talan.bank.gov.ua/get-user-certificate/eg9zADzy7QCfmwu1fqZa" TargetMode="External"/><Relationship Id="rId375" Type="http://schemas.openxmlformats.org/officeDocument/2006/relationships/hyperlink" Target="https://talan.bank.gov.ua/get-user-certificate/eg9zAJoUHKBDOB-8SGHW" TargetMode="External"/><Relationship Id="rId582" Type="http://schemas.openxmlformats.org/officeDocument/2006/relationships/hyperlink" Target="https://talan.bank.gov.ua/get-user-certificate/eg9zApHNv6qzPKx68IAN" TargetMode="External"/><Relationship Id="rId803" Type="http://schemas.openxmlformats.org/officeDocument/2006/relationships/hyperlink" Target="https://talan.bank.gov.ua/get-user-certificate/eg9zAzn_w4XkGX-ZVupZ" TargetMode="External"/><Relationship Id="rId1226" Type="http://schemas.openxmlformats.org/officeDocument/2006/relationships/hyperlink" Target="https://talan.bank.gov.ua/get-user-certificate/eg9zAQStGacq4QJkHL6s" TargetMode="External"/><Relationship Id="rId3" Type="http://schemas.openxmlformats.org/officeDocument/2006/relationships/hyperlink" Target="https://talan.bank.gov.ua/get-user-certificate/eg9zA43_XnyL02ecX6ya" TargetMode="External"/><Relationship Id="rId235" Type="http://schemas.openxmlformats.org/officeDocument/2006/relationships/hyperlink" Target="https://talan.bank.gov.ua/get-user-certificate/eg9zAKJeXJOTsgeW3vU0" TargetMode="External"/><Relationship Id="rId442" Type="http://schemas.openxmlformats.org/officeDocument/2006/relationships/hyperlink" Target="https://talan.bank.gov.ua/get-user-certificate/eg9zA2hgFo6rh3_HFYFD" TargetMode="External"/><Relationship Id="rId887" Type="http://schemas.openxmlformats.org/officeDocument/2006/relationships/hyperlink" Target="https://talan.bank.gov.ua/get-user-certificate/eg9zAs2VbnispQQGlIsX" TargetMode="External"/><Relationship Id="rId1072" Type="http://schemas.openxmlformats.org/officeDocument/2006/relationships/hyperlink" Target="https://talan.bank.gov.ua/get-user-certificate/eg9zA0qvvPnzCwJVELVh" TargetMode="External"/><Relationship Id="rId302" Type="http://schemas.openxmlformats.org/officeDocument/2006/relationships/hyperlink" Target="https://talan.bank.gov.ua/get-user-certificate/eg9zAL22TQ5pwhPTX8sa" TargetMode="External"/><Relationship Id="rId747" Type="http://schemas.openxmlformats.org/officeDocument/2006/relationships/hyperlink" Target="https://talan.bank.gov.ua/get-user-certificate/eg9zAxoHJXHDykPMll_A" TargetMode="External"/><Relationship Id="rId954" Type="http://schemas.openxmlformats.org/officeDocument/2006/relationships/hyperlink" Target="https://talan.bank.gov.ua/get-user-certificate/eg9zAxK-MjRvLCBYFflF" TargetMode="External"/><Relationship Id="rId83" Type="http://schemas.openxmlformats.org/officeDocument/2006/relationships/hyperlink" Target="https://talan.bank.gov.ua/get-user-certificate/eg9zAIgyBXCcyjao4DKz" TargetMode="External"/><Relationship Id="rId179" Type="http://schemas.openxmlformats.org/officeDocument/2006/relationships/hyperlink" Target="https://talan.bank.gov.ua/get-user-certificate/eg9zAO0C9MLZ5DQS7Nvo" TargetMode="External"/><Relationship Id="rId386" Type="http://schemas.openxmlformats.org/officeDocument/2006/relationships/hyperlink" Target="https://talan.bank.gov.ua/get-user-certificate/eg9zA0hxi32xOJ_0TQwm" TargetMode="External"/><Relationship Id="rId593" Type="http://schemas.openxmlformats.org/officeDocument/2006/relationships/hyperlink" Target="https://talan.bank.gov.ua/get-user-certificate/eg9zAJa6i1xiNzg_rnsp" TargetMode="External"/><Relationship Id="rId607" Type="http://schemas.openxmlformats.org/officeDocument/2006/relationships/hyperlink" Target="https://talan.bank.gov.ua/get-user-certificate/eg9zAhGfsl6cHGjPdNUE" TargetMode="External"/><Relationship Id="rId814" Type="http://schemas.openxmlformats.org/officeDocument/2006/relationships/hyperlink" Target="https://talan.bank.gov.ua/get-user-certificate/eg9zAxmcbrcBZVaarLBE" TargetMode="External"/><Relationship Id="rId1237" Type="http://schemas.openxmlformats.org/officeDocument/2006/relationships/hyperlink" Target="https://talan.bank.gov.ua/get-user-certificate/GW_HwEDzX_ihXON1Ss_C" TargetMode="External"/><Relationship Id="rId246" Type="http://schemas.openxmlformats.org/officeDocument/2006/relationships/hyperlink" Target="https://talan.bank.gov.ua/get-user-certificate/eg9zABj_CIzcxxKbMMv3" TargetMode="External"/><Relationship Id="rId453" Type="http://schemas.openxmlformats.org/officeDocument/2006/relationships/hyperlink" Target="https://talan.bank.gov.ua/get-user-certificate/eg9zAw_6BPlAscHtSQs1" TargetMode="External"/><Relationship Id="rId660" Type="http://schemas.openxmlformats.org/officeDocument/2006/relationships/hyperlink" Target="https://talan.bank.gov.ua/get-user-certificate/eg9zA03pJbF1x9wvpZzw" TargetMode="External"/><Relationship Id="rId898" Type="http://schemas.openxmlformats.org/officeDocument/2006/relationships/hyperlink" Target="https://talan.bank.gov.ua/get-user-certificate/eg9zAZ8O0gqosXNowuaS" TargetMode="External"/><Relationship Id="rId1083" Type="http://schemas.openxmlformats.org/officeDocument/2006/relationships/hyperlink" Target="https://talan.bank.gov.ua/get-user-certificate/eg9zA2Tbc56J5FwaMoQF" TargetMode="External"/><Relationship Id="rId106" Type="http://schemas.openxmlformats.org/officeDocument/2006/relationships/hyperlink" Target="https://talan.bank.gov.ua/get-user-certificate/eg9zAs_v_tmk6zKdZBj5" TargetMode="External"/><Relationship Id="rId313" Type="http://schemas.openxmlformats.org/officeDocument/2006/relationships/hyperlink" Target="https://talan.bank.gov.ua/get-user-certificate/eg9zAT2NC_tXbO9AGS1M" TargetMode="External"/><Relationship Id="rId758" Type="http://schemas.openxmlformats.org/officeDocument/2006/relationships/hyperlink" Target="https://talan.bank.gov.ua/get-user-certificate/eg9zARxwyWsNPouCEy4e" TargetMode="External"/><Relationship Id="rId965" Type="http://schemas.openxmlformats.org/officeDocument/2006/relationships/hyperlink" Target="https://talan.bank.gov.ua/get-user-certificate/eg9zAk7MixnCgldlSPlP" TargetMode="External"/><Relationship Id="rId1150" Type="http://schemas.openxmlformats.org/officeDocument/2006/relationships/hyperlink" Target="https://talan.bank.gov.ua/get-user-certificate/eg9zAxB6gBpatDTtzK3g" TargetMode="External"/><Relationship Id="rId10" Type="http://schemas.openxmlformats.org/officeDocument/2006/relationships/hyperlink" Target="https://talan.bank.gov.ua/get-user-certificate/eg9zAeBYcaHEmgwdunNX" TargetMode="External"/><Relationship Id="rId94" Type="http://schemas.openxmlformats.org/officeDocument/2006/relationships/hyperlink" Target="https://talan.bank.gov.ua/get-user-certificate/eg9zAA-9apbD6sOpLrtk" TargetMode="External"/><Relationship Id="rId397" Type="http://schemas.openxmlformats.org/officeDocument/2006/relationships/hyperlink" Target="https://talan.bank.gov.ua/get-user-certificate/eg9zAuNh9DtnESiLQ6wq" TargetMode="External"/><Relationship Id="rId520" Type="http://schemas.openxmlformats.org/officeDocument/2006/relationships/hyperlink" Target="https://talan.bank.gov.ua/get-user-certificate/eg9zA8_oZqFqN97YYYhu" TargetMode="External"/><Relationship Id="rId618" Type="http://schemas.openxmlformats.org/officeDocument/2006/relationships/hyperlink" Target="https://talan.bank.gov.ua/get-user-certificate/eg9zAWrm2Qtsh0skfWwk" TargetMode="External"/><Relationship Id="rId825" Type="http://schemas.openxmlformats.org/officeDocument/2006/relationships/hyperlink" Target="https://talan.bank.gov.ua/get-user-certificate/eg9zAK31FHvfPtQC0nNi" TargetMode="External"/><Relationship Id="rId257" Type="http://schemas.openxmlformats.org/officeDocument/2006/relationships/hyperlink" Target="https://talan.bank.gov.ua/get-user-certificate/eg9zAdA0a72APZKJJI0g" TargetMode="External"/><Relationship Id="rId464" Type="http://schemas.openxmlformats.org/officeDocument/2006/relationships/hyperlink" Target="https://talan.bank.gov.ua/get-user-certificate/eg9zArXhKFR2-bWfQ-XK" TargetMode="External"/><Relationship Id="rId1010" Type="http://schemas.openxmlformats.org/officeDocument/2006/relationships/hyperlink" Target="https://talan.bank.gov.ua/get-user-certificate/eg9zAg_tKU1CxGu2Qt2j" TargetMode="External"/><Relationship Id="rId1094" Type="http://schemas.openxmlformats.org/officeDocument/2006/relationships/hyperlink" Target="https://talan.bank.gov.ua/get-user-certificate/eg9zAexymIidis4wARs8" TargetMode="External"/><Relationship Id="rId1108" Type="http://schemas.openxmlformats.org/officeDocument/2006/relationships/hyperlink" Target="https://talan.bank.gov.ua/get-user-certificate/eg9zACai1fbl9apMIHfE" TargetMode="External"/><Relationship Id="rId117" Type="http://schemas.openxmlformats.org/officeDocument/2006/relationships/hyperlink" Target="https://talan.bank.gov.ua/get-user-certificate/eg9zAeIDRk50r48qEAb-" TargetMode="External"/><Relationship Id="rId671" Type="http://schemas.openxmlformats.org/officeDocument/2006/relationships/hyperlink" Target="https://talan.bank.gov.ua/get-user-certificate/eg9zASOOQFNOSzfTUXE7" TargetMode="External"/><Relationship Id="rId769" Type="http://schemas.openxmlformats.org/officeDocument/2006/relationships/hyperlink" Target="https://talan.bank.gov.ua/get-user-certificate/eg9zAcYjCqOVFFzFdhsf" TargetMode="External"/><Relationship Id="rId976" Type="http://schemas.openxmlformats.org/officeDocument/2006/relationships/hyperlink" Target="https://talan.bank.gov.ua/get-user-certificate/eg9zAHWgGBRRYKs94oKr" TargetMode="External"/><Relationship Id="rId324" Type="http://schemas.openxmlformats.org/officeDocument/2006/relationships/hyperlink" Target="https://talan.bank.gov.ua/get-user-certificate/eg9zA91dteWz4HNEiAdC" TargetMode="External"/><Relationship Id="rId531" Type="http://schemas.openxmlformats.org/officeDocument/2006/relationships/hyperlink" Target="https://talan.bank.gov.ua/get-user-certificate/eg9zA_c4v3_Ml8Ue-lYR" TargetMode="External"/><Relationship Id="rId629" Type="http://schemas.openxmlformats.org/officeDocument/2006/relationships/hyperlink" Target="https://talan.bank.gov.ua/get-user-certificate/eg9zAv45YgWp3z5PW3Tz" TargetMode="External"/><Relationship Id="rId1161" Type="http://schemas.openxmlformats.org/officeDocument/2006/relationships/hyperlink" Target="https://talan.bank.gov.ua/get-user-certificate/eg9zAKLrXrFwKr35HBvK" TargetMode="External"/><Relationship Id="rId836" Type="http://schemas.openxmlformats.org/officeDocument/2006/relationships/hyperlink" Target="https://talan.bank.gov.ua/get-user-certificate/eg9zA9jV9NvziTq_ikys" TargetMode="External"/><Relationship Id="rId1021" Type="http://schemas.openxmlformats.org/officeDocument/2006/relationships/hyperlink" Target="https://talan.bank.gov.ua/get-user-certificate/eg9zAGrrZAUU0O4pUq3H" TargetMode="External"/><Relationship Id="rId1119" Type="http://schemas.openxmlformats.org/officeDocument/2006/relationships/hyperlink" Target="https://talan.bank.gov.ua/get-user-certificate/eg9zAsr0NmgUlvxWiOiX" TargetMode="External"/><Relationship Id="rId903" Type="http://schemas.openxmlformats.org/officeDocument/2006/relationships/hyperlink" Target="https://talan.bank.gov.ua/get-user-certificate/eg9zAiju7epyIY77YhJ0" TargetMode="External"/><Relationship Id="rId32" Type="http://schemas.openxmlformats.org/officeDocument/2006/relationships/hyperlink" Target="https://talan.bank.gov.ua/get-user-certificate/eg9zAg8i-0ksvyLZzOuQ" TargetMode="External"/><Relationship Id="rId181" Type="http://schemas.openxmlformats.org/officeDocument/2006/relationships/hyperlink" Target="https://talan.bank.gov.ua/get-user-certificate/eg9zACxaeZdnvnqvF_jc" TargetMode="External"/><Relationship Id="rId279" Type="http://schemas.openxmlformats.org/officeDocument/2006/relationships/hyperlink" Target="https://talan.bank.gov.ua/get-user-certificate/eg9zAT5LOc6gvZH92Glh" TargetMode="External"/><Relationship Id="rId486" Type="http://schemas.openxmlformats.org/officeDocument/2006/relationships/hyperlink" Target="https://talan.bank.gov.ua/get-user-certificate/eg9zAmYJrwx24RkPHtdn" TargetMode="External"/><Relationship Id="rId693" Type="http://schemas.openxmlformats.org/officeDocument/2006/relationships/hyperlink" Target="https://talan.bank.gov.ua/get-user-certificate/eg9zANPa0CzMZMVLEert" TargetMode="External"/><Relationship Id="rId139" Type="http://schemas.openxmlformats.org/officeDocument/2006/relationships/hyperlink" Target="https://talan.bank.gov.ua/get-user-certificate/eg9zAqOV40F5i_3epKL4" TargetMode="External"/><Relationship Id="rId346" Type="http://schemas.openxmlformats.org/officeDocument/2006/relationships/hyperlink" Target="https://talan.bank.gov.ua/get-user-certificate/eg9zAr0k71Ya48eMsr_b" TargetMode="External"/><Relationship Id="rId553" Type="http://schemas.openxmlformats.org/officeDocument/2006/relationships/hyperlink" Target="https://talan.bank.gov.ua/get-user-certificate/eg9zA2gnnu_NkHihgJJ-" TargetMode="External"/><Relationship Id="rId760" Type="http://schemas.openxmlformats.org/officeDocument/2006/relationships/hyperlink" Target="https://talan.bank.gov.ua/get-user-certificate/eg9zAenUOhD-kLFCjjUs" TargetMode="External"/><Relationship Id="rId998" Type="http://schemas.openxmlformats.org/officeDocument/2006/relationships/hyperlink" Target="https://talan.bank.gov.ua/get-user-certificate/eg9zAj2kBaushySsFVH2" TargetMode="External"/><Relationship Id="rId1183" Type="http://schemas.openxmlformats.org/officeDocument/2006/relationships/hyperlink" Target="https://talan.bank.gov.ua/get-user-certificate/eg9zAnep_AicJmVipSNT" TargetMode="External"/><Relationship Id="rId206" Type="http://schemas.openxmlformats.org/officeDocument/2006/relationships/hyperlink" Target="https://talan.bank.gov.ua/get-user-certificate/eg9zAHB-onYZmOcJtAGY" TargetMode="External"/><Relationship Id="rId413" Type="http://schemas.openxmlformats.org/officeDocument/2006/relationships/hyperlink" Target="https://talan.bank.gov.ua/get-user-certificate/eg9zAWm3MLegv_Ykou9R" TargetMode="External"/><Relationship Id="rId858" Type="http://schemas.openxmlformats.org/officeDocument/2006/relationships/hyperlink" Target="https://talan.bank.gov.ua/get-user-certificate/eg9zAPrre5UYhXypsc__" TargetMode="External"/><Relationship Id="rId1043" Type="http://schemas.openxmlformats.org/officeDocument/2006/relationships/hyperlink" Target="https://talan.bank.gov.ua/get-user-certificate/eg9zAgs7kbJRY_nIWh2v" TargetMode="External"/><Relationship Id="rId620" Type="http://schemas.openxmlformats.org/officeDocument/2006/relationships/hyperlink" Target="https://talan.bank.gov.ua/get-user-certificate/eg9zADKlusxiVa4bpgQp" TargetMode="External"/><Relationship Id="rId718" Type="http://schemas.openxmlformats.org/officeDocument/2006/relationships/hyperlink" Target="https://talan.bank.gov.ua/get-user-certificate/eg9zAWKqdQ2nPzsL1COt" TargetMode="External"/><Relationship Id="rId925" Type="http://schemas.openxmlformats.org/officeDocument/2006/relationships/hyperlink" Target="https://talan.bank.gov.ua/get-user-certificate/eg9zAstG5w4pMIZNrjZ0" TargetMode="External"/><Relationship Id="rId1110" Type="http://schemas.openxmlformats.org/officeDocument/2006/relationships/hyperlink" Target="https://talan.bank.gov.ua/get-user-certificate/eg9zAkfYkMx9LetJLVD6" TargetMode="External"/><Relationship Id="rId1208" Type="http://schemas.openxmlformats.org/officeDocument/2006/relationships/hyperlink" Target="https://talan.bank.gov.ua/get-user-certificate/eg9zA3D8ICYLmkO-ML5q" TargetMode="External"/><Relationship Id="rId54" Type="http://schemas.openxmlformats.org/officeDocument/2006/relationships/hyperlink" Target="https://talan.bank.gov.ua/get-user-certificate/eg9zAT3fmS5B4bRIGqF2" TargetMode="External"/><Relationship Id="rId270" Type="http://schemas.openxmlformats.org/officeDocument/2006/relationships/hyperlink" Target="https://talan.bank.gov.ua/get-user-certificate/eg9zAHYreXPmXmyXcyoc" TargetMode="External"/><Relationship Id="rId130" Type="http://schemas.openxmlformats.org/officeDocument/2006/relationships/hyperlink" Target="https://talan.bank.gov.ua/get-user-certificate/eg9zAdzzr_zIRvNa-D-c" TargetMode="External"/><Relationship Id="rId368" Type="http://schemas.openxmlformats.org/officeDocument/2006/relationships/hyperlink" Target="https://talan.bank.gov.ua/get-user-certificate/eg9zAU3qFz7j_0iqCWHs" TargetMode="External"/><Relationship Id="rId575" Type="http://schemas.openxmlformats.org/officeDocument/2006/relationships/hyperlink" Target="https://talan.bank.gov.ua/get-user-certificate/eg9zAa8UwNPgt7b016eP" TargetMode="External"/><Relationship Id="rId782" Type="http://schemas.openxmlformats.org/officeDocument/2006/relationships/hyperlink" Target="https://talan.bank.gov.ua/get-user-certificate/eg9zAbEU9NOGkTG3O9M6" TargetMode="External"/><Relationship Id="rId228" Type="http://schemas.openxmlformats.org/officeDocument/2006/relationships/hyperlink" Target="https://talan.bank.gov.ua/get-user-certificate/eg9zARhzc5o_ScIGXxmt" TargetMode="External"/><Relationship Id="rId435" Type="http://schemas.openxmlformats.org/officeDocument/2006/relationships/hyperlink" Target="https://talan.bank.gov.ua/get-user-certificate/eg9zAV1_gEoKIcKGzlDD" TargetMode="External"/><Relationship Id="rId642" Type="http://schemas.openxmlformats.org/officeDocument/2006/relationships/hyperlink" Target="https://talan.bank.gov.ua/get-user-certificate/eg9zAZi8O-IvR7Qa5E-_" TargetMode="External"/><Relationship Id="rId1065" Type="http://schemas.openxmlformats.org/officeDocument/2006/relationships/hyperlink" Target="https://talan.bank.gov.ua/get-user-certificate/eg9zA9edTJKULp-oG7n6" TargetMode="External"/><Relationship Id="rId502" Type="http://schemas.openxmlformats.org/officeDocument/2006/relationships/hyperlink" Target="https://talan.bank.gov.ua/get-user-certificate/eg9zAOflQtMztbqZlRFt" TargetMode="External"/><Relationship Id="rId947" Type="http://schemas.openxmlformats.org/officeDocument/2006/relationships/hyperlink" Target="https://talan.bank.gov.ua/get-user-certificate/eg9zAxfnzWzsscajAwqx" TargetMode="External"/><Relationship Id="rId1132" Type="http://schemas.openxmlformats.org/officeDocument/2006/relationships/hyperlink" Target="https://talan.bank.gov.ua/get-user-certificate/eg9zAhnYcrbdKPJhV20c" TargetMode="External"/><Relationship Id="rId76" Type="http://schemas.openxmlformats.org/officeDocument/2006/relationships/hyperlink" Target="https://talan.bank.gov.ua/get-user-certificate/eg9zAAdCgh-iJ-8PBASj" TargetMode="External"/><Relationship Id="rId807" Type="http://schemas.openxmlformats.org/officeDocument/2006/relationships/hyperlink" Target="https://talan.bank.gov.ua/get-user-certificate/eg9zAKYad0Knjoefx9Ej" TargetMode="External"/><Relationship Id="rId292" Type="http://schemas.openxmlformats.org/officeDocument/2006/relationships/hyperlink" Target="https://talan.bank.gov.ua/get-user-certificate/eg9zA96t_VQ4ZpBb0czG" TargetMode="External"/><Relationship Id="rId597" Type="http://schemas.openxmlformats.org/officeDocument/2006/relationships/hyperlink" Target="https://talan.bank.gov.ua/get-user-certificate/eg9zAfBH1nm0C0k9xqwV" TargetMode="External"/><Relationship Id="rId152" Type="http://schemas.openxmlformats.org/officeDocument/2006/relationships/hyperlink" Target="https://talan.bank.gov.ua/get-user-certificate/eg9zAhIOXSnsBmA2v7T0" TargetMode="External"/><Relationship Id="rId457" Type="http://schemas.openxmlformats.org/officeDocument/2006/relationships/hyperlink" Target="https://talan.bank.gov.ua/get-user-certificate/eg9zAqFW5LoQDphPglmn" TargetMode="External"/><Relationship Id="rId1087" Type="http://schemas.openxmlformats.org/officeDocument/2006/relationships/hyperlink" Target="https://talan.bank.gov.ua/get-user-certificate/eg9zAoRPNVSFYpg0fVvH" TargetMode="External"/><Relationship Id="rId664" Type="http://schemas.openxmlformats.org/officeDocument/2006/relationships/hyperlink" Target="https://talan.bank.gov.ua/get-user-certificate/eg9zAObVgnuNm5H_6R3i" TargetMode="External"/><Relationship Id="rId871" Type="http://schemas.openxmlformats.org/officeDocument/2006/relationships/hyperlink" Target="https://talan.bank.gov.ua/get-user-certificate/eg9zAcmNKV0UUEL7wWKk" TargetMode="External"/><Relationship Id="rId969" Type="http://schemas.openxmlformats.org/officeDocument/2006/relationships/hyperlink" Target="https://talan.bank.gov.ua/get-user-certificate/eg9zAJmrXEBKSaBxO6FC" TargetMode="External"/><Relationship Id="rId317" Type="http://schemas.openxmlformats.org/officeDocument/2006/relationships/hyperlink" Target="https://talan.bank.gov.ua/get-user-certificate/eg9zAqvlz_QYFUjmDhVM" TargetMode="External"/><Relationship Id="rId524" Type="http://schemas.openxmlformats.org/officeDocument/2006/relationships/hyperlink" Target="https://talan.bank.gov.ua/get-user-certificate/eg9zAnm6rHmR98DWex7K" TargetMode="External"/><Relationship Id="rId731" Type="http://schemas.openxmlformats.org/officeDocument/2006/relationships/hyperlink" Target="https://talan.bank.gov.ua/get-user-certificate/eg9zA1GfsyzrlHXgnkMk" TargetMode="External"/><Relationship Id="rId1154" Type="http://schemas.openxmlformats.org/officeDocument/2006/relationships/hyperlink" Target="https://talan.bank.gov.ua/get-user-certificate/eg9zApGaoB4lELME_o8h" TargetMode="External"/><Relationship Id="rId98" Type="http://schemas.openxmlformats.org/officeDocument/2006/relationships/hyperlink" Target="https://talan.bank.gov.ua/get-user-certificate/eg9zAVpIEHk2jPxkZBa9" TargetMode="External"/><Relationship Id="rId829" Type="http://schemas.openxmlformats.org/officeDocument/2006/relationships/hyperlink" Target="https://talan.bank.gov.ua/get-user-certificate/eg9zA19_kIJKbzXmpws5" TargetMode="External"/><Relationship Id="rId1014" Type="http://schemas.openxmlformats.org/officeDocument/2006/relationships/hyperlink" Target="https://talan.bank.gov.ua/get-user-certificate/eg9zARyMZR37vYlF-A4f" TargetMode="External"/><Relationship Id="rId1221" Type="http://schemas.openxmlformats.org/officeDocument/2006/relationships/hyperlink" Target="https://talan.bank.gov.ua/get-user-certificate/eg9zAlPkWXkLaJvGZ9fV" TargetMode="External"/><Relationship Id="rId25" Type="http://schemas.openxmlformats.org/officeDocument/2006/relationships/hyperlink" Target="https://talan.bank.gov.ua/get-user-certificate/eg9zARrezhVNkIOdBPEO" TargetMode="External"/><Relationship Id="rId174" Type="http://schemas.openxmlformats.org/officeDocument/2006/relationships/hyperlink" Target="https://talan.bank.gov.ua/get-user-certificate/eg9zACBwUNYZqk0rg_pj" TargetMode="External"/><Relationship Id="rId381" Type="http://schemas.openxmlformats.org/officeDocument/2006/relationships/hyperlink" Target="https://talan.bank.gov.ua/get-user-certificate/eg9zAJ7ZBsjT6T7Khax5" TargetMode="External"/><Relationship Id="rId241" Type="http://schemas.openxmlformats.org/officeDocument/2006/relationships/hyperlink" Target="https://talan.bank.gov.ua/get-user-certificate/eg9zAV6mL2lPJ8fmy2Ze" TargetMode="External"/><Relationship Id="rId479" Type="http://schemas.openxmlformats.org/officeDocument/2006/relationships/hyperlink" Target="https://talan.bank.gov.ua/get-user-certificate/eg9zAcIrjGncrQuPOZ3m" TargetMode="External"/><Relationship Id="rId686" Type="http://schemas.openxmlformats.org/officeDocument/2006/relationships/hyperlink" Target="https://talan.bank.gov.ua/get-user-certificate/eg9zArqqUfWAWUPKkECl" TargetMode="External"/><Relationship Id="rId893" Type="http://schemas.openxmlformats.org/officeDocument/2006/relationships/hyperlink" Target="https://talan.bank.gov.ua/get-user-certificate/eg9zAIjxnoyNbCANrmp_" TargetMode="External"/><Relationship Id="rId339" Type="http://schemas.openxmlformats.org/officeDocument/2006/relationships/hyperlink" Target="https://talan.bank.gov.ua/get-user-certificate/eg9zArxYETdgcbmeBRJv" TargetMode="External"/><Relationship Id="rId546" Type="http://schemas.openxmlformats.org/officeDocument/2006/relationships/hyperlink" Target="https://talan.bank.gov.ua/get-user-certificate/eg9zAJRPuexzyIPl_1Qu" TargetMode="External"/><Relationship Id="rId753" Type="http://schemas.openxmlformats.org/officeDocument/2006/relationships/hyperlink" Target="https://talan.bank.gov.ua/get-user-certificate/eg9zAXxgn2e6sKJN1Qaz" TargetMode="External"/><Relationship Id="rId1176" Type="http://schemas.openxmlformats.org/officeDocument/2006/relationships/hyperlink" Target="https://talan.bank.gov.ua/get-user-certificate/eg9zAgI626SeEeMVcYbs" TargetMode="External"/><Relationship Id="rId101" Type="http://schemas.openxmlformats.org/officeDocument/2006/relationships/hyperlink" Target="https://talan.bank.gov.ua/get-user-certificate/eg9zAd5a4-PumFcro9FE" TargetMode="External"/><Relationship Id="rId406" Type="http://schemas.openxmlformats.org/officeDocument/2006/relationships/hyperlink" Target="https://talan.bank.gov.ua/get-user-certificate/eg9zAOxXkMAUzun4V72x" TargetMode="External"/><Relationship Id="rId960" Type="http://schemas.openxmlformats.org/officeDocument/2006/relationships/hyperlink" Target="https://talan.bank.gov.ua/get-user-certificate/eg9zANb2pVF57W0PRooO" TargetMode="External"/><Relationship Id="rId1036" Type="http://schemas.openxmlformats.org/officeDocument/2006/relationships/hyperlink" Target="https://talan.bank.gov.ua/get-user-certificate/eg9zAnyfcQiPlmrx7uXd" TargetMode="External"/><Relationship Id="rId1243" Type="http://schemas.openxmlformats.org/officeDocument/2006/relationships/hyperlink" Target="https://talan.bank.gov.ua/get-user-certificate/GW_HwqOOhZ4LaBE-tk6c" TargetMode="External"/><Relationship Id="rId613" Type="http://schemas.openxmlformats.org/officeDocument/2006/relationships/hyperlink" Target="https://talan.bank.gov.ua/get-user-certificate/eg9zAtFOEvvAU8lGYYgS" TargetMode="External"/><Relationship Id="rId820" Type="http://schemas.openxmlformats.org/officeDocument/2006/relationships/hyperlink" Target="https://talan.bank.gov.ua/get-user-certificate/eg9zA_GHU__YJm-8tS-k" TargetMode="External"/><Relationship Id="rId918" Type="http://schemas.openxmlformats.org/officeDocument/2006/relationships/hyperlink" Target="https://talan.bank.gov.ua/get-user-certificate/eg9zACFS-N8kSRv3Bmw1" TargetMode="External"/><Relationship Id="rId1103" Type="http://schemas.openxmlformats.org/officeDocument/2006/relationships/hyperlink" Target="https://talan.bank.gov.ua/get-user-certificate/eg9zAHqcNenKgD0U3BO2" TargetMode="External"/><Relationship Id="rId47" Type="http://schemas.openxmlformats.org/officeDocument/2006/relationships/hyperlink" Target="https://talan.bank.gov.ua/get-user-certificate/eg9zA3m4F4oiWG-uPh6d" TargetMode="External"/><Relationship Id="rId196" Type="http://schemas.openxmlformats.org/officeDocument/2006/relationships/hyperlink" Target="https://talan.bank.gov.ua/get-user-certificate/eg9zAzhUwVHtgeTb7_5b" TargetMode="External"/><Relationship Id="rId263" Type="http://schemas.openxmlformats.org/officeDocument/2006/relationships/hyperlink" Target="https://talan.bank.gov.ua/get-user-certificate/eg9zAORTuyYwQvvh1bRR" TargetMode="External"/><Relationship Id="rId470" Type="http://schemas.openxmlformats.org/officeDocument/2006/relationships/hyperlink" Target="https://talan.bank.gov.ua/get-user-certificate/eg9zAyJaF0TXZnUvckBP" TargetMode="External"/><Relationship Id="rId123" Type="http://schemas.openxmlformats.org/officeDocument/2006/relationships/hyperlink" Target="https://talan.bank.gov.ua/get-user-certificate/eg9zAlDVFlqMLLhqzTSe" TargetMode="External"/><Relationship Id="rId330" Type="http://schemas.openxmlformats.org/officeDocument/2006/relationships/hyperlink" Target="https://talan.bank.gov.ua/get-user-certificate/eg9zAvyOVt_RYJEuvOtp" TargetMode="External"/><Relationship Id="rId568" Type="http://schemas.openxmlformats.org/officeDocument/2006/relationships/hyperlink" Target="https://talan.bank.gov.ua/get-user-certificate/eg9zAJZkbr6atajPZonG" TargetMode="External"/><Relationship Id="rId775" Type="http://schemas.openxmlformats.org/officeDocument/2006/relationships/hyperlink" Target="https://talan.bank.gov.ua/get-user-certificate/eg9zA56S6fkjM8FOEX99" TargetMode="External"/><Relationship Id="rId982" Type="http://schemas.openxmlformats.org/officeDocument/2006/relationships/hyperlink" Target="https://talan.bank.gov.ua/get-user-certificate/eg9zAPPO87o0RxR_6jre" TargetMode="External"/><Relationship Id="rId1198" Type="http://schemas.openxmlformats.org/officeDocument/2006/relationships/hyperlink" Target="https://talan.bank.gov.ua/get-user-certificate/eg9zAtgMH0CGzPmlJBPD" TargetMode="External"/><Relationship Id="rId428" Type="http://schemas.openxmlformats.org/officeDocument/2006/relationships/hyperlink" Target="https://talan.bank.gov.ua/get-user-certificate/eg9zAQUMNEOL5NAt41dR" TargetMode="External"/><Relationship Id="rId635" Type="http://schemas.openxmlformats.org/officeDocument/2006/relationships/hyperlink" Target="https://talan.bank.gov.ua/get-user-certificate/eg9zAt2niWYZgm-_BaRj" TargetMode="External"/><Relationship Id="rId842" Type="http://schemas.openxmlformats.org/officeDocument/2006/relationships/hyperlink" Target="https://talan.bank.gov.ua/get-user-certificate/eg9zAL0Jq7DxhKsZQ9Al" TargetMode="External"/><Relationship Id="rId1058" Type="http://schemas.openxmlformats.org/officeDocument/2006/relationships/hyperlink" Target="https://talan.bank.gov.ua/get-user-certificate/eg9zAz-hx3DqRSPjE7WH" TargetMode="External"/><Relationship Id="rId702" Type="http://schemas.openxmlformats.org/officeDocument/2006/relationships/hyperlink" Target="https://talan.bank.gov.ua/get-user-certificate/eg9zAv6PtuShz-mgwkdw" TargetMode="External"/><Relationship Id="rId1125" Type="http://schemas.openxmlformats.org/officeDocument/2006/relationships/hyperlink" Target="https://talan.bank.gov.ua/get-user-certificate/eg9zAlIFjvokBeMECnVo" TargetMode="External"/><Relationship Id="rId69" Type="http://schemas.openxmlformats.org/officeDocument/2006/relationships/hyperlink" Target="https://talan.bank.gov.ua/get-user-certificate/eg9zAAMukYZ0fO0wIO0Z" TargetMode="External"/><Relationship Id="rId285" Type="http://schemas.openxmlformats.org/officeDocument/2006/relationships/hyperlink" Target="https://talan.bank.gov.ua/get-user-certificate/eg9zAmdYr0CmZ8WtNW7r" TargetMode="External"/><Relationship Id="rId492" Type="http://schemas.openxmlformats.org/officeDocument/2006/relationships/hyperlink" Target="https://talan.bank.gov.ua/get-user-certificate/eg9zAgl0Xtb8TjWZmP5q" TargetMode="External"/><Relationship Id="rId797" Type="http://schemas.openxmlformats.org/officeDocument/2006/relationships/hyperlink" Target="https://talan.bank.gov.ua/get-user-certificate/eg9zAYWaYtdgPg2yEgxO" TargetMode="External"/><Relationship Id="rId145" Type="http://schemas.openxmlformats.org/officeDocument/2006/relationships/hyperlink" Target="https://talan.bank.gov.ua/get-user-certificate/eg9zAzzdUd1DiN2A8BNQ" TargetMode="External"/><Relationship Id="rId352" Type="http://schemas.openxmlformats.org/officeDocument/2006/relationships/hyperlink" Target="https://talan.bank.gov.ua/get-user-certificate/eg9zATW8ChLUivgZ9jDM" TargetMode="External"/><Relationship Id="rId212" Type="http://schemas.openxmlformats.org/officeDocument/2006/relationships/hyperlink" Target="https://talan.bank.gov.ua/get-user-certificate/eg9zAX9HAzp2Av4BwBLU" TargetMode="External"/><Relationship Id="rId657" Type="http://schemas.openxmlformats.org/officeDocument/2006/relationships/hyperlink" Target="https://talan.bank.gov.ua/get-user-certificate/eg9zAd1fkdxJX2sEPWn6" TargetMode="External"/><Relationship Id="rId864" Type="http://schemas.openxmlformats.org/officeDocument/2006/relationships/hyperlink" Target="https://talan.bank.gov.ua/get-user-certificate/eg9zApgIfcD14zkLXDNN" TargetMode="External"/><Relationship Id="rId517" Type="http://schemas.openxmlformats.org/officeDocument/2006/relationships/hyperlink" Target="https://talan.bank.gov.ua/get-user-certificate/eg9zA4oSrFNEsztAEQ2Q" TargetMode="External"/><Relationship Id="rId724" Type="http://schemas.openxmlformats.org/officeDocument/2006/relationships/hyperlink" Target="https://talan.bank.gov.ua/get-user-certificate/eg9zAA4w5YAud0I8QkbN" TargetMode="External"/><Relationship Id="rId931" Type="http://schemas.openxmlformats.org/officeDocument/2006/relationships/hyperlink" Target="https://talan.bank.gov.ua/get-user-certificate/eg9zAk-b3b5v9nLKQuPM" TargetMode="External"/><Relationship Id="rId1147" Type="http://schemas.openxmlformats.org/officeDocument/2006/relationships/hyperlink" Target="https://talan.bank.gov.ua/get-user-certificate/eg9zAn6yUrREfDfGREUr" TargetMode="External"/><Relationship Id="rId60" Type="http://schemas.openxmlformats.org/officeDocument/2006/relationships/hyperlink" Target="https://talan.bank.gov.ua/get-user-certificate/eg9zA1JYzNt3WJdhV6QM" TargetMode="External"/><Relationship Id="rId1007" Type="http://schemas.openxmlformats.org/officeDocument/2006/relationships/hyperlink" Target="https://talan.bank.gov.ua/get-user-certificate/eg9zAP-JKHOSHqc8MZ5I" TargetMode="External"/><Relationship Id="rId1214" Type="http://schemas.openxmlformats.org/officeDocument/2006/relationships/hyperlink" Target="https://talan.bank.gov.ua/get-user-certificate/eg9zAuoSCpVycJX8bil-" TargetMode="External"/><Relationship Id="rId18" Type="http://schemas.openxmlformats.org/officeDocument/2006/relationships/hyperlink" Target="https://talan.bank.gov.ua/get-user-certificate/eg9zACt-stYPwiq0-bJ8" TargetMode="External"/><Relationship Id="rId167" Type="http://schemas.openxmlformats.org/officeDocument/2006/relationships/hyperlink" Target="https://talan.bank.gov.ua/get-user-certificate/eg9zA7P3bjy93S3PaALB" TargetMode="External"/><Relationship Id="rId374" Type="http://schemas.openxmlformats.org/officeDocument/2006/relationships/hyperlink" Target="https://talan.bank.gov.ua/get-user-certificate/eg9zALY3vsQmRe5ug6N6" TargetMode="External"/><Relationship Id="rId581" Type="http://schemas.openxmlformats.org/officeDocument/2006/relationships/hyperlink" Target="https://talan.bank.gov.ua/get-user-certificate/eg9zArRp5GXh4dqlGLfA" TargetMode="External"/><Relationship Id="rId234" Type="http://schemas.openxmlformats.org/officeDocument/2006/relationships/hyperlink" Target="https://talan.bank.gov.ua/get-user-certificate/eg9zARhBS1FehWOz2Uu2" TargetMode="External"/><Relationship Id="rId679" Type="http://schemas.openxmlformats.org/officeDocument/2006/relationships/hyperlink" Target="https://talan.bank.gov.ua/get-user-certificate/eg9zAzuEskbmb3tgTnpN" TargetMode="External"/><Relationship Id="rId886" Type="http://schemas.openxmlformats.org/officeDocument/2006/relationships/hyperlink" Target="https://talan.bank.gov.ua/get-user-certificate/eg9zAewyVpEeAApi7gBr" TargetMode="External"/><Relationship Id="rId2" Type="http://schemas.openxmlformats.org/officeDocument/2006/relationships/hyperlink" Target="https://talan.bank.gov.ua/get-user-certificate/eg9zA1qX2BjGegsJZZuV" TargetMode="External"/><Relationship Id="rId441" Type="http://schemas.openxmlformats.org/officeDocument/2006/relationships/hyperlink" Target="https://talan.bank.gov.ua/get-user-certificate/eg9zAEcI7XIPR0TppJ2t" TargetMode="External"/><Relationship Id="rId539" Type="http://schemas.openxmlformats.org/officeDocument/2006/relationships/hyperlink" Target="https://talan.bank.gov.ua/get-user-certificate/eg9zAWvIdh3qGVRURyDq" TargetMode="External"/><Relationship Id="rId746" Type="http://schemas.openxmlformats.org/officeDocument/2006/relationships/hyperlink" Target="https://talan.bank.gov.ua/get-user-certificate/eg9zA3Veq6Q_HMYQLBpG" TargetMode="External"/><Relationship Id="rId1071" Type="http://schemas.openxmlformats.org/officeDocument/2006/relationships/hyperlink" Target="https://talan.bank.gov.ua/get-user-certificate/eg9zAvRUTzta5w-2ojf4" TargetMode="External"/><Relationship Id="rId1169" Type="http://schemas.openxmlformats.org/officeDocument/2006/relationships/hyperlink" Target="https://talan.bank.gov.ua/get-user-certificate/eg9zAhGpNjAzbSQNtrfr" TargetMode="External"/><Relationship Id="rId301" Type="http://schemas.openxmlformats.org/officeDocument/2006/relationships/hyperlink" Target="https://talan.bank.gov.ua/get-user-certificate/eg9zAhrKqOB0vNcFqE_b" TargetMode="External"/><Relationship Id="rId953" Type="http://schemas.openxmlformats.org/officeDocument/2006/relationships/hyperlink" Target="https://talan.bank.gov.ua/get-user-certificate/eg9zA_nA5vJH4oQ0qp9G" TargetMode="External"/><Relationship Id="rId1029" Type="http://schemas.openxmlformats.org/officeDocument/2006/relationships/hyperlink" Target="https://talan.bank.gov.ua/get-user-certificate/eg9zAEFbS5LrYKiBV6KD" TargetMode="External"/><Relationship Id="rId1236" Type="http://schemas.openxmlformats.org/officeDocument/2006/relationships/hyperlink" Target="https://talan.bank.gov.ua/get-user-certificate/GW_HwGSzaIqSNShvdUrV" TargetMode="External"/><Relationship Id="rId82" Type="http://schemas.openxmlformats.org/officeDocument/2006/relationships/hyperlink" Target="https://talan.bank.gov.ua/get-user-certificate/eg9zA9Y6lDvg-e3yhPgv" TargetMode="External"/><Relationship Id="rId606" Type="http://schemas.openxmlformats.org/officeDocument/2006/relationships/hyperlink" Target="https://talan.bank.gov.ua/get-user-certificate/eg9zAkjC_ygISpstLl6S" TargetMode="External"/><Relationship Id="rId813" Type="http://schemas.openxmlformats.org/officeDocument/2006/relationships/hyperlink" Target="https://talan.bank.gov.ua/get-user-certificate/eg9zA3x9e7nugoSlNe1m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talan.bank.gov.ua/get-user-certificate/gcoXWCv6cEj_2hr4BVUP" TargetMode="External"/><Relationship Id="rId299" Type="http://schemas.openxmlformats.org/officeDocument/2006/relationships/hyperlink" Target="https://talan.bank.gov.ua/get-user-certificate/gcoXWGg78yuPGHsgKHLG" TargetMode="External"/><Relationship Id="rId21" Type="http://schemas.openxmlformats.org/officeDocument/2006/relationships/hyperlink" Target="https://talan.bank.gov.ua/get-user-certificate/gcoXWn2GVdRQ6573xtyO" TargetMode="External"/><Relationship Id="rId63" Type="http://schemas.openxmlformats.org/officeDocument/2006/relationships/hyperlink" Target="https://talan.bank.gov.ua/get-user-certificate/gcoXWcJATMWnjfqYCpCP" TargetMode="External"/><Relationship Id="rId159" Type="http://schemas.openxmlformats.org/officeDocument/2006/relationships/hyperlink" Target="https://talan.bank.gov.ua/get-user-certificate/gcoXWNQzTgtBGbqBAzuU" TargetMode="External"/><Relationship Id="rId324" Type="http://schemas.openxmlformats.org/officeDocument/2006/relationships/hyperlink" Target="https://talan.bank.gov.ua/get-user-certificate/gcoXWQ6u_Nk_pwpGvtA1" TargetMode="External"/><Relationship Id="rId366" Type="http://schemas.openxmlformats.org/officeDocument/2006/relationships/hyperlink" Target="https://talan.bank.gov.ua/get-user-certificate/gcoXW3NJR9Z8VrLr72vD" TargetMode="External"/><Relationship Id="rId170" Type="http://schemas.openxmlformats.org/officeDocument/2006/relationships/hyperlink" Target="https://talan.bank.gov.ua/get-user-certificate/gcoXWqHoxH9npX1jM058" TargetMode="External"/><Relationship Id="rId226" Type="http://schemas.openxmlformats.org/officeDocument/2006/relationships/hyperlink" Target="https://talan.bank.gov.ua/get-user-certificate/gcoXWBogfja8J9pLbVDc" TargetMode="External"/><Relationship Id="rId433" Type="http://schemas.openxmlformats.org/officeDocument/2006/relationships/hyperlink" Target="https://talan.bank.gov.ua/get-user-certificate/gcoXWw2vOaA3cHrlBhLi" TargetMode="External"/><Relationship Id="rId268" Type="http://schemas.openxmlformats.org/officeDocument/2006/relationships/hyperlink" Target="https://talan.bank.gov.ua/get-user-certificate/gcoXWyQl4ygm2fi2xHNq" TargetMode="External"/><Relationship Id="rId32" Type="http://schemas.openxmlformats.org/officeDocument/2006/relationships/hyperlink" Target="https://talan.bank.gov.ua/get-user-certificate/gcoXWuF2UqUIPy6NLYgv" TargetMode="External"/><Relationship Id="rId74" Type="http://schemas.openxmlformats.org/officeDocument/2006/relationships/hyperlink" Target="https://talan.bank.gov.ua/get-user-certificate/gcoXWeH-K-Gw1DYwJk3w" TargetMode="External"/><Relationship Id="rId128" Type="http://schemas.openxmlformats.org/officeDocument/2006/relationships/hyperlink" Target="https://talan.bank.gov.ua/get-user-certificate/gcoXWzaOKZCfh5khFWVR" TargetMode="External"/><Relationship Id="rId335" Type="http://schemas.openxmlformats.org/officeDocument/2006/relationships/hyperlink" Target="https://talan.bank.gov.ua/get-user-certificate/gcoXW0lsusrb6MgyHN-6" TargetMode="External"/><Relationship Id="rId377" Type="http://schemas.openxmlformats.org/officeDocument/2006/relationships/hyperlink" Target="https://talan.bank.gov.ua/get-user-certificate/gcoXWlKOLzR8UadJoOs2" TargetMode="External"/><Relationship Id="rId5" Type="http://schemas.openxmlformats.org/officeDocument/2006/relationships/hyperlink" Target="https://talan.bank.gov.ua/get-user-certificate/gcoXWegT-xdmY0lt_Y0V" TargetMode="External"/><Relationship Id="rId181" Type="http://schemas.openxmlformats.org/officeDocument/2006/relationships/hyperlink" Target="https://talan.bank.gov.ua/get-user-certificate/gcoXWGBZuktvzyU8q98I" TargetMode="External"/><Relationship Id="rId237" Type="http://schemas.openxmlformats.org/officeDocument/2006/relationships/hyperlink" Target="https://talan.bank.gov.ua/get-user-certificate/gcoXWXjLVDGcYu3nvIj9" TargetMode="External"/><Relationship Id="rId402" Type="http://schemas.openxmlformats.org/officeDocument/2006/relationships/hyperlink" Target="https://talan.bank.gov.ua/get-user-certificate/gcoXWe85gx0oAWdTwz88" TargetMode="External"/><Relationship Id="rId279" Type="http://schemas.openxmlformats.org/officeDocument/2006/relationships/hyperlink" Target="https://talan.bank.gov.ua/get-user-certificate/gcoXWCmvdTka99vNsvx7" TargetMode="External"/><Relationship Id="rId444" Type="http://schemas.openxmlformats.org/officeDocument/2006/relationships/hyperlink" Target="https://talan.bank.gov.ua/get-user-certificate/gcoXWq2VDTx4yqtWPjY9" TargetMode="External"/><Relationship Id="rId43" Type="http://schemas.openxmlformats.org/officeDocument/2006/relationships/hyperlink" Target="https://talan.bank.gov.ua/get-user-certificate/gcoXW8DDMM1neMfgbv_W" TargetMode="External"/><Relationship Id="rId139" Type="http://schemas.openxmlformats.org/officeDocument/2006/relationships/hyperlink" Target="https://talan.bank.gov.ua/get-user-certificate/gcoXWar5ZO5K4YHbG56g" TargetMode="External"/><Relationship Id="rId290" Type="http://schemas.openxmlformats.org/officeDocument/2006/relationships/hyperlink" Target="https://talan.bank.gov.ua/get-user-certificate/gcoXWc2lVWy3hv4ecN2P" TargetMode="External"/><Relationship Id="rId304" Type="http://schemas.openxmlformats.org/officeDocument/2006/relationships/hyperlink" Target="https://talan.bank.gov.ua/get-user-certificate/gcoXWfefcVIWTQSk0tOt" TargetMode="External"/><Relationship Id="rId346" Type="http://schemas.openxmlformats.org/officeDocument/2006/relationships/hyperlink" Target="https://talan.bank.gov.ua/get-user-certificate/gcoXWc9LftHwpvUSp7HA" TargetMode="External"/><Relationship Id="rId388" Type="http://schemas.openxmlformats.org/officeDocument/2006/relationships/hyperlink" Target="https://talan.bank.gov.ua/get-user-certificate/gcoXWoEnOC6kRxEUttMI" TargetMode="External"/><Relationship Id="rId85" Type="http://schemas.openxmlformats.org/officeDocument/2006/relationships/hyperlink" Target="https://talan.bank.gov.ua/get-user-certificate/gcoXW6wi5e5gD14KKPAy" TargetMode="External"/><Relationship Id="rId150" Type="http://schemas.openxmlformats.org/officeDocument/2006/relationships/hyperlink" Target="https://talan.bank.gov.ua/get-user-certificate/gcoXWfQsAyLljMMnKEyl" TargetMode="External"/><Relationship Id="rId192" Type="http://schemas.openxmlformats.org/officeDocument/2006/relationships/hyperlink" Target="https://talan.bank.gov.ua/get-user-certificate/gcoXW2onS7C9bslDxB2E" TargetMode="External"/><Relationship Id="rId206" Type="http://schemas.openxmlformats.org/officeDocument/2006/relationships/hyperlink" Target="https://talan.bank.gov.ua/get-user-certificate/gcoXWp6n71l4SvUNUm1S" TargetMode="External"/><Relationship Id="rId413" Type="http://schemas.openxmlformats.org/officeDocument/2006/relationships/hyperlink" Target="https://talan.bank.gov.ua/get-user-certificate/gcoXW5QRmvWzQ3ATfyc8" TargetMode="External"/><Relationship Id="rId248" Type="http://schemas.openxmlformats.org/officeDocument/2006/relationships/hyperlink" Target="https://talan.bank.gov.ua/get-user-certificate/gcoXWFA4rDV-jBSzVfAw" TargetMode="External"/><Relationship Id="rId455" Type="http://schemas.openxmlformats.org/officeDocument/2006/relationships/hyperlink" Target="https://talan.bank.gov.ua/get-user-certificate/gcoXWpZLYKWbQoP4jB5b" TargetMode="External"/><Relationship Id="rId12" Type="http://schemas.openxmlformats.org/officeDocument/2006/relationships/hyperlink" Target="https://talan.bank.gov.ua/get-user-certificate/gcoXWFmWHIPXfFMjboWB" TargetMode="External"/><Relationship Id="rId108" Type="http://schemas.openxmlformats.org/officeDocument/2006/relationships/hyperlink" Target="https://talan.bank.gov.ua/get-user-certificate/gcoXWbuEIxxr0J8TnQW4" TargetMode="External"/><Relationship Id="rId315" Type="http://schemas.openxmlformats.org/officeDocument/2006/relationships/hyperlink" Target="https://talan.bank.gov.ua/get-user-certificate/gcoXWcv9QopVZYutlVOH" TargetMode="External"/><Relationship Id="rId357" Type="http://schemas.openxmlformats.org/officeDocument/2006/relationships/hyperlink" Target="https://talan.bank.gov.ua/get-user-certificate/gcoXWz4QJ2UKxcteLd_Z" TargetMode="External"/><Relationship Id="rId54" Type="http://schemas.openxmlformats.org/officeDocument/2006/relationships/hyperlink" Target="https://talan.bank.gov.ua/get-user-certificate/gcoXWRrQJY3jQ7amjkAn" TargetMode="External"/><Relationship Id="rId96" Type="http://schemas.openxmlformats.org/officeDocument/2006/relationships/hyperlink" Target="https://talan.bank.gov.ua/get-user-certificate/gcoXWHPWoQS2fVuyk8rZ" TargetMode="External"/><Relationship Id="rId161" Type="http://schemas.openxmlformats.org/officeDocument/2006/relationships/hyperlink" Target="https://talan.bank.gov.ua/get-user-certificate/gcoXWwJGDqOMuNa0rHcd" TargetMode="External"/><Relationship Id="rId217" Type="http://schemas.openxmlformats.org/officeDocument/2006/relationships/hyperlink" Target="https://talan.bank.gov.ua/get-user-certificate/gcoXWlEo3_Os7GQ0_oKL" TargetMode="External"/><Relationship Id="rId399" Type="http://schemas.openxmlformats.org/officeDocument/2006/relationships/hyperlink" Target="https://talan.bank.gov.ua/get-user-certificate/gcoXWyK9_f9QmXgJhRnX" TargetMode="External"/><Relationship Id="rId259" Type="http://schemas.openxmlformats.org/officeDocument/2006/relationships/hyperlink" Target="https://talan.bank.gov.ua/get-user-certificate/gcoXWlsgZ_nC4HfOSPOh" TargetMode="External"/><Relationship Id="rId424" Type="http://schemas.openxmlformats.org/officeDocument/2006/relationships/hyperlink" Target="https://talan.bank.gov.ua/get-user-certificate/gcoXW0CfTofC8AVDYKTp" TargetMode="External"/><Relationship Id="rId23" Type="http://schemas.openxmlformats.org/officeDocument/2006/relationships/hyperlink" Target="https://talan.bank.gov.ua/get-user-certificate/gcoXWlitzuC8lQ92Yw2y" TargetMode="External"/><Relationship Id="rId119" Type="http://schemas.openxmlformats.org/officeDocument/2006/relationships/hyperlink" Target="https://talan.bank.gov.ua/get-user-certificate/gcoXWXIkIWD0gk0k9ZH3" TargetMode="External"/><Relationship Id="rId270" Type="http://schemas.openxmlformats.org/officeDocument/2006/relationships/hyperlink" Target="https://talan.bank.gov.ua/get-user-certificate/gcoXWsJZnM7JIYxajZQl" TargetMode="External"/><Relationship Id="rId326" Type="http://schemas.openxmlformats.org/officeDocument/2006/relationships/hyperlink" Target="https://talan.bank.gov.ua/get-user-certificate/gcoXWIc9KLZyRvhsnOBI" TargetMode="External"/><Relationship Id="rId65" Type="http://schemas.openxmlformats.org/officeDocument/2006/relationships/hyperlink" Target="https://talan.bank.gov.ua/get-user-certificate/gcoXWEhwVqnhxcOpGHZ6" TargetMode="External"/><Relationship Id="rId130" Type="http://schemas.openxmlformats.org/officeDocument/2006/relationships/hyperlink" Target="https://talan.bank.gov.ua/get-user-certificate/gcoXWhiCwGl8RAe2UIkJ" TargetMode="External"/><Relationship Id="rId368" Type="http://schemas.openxmlformats.org/officeDocument/2006/relationships/hyperlink" Target="https://talan.bank.gov.ua/get-user-certificate/gcoXWHUKvgy6Epp9QbWL" TargetMode="External"/><Relationship Id="rId172" Type="http://schemas.openxmlformats.org/officeDocument/2006/relationships/hyperlink" Target="https://talan.bank.gov.ua/get-user-certificate/gcoXWx5WvH5G_rXg7Pxx" TargetMode="External"/><Relationship Id="rId228" Type="http://schemas.openxmlformats.org/officeDocument/2006/relationships/hyperlink" Target="https://talan.bank.gov.ua/get-user-certificate/gcoXWntGtW33ANrHsf7s" TargetMode="External"/><Relationship Id="rId435" Type="http://schemas.openxmlformats.org/officeDocument/2006/relationships/hyperlink" Target="https://talan.bank.gov.ua/get-user-certificate/gcoXW104KYoPmoZqxI8y" TargetMode="External"/><Relationship Id="rId281" Type="http://schemas.openxmlformats.org/officeDocument/2006/relationships/hyperlink" Target="https://talan.bank.gov.ua/get-user-certificate/gcoXWgg62cD0aIWRpMvQ" TargetMode="External"/><Relationship Id="rId337" Type="http://schemas.openxmlformats.org/officeDocument/2006/relationships/hyperlink" Target="https://talan.bank.gov.ua/get-user-certificate/gcoXWdKTPEZ0vjXAeFCM" TargetMode="External"/><Relationship Id="rId34" Type="http://schemas.openxmlformats.org/officeDocument/2006/relationships/hyperlink" Target="https://talan.bank.gov.ua/get-user-certificate/gcoXWzm5yDT4tO1vNCLw" TargetMode="External"/><Relationship Id="rId76" Type="http://schemas.openxmlformats.org/officeDocument/2006/relationships/hyperlink" Target="https://talan.bank.gov.ua/get-user-certificate/gcoXWHUvxKpidv6ApoyD" TargetMode="External"/><Relationship Id="rId141" Type="http://schemas.openxmlformats.org/officeDocument/2006/relationships/hyperlink" Target="https://talan.bank.gov.ua/get-user-certificate/gcoXWWUFWZsuNMz_eRb9" TargetMode="External"/><Relationship Id="rId379" Type="http://schemas.openxmlformats.org/officeDocument/2006/relationships/hyperlink" Target="https://talan.bank.gov.ua/get-user-certificate/gcoXWbtyXUceAdbOFAvf" TargetMode="External"/><Relationship Id="rId7" Type="http://schemas.openxmlformats.org/officeDocument/2006/relationships/hyperlink" Target="https://talan.bank.gov.ua/get-user-certificate/gcoXWg8AweT1lCP-26WM" TargetMode="External"/><Relationship Id="rId183" Type="http://schemas.openxmlformats.org/officeDocument/2006/relationships/hyperlink" Target="https://talan.bank.gov.ua/get-user-certificate/gcoXW_QWML4Uk8MA5QA3" TargetMode="External"/><Relationship Id="rId239" Type="http://schemas.openxmlformats.org/officeDocument/2006/relationships/hyperlink" Target="https://talan.bank.gov.ua/get-user-certificate/gcoXWuOmX8jA1f3jmiN0" TargetMode="External"/><Relationship Id="rId390" Type="http://schemas.openxmlformats.org/officeDocument/2006/relationships/hyperlink" Target="https://talan.bank.gov.ua/get-user-certificate/gcoXW2OC4LBW_dtrxVJo" TargetMode="External"/><Relationship Id="rId404" Type="http://schemas.openxmlformats.org/officeDocument/2006/relationships/hyperlink" Target="https://talan.bank.gov.ua/get-user-certificate/gcoXWBCjr3ZCtphpKlvo" TargetMode="External"/><Relationship Id="rId446" Type="http://schemas.openxmlformats.org/officeDocument/2006/relationships/hyperlink" Target="https://talan.bank.gov.ua/get-user-certificate/gcoXWvnUsxKH99w0tZTQ" TargetMode="External"/><Relationship Id="rId250" Type="http://schemas.openxmlformats.org/officeDocument/2006/relationships/hyperlink" Target="https://talan.bank.gov.ua/get-user-certificate/gcoXWs9NKz_hMuWe4dPo" TargetMode="External"/><Relationship Id="rId292" Type="http://schemas.openxmlformats.org/officeDocument/2006/relationships/hyperlink" Target="https://talan.bank.gov.ua/get-user-certificate/gcoXWCGPDzNFcp6rzBYl" TargetMode="External"/><Relationship Id="rId306" Type="http://schemas.openxmlformats.org/officeDocument/2006/relationships/hyperlink" Target="https://talan.bank.gov.ua/get-user-certificate/gcoXWFIUT4gDAouw9PCy" TargetMode="External"/><Relationship Id="rId45" Type="http://schemas.openxmlformats.org/officeDocument/2006/relationships/hyperlink" Target="https://talan.bank.gov.ua/get-user-certificate/gcoXWuAW48D8AGSIQ-Cu" TargetMode="External"/><Relationship Id="rId87" Type="http://schemas.openxmlformats.org/officeDocument/2006/relationships/hyperlink" Target="https://talan.bank.gov.ua/get-user-certificate/gcoXWWEYsFieHClpOC1s" TargetMode="External"/><Relationship Id="rId110" Type="http://schemas.openxmlformats.org/officeDocument/2006/relationships/hyperlink" Target="https://talan.bank.gov.ua/get-user-certificate/gcoXW1Yxdd71Gb8uuSp5" TargetMode="External"/><Relationship Id="rId348" Type="http://schemas.openxmlformats.org/officeDocument/2006/relationships/hyperlink" Target="https://talan.bank.gov.ua/get-user-certificate/gcoXWB5GdMrw1WBQYAem" TargetMode="External"/><Relationship Id="rId152" Type="http://schemas.openxmlformats.org/officeDocument/2006/relationships/hyperlink" Target="https://talan.bank.gov.ua/get-user-certificate/gcoXWlVcIOY5BaZXXrZe" TargetMode="External"/><Relationship Id="rId194" Type="http://schemas.openxmlformats.org/officeDocument/2006/relationships/hyperlink" Target="https://talan.bank.gov.ua/get-user-certificate/gcoXW_9-S4YkedzbJivo" TargetMode="External"/><Relationship Id="rId208" Type="http://schemas.openxmlformats.org/officeDocument/2006/relationships/hyperlink" Target="https://talan.bank.gov.ua/get-user-certificate/gcoXWzcDwy5EgRPSeLUk" TargetMode="External"/><Relationship Id="rId415" Type="http://schemas.openxmlformats.org/officeDocument/2006/relationships/hyperlink" Target="https://talan.bank.gov.ua/get-user-certificate/gcoXWPdYNTx_ioUQUar6" TargetMode="External"/><Relationship Id="rId261" Type="http://schemas.openxmlformats.org/officeDocument/2006/relationships/hyperlink" Target="https://talan.bank.gov.ua/get-user-certificate/gcoXWCSnFRepbaGjIqbj" TargetMode="External"/><Relationship Id="rId14" Type="http://schemas.openxmlformats.org/officeDocument/2006/relationships/hyperlink" Target="https://talan.bank.gov.ua/get-user-certificate/gcoXW7Tu_4w4ysNkIA0m" TargetMode="External"/><Relationship Id="rId56" Type="http://schemas.openxmlformats.org/officeDocument/2006/relationships/hyperlink" Target="https://talan.bank.gov.ua/get-user-certificate/gcoXWzAYEd5pHfn5ZyUr" TargetMode="External"/><Relationship Id="rId317" Type="http://schemas.openxmlformats.org/officeDocument/2006/relationships/hyperlink" Target="https://talan.bank.gov.ua/get-user-certificate/gcoXWceCimgcK1xel77r" TargetMode="External"/><Relationship Id="rId359" Type="http://schemas.openxmlformats.org/officeDocument/2006/relationships/hyperlink" Target="https://talan.bank.gov.ua/get-user-certificate/gcoXWoaC4ZyOZ72QbjwT" TargetMode="External"/><Relationship Id="rId98" Type="http://schemas.openxmlformats.org/officeDocument/2006/relationships/hyperlink" Target="https://talan.bank.gov.ua/get-user-certificate/gcoXWn-kV_gzw8RWmhO9" TargetMode="External"/><Relationship Id="rId121" Type="http://schemas.openxmlformats.org/officeDocument/2006/relationships/hyperlink" Target="https://talan.bank.gov.ua/get-user-certificate/gcoXWpyMchJOof58HWIf" TargetMode="External"/><Relationship Id="rId163" Type="http://schemas.openxmlformats.org/officeDocument/2006/relationships/hyperlink" Target="https://talan.bank.gov.ua/get-user-certificate/gcoXWqevFjTgO-rj30MR" TargetMode="External"/><Relationship Id="rId219" Type="http://schemas.openxmlformats.org/officeDocument/2006/relationships/hyperlink" Target="https://talan.bank.gov.ua/get-user-certificate/gcoXWJWKgUvTtbUlkrY2" TargetMode="External"/><Relationship Id="rId370" Type="http://schemas.openxmlformats.org/officeDocument/2006/relationships/hyperlink" Target="https://talan.bank.gov.ua/get-user-certificate/gcoXWBP2jBAZTfhzK9Sd" TargetMode="External"/><Relationship Id="rId426" Type="http://schemas.openxmlformats.org/officeDocument/2006/relationships/hyperlink" Target="https://talan.bank.gov.ua/get-user-certificate/gcoXWSoX3Fcvdpo4Xnsd" TargetMode="External"/><Relationship Id="rId230" Type="http://schemas.openxmlformats.org/officeDocument/2006/relationships/hyperlink" Target="https://talan.bank.gov.ua/get-user-certificate/gcoXWj-SIZH645ZUFQvt" TargetMode="External"/><Relationship Id="rId25" Type="http://schemas.openxmlformats.org/officeDocument/2006/relationships/hyperlink" Target="https://talan.bank.gov.ua/get-user-certificate/gcoXWoF-pc2rK3m5Mxwz" TargetMode="External"/><Relationship Id="rId67" Type="http://schemas.openxmlformats.org/officeDocument/2006/relationships/hyperlink" Target="https://talan.bank.gov.ua/get-user-certificate/gcoXWcb0Qcr7PffVMSlh" TargetMode="External"/><Relationship Id="rId272" Type="http://schemas.openxmlformats.org/officeDocument/2006/relationships/hyperlink" Target="https://talan.bank.gov.ua/get-user-certificate/gcoXWdTBCguD6Skx420w" TargetMode="External"/><Relationship Id="rId328" Type="http://schemas.openxmlformats.org/officeDocument/2006/relationships/hyperlink" Target="https://talan.bank.gov.ua/get-user-certificate/gcoXWe1pRGwLszeVK0va" TargetMode="External"/><Relationship Id="rId132" Type="http://schemas.openxmlformats.org/officeDocument/2006/relationships/hyperlink" Target="https://talan.bank.gov.ua/get-user-certificate/gcoXWUFEnfDkkTQ29omV" TargetMode="External"/><Relationship Id="rId174" Type="http://schemas.openxmlformats.org/officeDocument/2006/relationships/hyperlink" Target="https://talan.bank.gov.ua/get-user-certificate/gcoXWrhWAdDtOcjmNa8Q" TargetMode="External"/><Relationship Id="rId381" Type="http://schemas.openxmlformats.org/officeDocument/2006/relationships/hyperlink" Target="https://talan.bank.gov.ua/get-user-certificate/gcoXWJfMSkhlb6Tzb7A3" TargetMode="External"/><Relationship Id="rId241" Type="http://schemas.openxmlformats.org/officeDocument/2006/relationships/hyperlink" Target="https://talan.bank.gov.ua/get-user-certificate/gcoXWYIBcDnK8sw5aw-m" TargetMode="External"/><Relationship Id="rId437" Type="http://schemas.openxmlformats.org/officeDocument/2006/relationships/hyperlink" Target="https://talan.bank.gov.ua/get-user-certificate/gcoXW9Cr7qSnEnIDwbdF" TargetMode="External"/><Relationship Id="rId36" Type="http://schemas.openxmlformats.org/officeDocument/2006/relationships/hyperlink" Target="https://talan.bank.gov.ua/get-user-certificate/gcoXWR_kEh7qOreQcK-v" TargetMode="External"/><Relationship Id="rId283" Type="http://schemas.openxmlformats.org/officeDocument/2006/relationships/hyperlink" Target="https://talan.bank.gov.ua/get-user-certificate/gcoXW_jG5tY7U09rBNsN" TargetMode="External"/><Relationship Id="rId339" Type="http://schemas.openxmlformats.org/officeDocument/2006/relationships/hyperlink" Target="https://talan.bank.gov.ua/get-user-certificate/gcoXWh9h5YeHD-HRe_nx" TargetMode="External"/><Relationship Id="rId78" Type="http://schemas.openxmlformats.org/officeDocument/2006/relationships/hyperlink" Target="https://talan.bank.gov.ua/get-user-certificate/gcoXWQgGrFP0QlzpPk0u" TargetMode="External"/><Relationship Id="rId101" Type="http://schemas.openxmlformats.org/officeDocument/2006/relationships/hyperlink" Target="https://talan.bank.gov.ua/get-user-certificate/gcoXWBS2qbwHOPdN9wiZ" TargetMode="External"/><Relationship Id="rId143" Type="http://schemas.openxmlformats.org/officeDocument/2006/relationships/hyperlink" Target="https://talan.bank.gov.ua/get-user-certificate/gcoXWsBGNkumSQAWdmeZ" TargetMode="External"/><Relationship Id="rId185" Type="http://schemas.openxmlformats.org/officeDocument/2006/relationships/hyperlink" Target="https://talan.bank.gov.ua/get-user-certificate/gcoXWyCFma2z0Phba069" TargetMode="External"/><Relationship Id="rId350" Type="http://schemas.openxmlformats.org/officeDocument/2006/relationships/hyperlink" Target="https://talan.bank.gov.ua/get-user-certificate/gcoXWu53kG5WM_vypDEr" TargetMode="External"/><Relationship Id="rId406" Type="http://schemas.openxmlformats.org/officeDocument/2006/relationships/hyperlink" Target="https://talan.bank.gov.ua/get-user-certificate/gcoXWS48cs7CL8Zldk1J" TargetMode="External"/><Relationship Id="rId9" Type="http://schemas.openxmlformats.org/officeDocument/2006/relationships/hyperlink" Target="https://talan.bank.gov.ua/get-user-certificate/gcoXWTHBmxJsOAsEUe-j" TargetMode="External"/><Relationship Id="rId210" Type="http://schemas.openxmlformats.org/officeDocument/2006/relationships/hyperlink" Target="https://talan.bank.gov.ua/get-user-certificate/gcoXWUdGcGchHe7r4W7n" TargetMode="External"/><Relationship Id="rId392" Type="http://schemas.openxmlformats.org/officeDocument/2006/relationships/hyperlink" Target="https://talan.bank.gov.ua/get-user-certificate/gcoXW2WhSiHv6kXNWw-T" TargetMode="External"/><Relationship Id="rId448" Type="http://schemas.openxmlformats.org/officeDocument/2006/relationships/hyperlink" Target="https://talan.bank.gov.ua/get-user-certificate/gcoXWiBkPNU38WC5XZIw" TargetMode="External"/><Relationship Id="rId252" Type="http://schemas.openxmlformats.org/officeDocument/2006/relationships/hyperlink" Target="https://talan.bank.gov.ua/get-user-certificate/gcoXWnPspEoGzuL9GZCZ" TargetMode="External"/><Relationship Id="rId294" Type="http://schemas.openxmlformats.org/officeDocument/2006/relationships/hyperlink" Target="https://talan.bank.gov.ua/get-user-certificate/gcoXWKvLHZxplFv1t2xC" TargetMode="External"/><Relationship Id="rId308" Type="http://schemas.openxmlformats.org/officeDocument/2006/relationships/hyperlink" Target="https://talan.bank.gov.ua/get-user-certificate/gcoXWKZNbOpmK0DgNnfn" TargetMode="External"/><Relationship Id="rId47" Type="http://schemas.openxmlformats.org/officeDocument/2006/relationships/hyperlink" Target="https://talan.bank.gov.ua/get-user-certificate/gcoXWyrJT2JVXwMMqcvt" TargetMode="External"/><Relationship Id="rId89" Type="http://schemas.openxmlformats.org/officeDocument/2006/relationships/hyperlink" Target="https://talan.bank.gov.ua/get-user-certificate/gcoXWsEQZ0JOYRUq2CER" TargetMode="External"/><Relationship Id="rId112" Type="http://schemas.openxmlformats.org/officeDocument/2006/relationships/hyperlink" Target="https://talan.bank.gov.ua/get-user-certificate/gcoXWvxa48YKCKNYJEcD" TargetMode="External"/><Relationship Id="rId154" Type="http://schemas.openxmlformats.org/officeDocument/2006/relationships/hyperlink" Target="https://talan.bank.gov.ua/get-user-certificate/gcoXWPxUgbh36Pssijk5" TargetMode="External"/><Relationship Id="rId361" Type="http://schemas.openxmlformats.org/officeDocument/2006/relationships/hyperlink" Target="https://talan.bank.gov.ua/get-user-certificate/gcoXWyfu0K5XIvaaXknD" TargetMode="External"/><Relationship Id="rId196" Type="http://schemas.openxmlformats.org/officeDocument/2006/relationships/hyperlink" Target="https://talan.bank.gov.ua/get-user-certificate/gcoXWZUBAMbdSxfK4oBo" TargetMode="External"/><Relationship Id="rId417" Type="http://schemas.openxmlformats.org/officeDocument/2006/relationships/hyperlink" Target="https://talan.bank.gov.ua/get-user-certificate/gcoXWxGwZ8ZIK_5Y-YxJ" TargetMode="External"/><Relationship Id="rId16" Type="http://schemas.openxmlformats.org/officeDocument/2006/relationships/hyperlink" Target="https://talan.bank.gov.ua/get-user-certificate/gcoXWGFBFlGwLYz0V4-P" TargetMode="External"/><Relationship Id="rId221" Type="http://schemas.openxmlformats.org/officeDocument/2006/relationships/hyperlink" Target="https://talan.bank.gov.ua/get-user-certificate/gcoXWsJudDEr5im7QkYm" TargetMode="External"/><Relationship Id="rId263" Type="http://schemas.openxmlformats.org/officeDocument/2006/relationships/hyperlink" Target="https://talan.bank.gov.ua/get-user-certificate/gcoXWX5smPabP1DrJtx0" TargetMode="External"/><Relationship Id="rId319" Type="http://schemas.openxmlformats.org/officeDocument/2006/relationships/hyperlink" Target="https://talan.bank.gov.ua/get-user-certificate/gcoXWakgmVNA_gBSFLi9" TargetMode="External"/><Relationship Id="rId58" Type="http://schemas.openxmlformats.org/officeDocument/2006/relationships/hyperlink" Target="https://talan.bank.gov.ua/get-user-certificate/gcoXW2TAi0qMuji9huXV" TargetMode="External"/><Relationship Id="rId123" Type="http://schemas.openxmlformats.org/officeDocument/2006/relationships/hyperlink" Target="https://talan.bank.gov.ua/get-user-certificate/gcoXWkm3LNmCKosxQ-pJ" TargetMode="External"/><Relationship Id="rId330" Type="http://schemas.openxmlformats.org/officeDocument/2006/relationships/hyperlink" Target="https://talan.bank.gov.ua/get-user-certificate/gcoXWC4ZH5YquOqrlBHB" TargetMode="External"/><Relationship Id="rId165" Type="http://schemas.openxmlformats.org/officeDocument/2006/relationships/hyperlink" Target="https://talan.bank.gov.ua/get-user-certificate/gcoXWrM8zTzwC8uG1N0z" TargetMode="External"/><Relationship Id="rId372" Type="http://schemas.openxmlformats.org/officeDocument/2006/relationships/hyperlink" Target="https://talan.bank.gov.ua/get-user-certificate/gcoXWDN_WP0Ho_Ngkj5k" TargetMode="External"/><Relationship Id="rId428" Type="http://schemas.openxmlformats.org/officeDocument/2006/relationships/hyperlink" Target="https://talan.bank.gov.ua/get-user-certificate/gcoXWUaTR30VSzrZOcNP" TargetMode="External"/><Relationship Id="rId232" Type="http://schemas.openxmlformats.org/officeDocument/2006/relationships/hyperlink" Target="https://talan.bank.gov.ua/get-user-certificate/gcoXWjjX__U1reXlHzhK" TargetMode="External"/><Relationship Id="rId274" Type="http://schemas.openxmlformats.org/officeDocument/2006/relationships/hyperlink" Target="https://talan.bank.gov.ua/get-user-certificate/gcoXWzg2R5YfHlsHhEpG" TargetMode="External"/><Relationship Id="rId27" Type="http://schemas.openxmlformats.org/officeDocument/2006/relationships/hyperlink" Target="https://talan.bank.gov.ua/get-user-certificate/gcoXWApFrzv9Nm3zTfCS" TargetMode="External"/><Relationship Id="rId69" Type="http://schemas.openxmlformats.org/officeDocument/2006/relationships/hyperlink" Target="https://talan.bank.gov.ua/get-user-certificate/gcoXWm-5aJr5P9yBT1Kg" TargetMode="External"/><Relationship Id="rId134" Type="http://schemas.openxmlformats.org/officeDocument/2006/relationships/hyperlink" Target="https://talan.bank.gov.ua/get-user-certificate/gcoXWN9T-r0u35r6MHSj" TargetMode="External"/><Relationship Id="rId80" Type="http://schemas.openxmlformats.org/officeDocument/2006/relationships/hyperlink" Target="https://talan.bank.gov.ua/get-user-certificate/gcoXWEzEH-fGbWOtzpcg" TargetMode="External"/><Relationship Id="rId176" Type="http://schemas.openxmlformats.org/officeDocument/2006/relationships/hyperlink" Target="https://talan.bank.gov.ua/get-user-certificate/gcoXWVkDTRGtjj9B6YIh" TargetMode="External"/><Relationship Id="rId341" Type="http://schemas.openxmlformats.org/officeDocument/2006/relationships/hyperlink" Target="https://talan.bank.gov.ua/get-user-certificate/gcoXW91QxNcAb3o-c3BY" TargetMode="External"/><Relationship Id="rId383" Type="http://schemas.openxmlformats.org/officeDocument/2006/relationships/hyperlink" Target="https://talan.bank.gov.ua/get-user-certificate/gcoXWcPrkjckNXME59Yu" TargetMode="External"/><Relationship Id="rId439" Type="http://schemas.openxmlformats.org/officeDocument/2006/relationships/hyperlink" Target="https://talan.bank.gov.ua/get-user-certificate/gcoXW-UqQUuy7k14gdFu" TargetMode="External"/><Relationship Id="rId201" Type="http://schemas.openxmlformats.org/officeDocument/2006/relationships/hyperlink" Target="https://talan.bank.gov.ua/get-user-certificate/gcoXWmIra78A-eM6HRyP" TargetMode="External"/><Relationship Id="rId243" Type="http://schemas.openxmlformats.org/officeDocument/2006/relationships/hyperlink" Target="https://talan.bank.gov.ua/get-user-certificate/gcoXWkQxhKp4vlzaKc3M" TargetMode="External"/><Relationship Id="rId285" Type="http://schemas.openxmlformats.org/officeDocument/2006/relationships/hyperlink" Target="https://talan.bank.gov.ua/get-user-certificate/gcoXWzrC71C7VcouI-ur" TargetMode="External"/><Relationship Id="rId450" Type="http://schemas.openxmlformats.org/officeDocument/2006/relationships/hyperlink" Target="https://talan.bank.gov.ua/get-user-certificate/gcoXW3muPfNtoFI3-XHk" TargetMode="External"/><Relationship Id="rId38" Type="http://schemas.openxmlformats.org/officeDocument/2006/relationships/hyperlink" Target="https://talan.bank.gov.ua/get-user-certificate/gcoXWt5ZtA8SYl2_NGe0" TargetMode="External"/><Relationship Id="rId103" Type="http://schemas.openxmlformats.org/officeDocument/2006/relationships/hyperlink" Target="https://talan.bank.gov.ua/get-user-certificate/gcoXWb9dUSOKZLL3cOZ7" TargetMode="External"/><Relationship Id="rId310" Type="http://schemas.openxmlformats.org/officeDocument/2006/relationships/hyperlink" Target="https://talan.bank.gov.ua/get-user-certificate/gcoXW3uZmWAAIcbvlWiW" TargetMode="External"/><Relationship Id="rId91" Type="http://schemas.openxmlformats.org/officeDocument/2006/relationships/hyperlink" Target="https://talan.bank.gov.ua/get-user-certificate/gcoXWhoWZAG_86d8pWu5" TargetMode="External"/><Relationship Id="rId145" Type="http://schemas.openxmlformats.org/officeDocument/2006/relationships/hyperlink" Target="https://talan.bank.gov.ua/get-user-certificate/gcoXW7OFhLwDUYDCZPax" TargetMode="External"/><Relationship Id="rId187" Type="http://schemas.openxmlformats.org/officeDocument/2006/relationships/hyperlink" Target="https://talan.bank.gov.ua/get-user-certificate/gcoXWwKv0E11PM__y21O" TargetMode="External"/><Relationship Id="rId352" Type="http://schemas.openxmlformats.org/officeDocument/2006/relationships/hyperlink" Target="https://talan.bank.gov.ua/get-user-certificate/gcoXWtcYqV5al-y87kTb" TargetMode="External"/><Relationship Id="rId394" Type="http://schemas.openxmlformats.org/officeDocument/2006/relationships/hyperlink" Target="https://talan.bank.gov.ua/get-user-certificate/gcoXWaqsz8NaWeb8Wh3L" TargetMode="External"/><Relationship Id="rId408" Type="http://schemas.openxmlformats.org/officeDocument/2006/relationships/hyperlink" Target="https://talan.bank.gov.ua/get-user-certificate/gcoXW4ZEagSIuFU7jYRc" TargetMode="External"/><Relationship Id="rId212" Type="http://schemas.openxmlformats.org/officeDocument/2006/relationships/hyperlink" Target="https://talan.bank.gov.ua/get-user-certificate/gcoXWZ-udca8vfRT2uyv" TargetMode="External"/><Relationship Id="rId254" Type="http://schemas.openxmlformats.org/officeDocument/2006/relationships/hyperlink" Target="https://talan.bank.gov.ua/get-user-certificate/gcoXWWkrcWLqrgom9RM8" TargetMode="External"/><Relationship Id="rId49" Type="http://schemas.openxmlformats.org/officeDocument/2006/relationships/hyperlink" Target="https://talan.bank.gov.ua/get-user-certificate/gcoXWK9MCTaJR2dultK_" TargetMode="External"/><Relationship Id="rId114" Type="http://schemas.openxmlformats.org/officeDocument/2006/relationships/hyperlink" Target="https://talan.bank.gov.ua/get-user-certificate/gcoXWlzX1HBZqghNrtPO" TargetMode="External"/><Relationship Id="rId296" Type="http://schemas.openxmlformats.org/officeDocument/2006/relationships/hyperlink" Target="https://talan.bank.gov.ua/get-user-certificate/gcoXWFJ1wy4V1mNOKVji" TargetMode="External"/><Relationship Id="rId60" Type="http://schemas.openxmlformats.org/officeDocument/2006/relationships/hyperlink" Target="https://talan.bank.gov.ua/get-user-certificate/gcoXWqvcjBhny58OiMZw" TargetMode="External"/><Relationship Id="rId156" Type="http://schemas.openxmlformats.org/officeDocument/2006/relationships/hyperlink" Target="https://talan.bank.gov.ua/get-user-certificate/gcoXWfjZgelr3k057k7E" TargetMode="External"/><Relationship Id="rId198" Type="http://schemas.openxmlformats.org/officeDocument/2006/relationships/hyperlink" Target="https://talan.bank.gov.ua/get-user-certificate/gcoXWft4yFw0sjD78DJZ" TargetMode="External"/><Relationship Id="rId321" Type="http://schemas.openxmlformats.org/officeDocument/2006/relationships/hyperlink" Target="https://talan.bank.gov.ua/get-user-certificate/gcoXWO5l35Hq0Dq-R5zd" TargetMode="External"/><Relationship Id="rId363" Type="http://schemas.openxmlformats.org/officeDocument/2006/relationships/hyperlink" Target="https://talan.bank.gov.ua/get-user-certificate/gcoXWRDlXJuV4U70etYK" TargetMode="External"/><Relationship Id="rId419" Type="http://schemas.openxmlformats.org/officeDocument/2006/relationships/hyperlink" Target="https://talan.bank.gov.ua/get-user-certificate/gcoXWHVHlYhEyWF9BtAY" TargetMode="External"/><Relationship Id="rId223" Type="http://schemas.openxmlformats.org/officeDocument/2006/relationships/hyperlink" Target="https://talan.bank.gov.ua/get-user-certificate/gcoXW5qvCAg5Qyxj3kqv" TargetMode="External"/><Relationship Id="rId430" Type="http://schemas.openxmlformats.org/officeDocument/2006/relationships/hyperlink" Target="https://talan.bank.gov.ua/get-user-certificate/gcoXW-syvofrelNcMwIb" TargetMode="External"/><Relationship Id="rId18" Type="http://schemas.openxmlformats.org/officeDocument/2006/relationships/hyperlink" Target="https://talan.bank.gov.ua/get-user-certificate/gcoXWZdQaDXmy3fT48Bc" TargetMode="External"/><Relationship Id="rId265" Type="http://schemas.openxmlformats.org/officeDocument/2006/relationships/hyperlink" Target="https://talan.bank.gov.ua/get-user-certificate/gcoXWgoe9N-mnWrf1F-E" TargetMode="External"/><Relationship Id="rId125" Type="http://schemas.openxmlformats.org/officeDocument/2006/relationships/hyperlink" Target="https://talan.bank.gov.ua/get-user-certificate/gcoXWfPrHODRMBVv8qhE" TargetMode="External"/><Relationship Id="rId167" Type="http://schemas.openxmlformats.org/officeDocument/2006/relationships/hyperlink" Target="https://talan.bank.gov.ua/get-user-certificate/gcoXWjgkZb8pbhi71vTq" TargetMode="External"/><Relationship Id="rId332" Type="http://schemas.openxmlformats.org/officeDocument/2006/relationships/hyperlink" Target="https://talan.bank.gov.ua/get-user-certificate/gcoXW0PEfjAMvziceAel" TargetMode="External"/><Relationship Id="rId374" Type="http://schemas.openxmlformats.org/officeDocument/2006/relationships/hyperlink" Target="https://talan.bank.gov.ua/get-user-certificate/gcoXWuoML7IHI2oSoWVj" TargetMode="External"/><Relationship Id="rId71" Type="http://schemas.openxmlformats.org/officeDocument/2006/relationships/hyperlink" Target="https://talan.bank.gov.ua/get-user-certificate/gcoXWtz881uRZlsyjfy2" TargetMode="External"/><Relationship Id="rId92" Type="http://schemas.openxmlformats.org/officeDocument/2006/relationships/hyperlink" Target="https://talan.bank.gov.ua/get-user-certificate/gcoXWtOEgtoukLqe5cxU" TargetMode="External"/><Relationship Id="rId213" Type="http://schemas.openxmlformats.org/officeDocument/2006/relationships/hyperlink" Target="https://talan.bank.gov.ua/get-user-certificate/gcoXWj79KbEWVBSFKqhr" TargetMode="External"/><Relationship Id="rId234" Type="http://schemas.openxmlformats.org/officeDocument/2006/relationships/hyperlink" Target="https://talan.bank.gov.ua/get-user-certificate/gcoXWv4xRdf4Fkg3y4G9" TargetMode="External"/><Relationship Id="rId420" Type="http://schemas.openxmlformats.org/officeDocument/2006/relationships/hyperlink" Target="https://talan.bank.gov.ua/get-user-certificate/gcoXWNrbd28Lt7G4rld4" TargetMode="External"/><Relationship Id="rId2" Type="http://schemas.openxmlformats.org/officeDocument/2006/relationships/hyperlink" Target="https://talan.bank.gov.ua/get-user-certificate/gcoXWKJgvRuwhSQN-Cmb" TargetMode="External"/><Relationship Id="rId29" Type="http://schemas.openxmlformats.org/officeDocument/2006/relationships/hyperlink" Target="https://talan.bank.gov.ua/get-user-certificate/gcoXWrJzUOmxy629X7QD" TargetMode="External"/><Relationship Id="rId255" Type="http://schemas.openxmlformats.org/officeDocument/2006/relationships/hyperlink" Target="https://talan.bank.gov.ua/get-user-certificate/gcoXWlfTqxL6sTmPcT5S" TargetMode="External"/><Relationship Id="rId276" Type="http://schemas.openxmlformats.org/officeDocument/2006/relationships/hyperlink" Target="https://talan.bank.gov.ua/get-user-certificate/gcoXWqfabK-3TX7Sc3s5" TargetMode="External"/><Relationship Id="rId297" Type="http://schemas.openxmlformats.org/officeDocument/2006/relationships/hyperlink" Target="https://talan.bank.gov.ua/get-user-certificate/gcoXW5I4P7CNuWYFO7m5" TargetMode="External"/><Relationship Id="rId441" Type="http://schemas.openxmlformats.org/officeDocument/2006/relationships/hyperlink" Target="https://talan.bank.gov.ua/get-user-certificate/gcoXWeOMZZEHpldb9XZM" TargetMode="External"/><Relationship Id="rId40" Type="http://schemas.openxmlformats.org/officeDocument/2006/relationships/hyperlink" Target="https://talan.bank.gov.ua/get-user-certificate/gcoXWRADhVhUYGid1i6l" TargetMode="External"/><Relationship Id="rId115" Type="http://schemas.openxmlformats.org/officeDocument/2006/relationships/hyperlink" Target="https://talan.bank.gov.ua/get-user-certificate/gcoXW-PCqU43jK7069yx" TargetMode="External"/><Relationship Id="rId136" Type="http://schemas.openxmlformats.org/officeDocument/2006/relationships/hyperlink" Target="https://talan.bank.gov.ua/get-user-certificate/gcoXWGhOsiTRp_dXIhgq" TargetMode="External"/><Relationship Id="rId157" Type="http://schemas.openxmlformats.org/officeDocument/2006/relationships/hyperlink" Target="https://talan.bank.gov.ua/get-user-certificate/gcoXW-yIE2A0ocNCXdkY" TargetMode="External"/><Relationship Id="rId178" Type="http://schemas.openxmlformats.org/officeDocument/2006/relationships/hyperlink" Target="https://talan.bank.gov.ua/get-user-certificate/gcoXWWSMFYbf7Nmzdv7G" TargetMode="External"/><Relationship Id="rId301" Type="http://schemas.openxmlformats.org/officeDocument/2006/relationships/hyperlink" Target="https://talan.bank.gov.ua/get-user-certificate/gcoXWGa3sM4rT8mwbAN6" TargetMode="External"/><Relationship Id="rId322" Type="http://schemas.openxmlformats.org/officeDocument/2006/relationships/hyperlink" Target="https://talan.bank.gov.ua/get-user-certificate/gcoXWeboksP38_3YyASk" TargetMode="External"/><Relationship Id="rId343" Type="http://schemas.openxmlformats.org/officeDocument/2006/relationships/hyperlink" Target="https://talan.bank.gov.ua/get-user-certificate/gcoXWcw5Xn8WhLo4hSHg" TargetMode="External"/><Relationship Id="rId364" Type="http://schemas.openxmlformats.org/officeDocument/2006/relationships/hyperlink" Target="https://talan.bank.gov.ua/get-user-certificate/gcoXWO_9V6oXERv4mnDn" TargetMode="External"/><Relationship Id="rId61" Type="http://schemas.openxmlformats.org/officeDocument/2006/relationships/hyperlink" Target="https://talan.bank.gov.ua/get-user-certificate/gcoXWkNVEMuVir3a4KLA" TargetMode="External"/><Relationship Id="rId82" Type="http://schemas.openxmlformats.org/officeDocument/2006/relationships/hyperlink" Target="https://talan.bank.gov.ua/get-user-certificate/gcoXW0qU0HnnRKby2KvF" TargetMode="External"/><Relationship Id="rId199" Type="http://schemas.openxmlformats.org/officeDocument/2006/relationships/hyperlink" Target="https://talan.bank.gov.ua/get-user-certificate/gcoXWBoEevfKbG2EuDVb" TargetMode="External"/><Relationship Id="rId203" Type="http://schemas.openxmlformats.org/officeDocument/2006/relationships/hyperlink" Target="https://talan.bank.gov.ua/get-user-certificate/gcoXWg7lsxn0IU8oimbn" TargetMode="External"/><Relationship Id="rId385" Type="http://schemas.openxmlformats.org/officeDocument/2006/relationships/hyperlink" Target="https://talan.bank.gov.ua/get-user-certificate/gcoXWAJuwUlMZOYGYhD6" TargetMode="External"/><Relationship Id="rId19" Type="http://schemas.openxmlformats.org/officeDocument/2006/relationships/hyperlink" Target="https://talan.bank.gov.ua/get-user-certificate/gcoXWYV7ZkDozxe7-_9t" TargetMode="External"/><Relationship Id="rId224" Type="http://schemas.openxmlformats.org/officeDocument/2006/relationships/hyperlink" Target="https://talan.bank.gov.ua/get-user-certificate/gcoXW1PWhIEIOP2mb9J5" TargetMode="External"/><Relationship Id="rId245" Type="http://schemas.openxmlformats.org/officeDocument/2006/relationships/hyperlink" Target="https://talan.bank.gov.ua/get-user-certificate/gcoXWqgg2iMq1fsaoUxC" TargetMode="External"/><Relationship Id="rId266" Type="http://schemas.openxmlformats.org/officeDocument/2006/relationships/hyperlink" Target="https://talan.bank.gov.ua/get-user-certificate/gcoXWvnPk3WOeXOcxFJW" TargetMode="External"/><Relationship Id="rId287" Type="http://schemas.openxmlformats.org/officeDocument/2006/relationships/hyperlink" Target="https://talan.bank.gov.ua/get-user-certificate/gcoXWhs7mBvZ8Q4Z1TXu" TargetMode="External"/><Relationship Id="rId410" Type="http://schemas.openxmlformats.org/officeDocument/2006/relationships/hyperlink" Target="https://talan.bank.gov.ua/get-user-certificate/gcoXWdDxgI42zxnUpTga" TargetMode="External"/><Relationship Id="rId431" Type="http://schemas.openxmlformats.org/officeDocument/2006/relationships/hyperlink" Target="https://talan.bank.gov.ua/get-user-certificate/gcoXWnwY8QUiJdt_CFvf" TargetMode="External"/><Relationship Id="rId452" Type="http://schemas.openxmlformats.org/officeDocument/2006/relationships/hyperlink" Target="https://talan.bank.gov.ua/get-user-certificate/gcoXW7T7UbqL_bqobpSA" TargetMode="External"/><Relationship Id="rId30" Type="http://schemas.openxmlformats.org/officeDocument/2006/relationships/hyperlink" Target="https://talan.bank.gov.ua/get-user-certificate/gcoXW1Ie6wl0qlb4zK3w" TargetMode="External"/><Relationship Id="rId105" Type="http://schemas.openxmlformats.org/officeDocument/2006/relationships/hyperlink" Target="https://talan.bank.gov.ua/get-user-certificate/gcoXWeYd-rfFOjvWaEyu" TargetMode="External"/><Relationship Id="rId126" Type="http://schemas.openxmlformats.org/officeDocument/2006/relationships/hyperlink" Target="https://talan.bank.gov.ua/get-user-certificate/gcoXWbkLTI1mxCtbsiOI" TargetMode="External"/><Relationship Id="rId147" Type="http://schemas.openxmlformats.org/officeDocument/2006/relationships/hyperlink" Target="https://talan.bank.gov.ua/get-user-certificate/gcoXWBSIs1ABKo1bFBOL" TargetMode="External"/><Relationship Id="rId168" Type="http://schemas.openxmlformats.org/officeDocument/2006/relationships/hyperlink" Target="https://talan.bank.gov.ua/get-user-certificate/gcoXWLAGzIlmQSdFkryb" TargetMode="External"/><Relationship Id="rId312" Type="http://schemas.openxmlformats.org/officeDocument/2006/relationships/hyperlink" Target="https://talan.bank.gov.ua/get-user-certificate/gcoXWMkgcHueSPllePyQ" TargetMode="External"/><Relationship Id="rId333" Type="http://schemas.openxmlformats.org/officeDocument/2006/relationships/hyperlink" Target="https://talan.bank.gov.ua/get-user-certificate/gcoXWI-K-jOl9teAerDc" TargetMode="External"/><Relationship Id="rId354" Type="http://schemas.openxmlformats.org/officeDocument/2006/relationships/hyperlink" Target="https://talan.bank.gov.ua/get-user-certificate/gcoXWJ7SdK8DzFq6i4Wx" TargetMode="External"/><Relationship Id="rId51" Type="http://schemas.openxmlformats.org/officeDocument/2006/relationships/hyperlink" Target="https://talan.bank.gov.ua/get-user-certificate/gcoXWkeIPOdi6P7Ox1L5" TargetMode="External"/><Relationship Id="rId72" Type="http://schemas.openxmlformats.org/officeDocument/2006/relationships/hyperlink" Target="https://talan.bank.gov.ua/get-user-certificate/gcoXWncJl3W1nQ2rEFGM" TargetMode="External"/><Relationship Id="rId93" Type="http://schemas.openxmlformats.org/officeDocument/2006/relationships/hyperlink" Target="https://talan.bank.gov.ua/get-user-certificate/gcoXWGFdxtIBr6SckKPJ" TargetMode="External"/><Relationship Id="rId189" Type="http://schemas.openxmlformats.org/officeDocument/2006/relationships/hyperlink" Target="https://talan.bank.gov.ua/get-user-certificate/gcoXWVlWw1b5YJeKJ-oR" TargetMode="External"/><Relationship Id="rId375" Type="http://schemas.openxmlformats.org/officeDocument/2006/relationships/hyperlink" Target="https://talan.bank.gov.ua/get-user-certificate/gcoXWVYkLiuiLU9Jmwxq" TargetMode="External"/><Relationship Id="rId396" Type="http://schemas.openxmlformats.org/officeDocument/2006/relationships/hyperlink" Target="https://talan.bank.gov.ua/get-user-certificate/gcoXWmotPf9yTzs3EBGc" TargetMode="External"/><Relationship Id="rId3" Type="http://schemas.openxmlformats.org/officeDocument/2006/relationships/hyperlink" Target="https://talan.bank.gov.ua/get-user-certificate/gcoXWk77ZjlJO97yVAft" TargetMode="External"/><Relationship Id="rId214" Type="http://schemas.openxmlformats.org/officeDocument/2006/relationships/hyperlink" Target="https://talan.bank.gov.ua/get-user-certificate/gcoXWFFGHec-nAJIPHhS" TargetMode="External"/><Relationship Id="rId235" Type="http://schemas.openxmlformats.org/officeDocument/2006/relationships/hyperlink" Target="https://talan.bank.gov.ua/get-user-certificate/gcoXWb10ljcE7956rdhg" TargetMode="External"/><Relationship Id="rId256" Type="http://schemas.openxmlformats.org/officeDocument/2006/relationships/hyperlink" Target="https://talan.bank.gov.ua/get-user-certificate/gcoXW50yu9vLWaOa2sRZ" TargetMode="External"/><Relationship Id="rId277" Type="http://schemas.openxmlformats.org/officeDocument/2006/relationships/hyperlink" Target="https://talan.bank.gov.ua/get-user-certificate/gcoXWI5J7rX9ooklM0Qk" TargetMode="External"/><Relationship Id="rId298" Type="http://schemas.openxmlformats.org/officeDocument/2006/relationships/hyperlink" Target="https://talan.bank.gov.ua/get-user-certificate/gcoXW0rqgHC_Dc3VG4Ki" TargetMode="External"/><Relationship Id="rId400" Type="http://schemas.openxmlformats.org/officeDocument/2006/relationships/hyperlink" Target="https://talan.bank.gov.ua/get-user-certificate/gcoXWZ5ttNSOlwNK566Z" TargetMode="External"/><Relationship Id="rId421" Type="http://schemas.openxmlformats.org/officeDocument/2006/relationships/hyperlink" Target="https://talan.bank.gov.ua/get-user-certificate/gcoXWJBkgwfNeY5bF2kV" TargetMode="External"/><Relationship Id="rId442" Type="http://schemas.openxmlformats.org/officeDocument/2006/relationships/hyperlink" Target="https://talan.bank.gov.ua/get-user-certificate/gcoXWOtfIoGBd9R5MpC9" TargetMode="External"/><Relationship Id="rId116" Type="http://schemas.openxmlformats.org/officeDocument/2006/relationships/hyperlink" Target="https://talan.bank.gov.ua/get-user-certificate/gcoXWDEQS0vuNGj38qvF" TargetMode="External"/><Relationship Id="rId137" Type="http://schemas.openxmlformats.org/officeDocument/2006/relationships/hyperlink" Target="https://talan.bank.gov.ua/get-user-certificate/gcoXWHUdxCwhtMoEO9AM" TargetMode="External"/><Relationship Id="rId158" Type="http://schemas.openxmlformats.org/officeDocument/2006/relationships/hyperlink" Target="https://talan.bank.gov.ua/get-user-certificate/gcoXWyEOJMweNyPwAQci" TargetMode="External"/><Relationship Id="rId302" Type="http://schemas.openxmlformats.org/officeDocument/2006/relationships/hyperlink" Target="https://talan.bank.gov.ua/get-user-certificate/gcoXWUcmhD6gV5qkG54e" TargetMode="External"/><Relationship Id="rId323" Type="http://schemas.openxmlformats.org/officeDocument/2006/relationships/hyperlink" Target="https://talan.bank.gov.ua/get-user-certificate/gcoXWpeUdHb0BoUnOywt" TargetMode="External"/><Relationship Id="rId344" Type="http://schemas.openxmlformats.org/officeDocument/2006/relationships/hyperlink" Target="https://talan.bank.gov.ua/get-user-certificate/gcoXWdoE7VYNXCSno3SO" TargetMode="External"/><Relationship Id="rId20" Type="http://schemas.openxmlformats.org/officeDocument/2006/relationships/hyperlink" Target="https://talan.bank.gov.ua/get-user-certificate/gcoXWBzw4BZVDKoynGJQ" TargetMode="External"/><Relationship Id="rId41" Type="http://schemas.openxmlformats.org/officeDocument/2006/relationships/hyperlink" Target="https://talan.bank.gov.ua/get-user-certificate/gcoXWpZxx39VcwCvOexn" TargetMode="External"/><Relationship Id="rId62" Type="http://schemas.openxmlformats.org/officeDocument/2006/relationships/hyperlink" Target="https://talan.bank.gov.ua/get-user-certificate/gcoXWI87Lyg8v6MWBl-L" TargetMode="External"/><Relationship Id="rId83" Type="http://schemas.openxmlformats.org/officeDocument/2006/relationships/hyperlink" Target="https://talan.bank.gov.ua/get-user-certificate/gcoXWrl46nEM8xIwOTBq" TargetMode="External"/><Relationship Id="rId179" Type="http://schemas.openxmlformats.org/officeDocument/2006/relationships/hyperlink" Target="https://talan.bank.gov.ua/get-user-certificate/gcoXWXiKwqXAyGtkELei" TargetMode="External"/><Relationship Id="rId365" Type="http://schemas.openxmlformats.org/officeDocument/2006/relationships/hyperlink" Target="https://talan.bank.gov.ua/get-user-certificate/gcoXWP0HnEeetpJqJD3D" TargetMode="External"/><Relationship Id="rId386" Type="http://schemas.openxmlformats.org/officeDocument/2006/relationships/hyperlink" Target="https://talan.bank.gov.ua/get-user-certificate/gcoXWEpDyJccmCNg79GR" TargetMode="External"/><Relationship Id="rId190" Type="http://schemas.openxmlformats.org/officeDocument/2006/relationships/hyperlink" Target="https://talan.bank.gov.ua/get-user-certificate/gcoXWWpbdltNSfMFv29k" TargetMode="External"/><Relationship Id="rId204" Type="http://schemas.openxmlformats.org/officeDocument/2006/relationships/hyperlink" Target="https://talan.bank.gov.ua/get-user-certificate/gcoXW5FsFW1mOyPvb0x4" TargetMode="External"/><Relationship Id="rId225" Type="http://schemas.openxmlformats.org/officeDocument/2006/relationships/hyperlink" Target="https://talan.bank.gov.ua/get-user-certificate/gcoXWG914ps66D8dLBRq" TargetMode="External"/><Relationship Id="rId246" Type="http://schemas.openxmlformats.org/officeDocument/2006/relationships/hyperlink" Target="https://talan.bank.gov.ua/get-user-certificate/gcoXWlDQOeMxOZZ69YN4" TargetMode="External"/><Relationship Id="rId267" Type="http://schemas.openxmlformats.org/officeDocument/2006/relationships/hyperlink" Target="https://talan.bank.gov.ua/get-user-certificate/gcoXW1VUMW8TRLp9Riyc" TargetMode="External"/><Relationship Id="rId288" Type="http://schemas.openxmlformats.org/officeDocument/2006/relationships/hyperlink" Target="https://talan.bank.gov.ua/get-user-certificate/gcoXW16phLh1LluY5J-P" TargetMode="External"/><Relationship Id="rId411" Type="http://schemas.openxmlformats.org/officeDocument/2006/relationships/hyperlink" Target="https://talan.bank.gov.ua/get-user-certificate/gcoXWXLi-pFYNorpivaZ" TargetMode="External"/><Relationship Id="rId432" Type="http://schemas.openxmlformats.org/officeDocument/2006/relationships/hyperlink" Target="https://talan.bank.gov.ua/get-user-certificate/gcoXWchycvuW6T9QnXny" TargetMode="External"/><Relationship Id="rId453" Type="http://schemas.openxmlformats.org/officeDocument/2006/relationships/hyperlink" Target="https://talan.bank.gov.ua/get-user-certificate/gcoXWMPLLJor3FTZc5lV" TargetMode="External"/><Relationship Id="rId106" Type="http://schemas.openxmlformats.org/officeDocument/2006/relationships/hyperlink" Target="https://talan.bank.gov.ua/get-user-certificate/gcoXWoZEyH7nOgZyRBqF" TargetMode="External"/><Relationship Id="rId127" Type="http://schemas.openxmlformats.org/officeDocument/2006/relationships/hyperlink" Target="https://talan.bank.gov.ua/get-user-certificate/gcoXW3cFgI3ciXgMKUpC" TargetMode="External"/><Relationship Id="rId313" Type="http://schemas.openxmlformats.org/officeDocument/2006/relationships/hyperlink" Target="https://talan.bank.gov.ua/get-user-certificate/gcoXWwhqpo0KTiCSeVxU" TargetMode="External"/><Relationship Id="rId10" Type="http://schemas.openxmlformats.org/officeDocument/2006/relationships/hyperlink" Target="https://talan.bank.gov.ua/get-user-certificate/gcoXWDIMvj0n-ZY93pwG" TargetMode="External"/><Relationship Id="rId31" Type="http://schemas.openxmlformats.org/officeDocument/2006/relationships/hyperlink" Target="https://talan.bank.gov.ua/get-user-certificate/gcoXWd68SaXOdtO7ioyV" TargetMode="External"/><Relationship Id="rId52" Type="http://schemas.openxmlformats.org/officeDocument/2006/relationships/hyperlink" Target="https://talan.bank.gov.ua/get-user-certificate/gcoXWWb_cq9uS7RFiyNu" TargetMode="External"/><Relationship Id="rId73" Type="http://schemas.openxmlformats.org/officeDocument/2006/relationships/hyperlink" Target="https://talan.bank.gov.ua/get-user-certificate/gcoXWDZEJz7blojc2bB_" TargetMode="External"/><Relationship Id="rId94" Type="http://schemas.openxmlformats.org/officeDocument/2006/relationships/hyperlink" Target="https://talan.bank.gov.ua/get-user-certificate/gcoXWHVAxpg6cQsafIai" TargetMode="External"/><Relationship Id="rId148" Type="http://schemas.openxmlformats.org/officeDocument/2006/relationships/hyperlink" Target="https://talan.bank.gov.ua/get-user-certificate/gcoXWOyUmn58jMzM6TxB" TargetMode="External"/><Relationship Id="rId169" Type="http://schemas.openxmlformats.org/officeDocument/2006/relationships/hyperlink" Target="https://talan.bank.gov.ua/get-user-certificate/gcoXWNcHDel7P1HBB_oX" TargetMode="External"/><Relationship Id="rId334" Type="http://schemas.openxmlformats.org/officeDocument/2006/relationships/hyperlink" Target="https://talan.bank.gov.ua/get-user-certificate/gcoXW6k_PH_3wyu5nKrM" TargetMode="External"/><Relationship Id="rId355" Type="http://schemas.openxmlformats.org/officeDocument/2006/relationships/hyperlink" Target="https://talan.bank.gov.ua/get-user-certificate/gcoXWF_vKRT_Hjr1RufU" TargetMode="External"/><Relationship Id="rId376" Type="http://schemas.openxmlformats.org/officeDocument/2006/relationships/hyperlink" Target="https://talan.bank.gov.ua/get-user-certificate/gcoXWQ0vfHRQ-zYQSRiG" TargetMode="External"/><Relationship Id="rId397" Type="http://schemas.openxmlformats.org/officeDocument/2006/relationships/hyperlink" Target="https://talan.bank.gov.ua/get-user-certificate/gcoXWT9zCQOtFhG7KOzL" TargetMode="External"/><Relationship Id="rId4" Type="http://schemas.openxmlformats.org/officeDocument/2006/relationships/hyperlink" Target="https://talan.bank.gov.ua/get-user-certificate/gcoXWLWSDo9yNxPRqNho" TargetMode="External"/><Relationship Id="rId180" Type="http://schemas.openxmlformats.org/officeDocument/2006/relationships/hyperlink" Target="https://talan.bank.gov.ua/get-user-certificate/gcoXWLkWA_QAtDtEAuj0" TargetMode="External"/><Relationship Id="rId215" Type="http://schemas.openxmlformats.org/officeDocument/2006/relationships/hyperlink" Target="https://talan.bank.gov.ua/get-user-certificate/gcoXWezLl2kDwKH8iiqo" TargetMode="External"/><Relationship Id="rId236" Type="http://schemas.openxmlformats.org/officeDocument/2006/relationships/hyperlink" Target="https://talan.bank.gov.ua/get-user-certificate/gcoXWoERx8-0sNU5oMiV" TargetMode="External"/><Relationship Id="rId257" Type="http://schemas.openxmlformats.org/officeDocument/2006/relationships/hyperlink" Target="https://talan.bank.gov.ua/get-user-certificate/gcoXWMPG4VwM1cM2BpwM" TargetMode="External"/><Relationship Id="rId278" Type="http://schemas.openxmlformats.org/officeDocument/2006/relationships/hyperlink" Target="https://talan.bank.gov.ua/get-user-certificate/gcoXWldLy6FhsZY4nKgI" TargetMode="External"/><Relationship Id="rId401" Type="http://schemas.openxmlformats.org/officeDocument/2006/relationships/hyperlink" Target="https://talan.bank.gov.ua/get-user-certificate/gcoXWZBqgou1oBI_7SdO" TargetMode="External"/><Relationship Id="rId422" Type="http://schemas.openxmlformats.org/officeDocument/2006/relationships/hyperlink" Target="https://talan.bank.gov.ua/get-user-certificate/gcoXWvOYrvAsUQrrd1DB" TargetMode="External"/><Relationship Id="rId443" Type="http://schemas.openxmlformats.org/officeDocument/2006/relationships/hyperlink" Target="https://talan.bank.gov.ua/get-user-certificate/gcoXWtRW36wsUoQYD9sW" TargetMode="External"/><Relationship Id="rId303" Type="http://schemas.openxmlformats.org/officeDocument/2006/relationships/hyperlink" Target="https://talan.bank.gov.ua/get-user-certificate/gcoXWRgO-vSakg9Sttb3" TargetMode="External"/><Relationship Id="rId42" Type="http://schemas.openxmlformats.org/officeDocument/2006/relationships/hyperlink" Target="https://talan.bank.gov.ua/get-user-certificate/gcoXWiYrFFgqU4h7_juW" TargetMode="External"/><Relationship Id="rId84" Type="http://schemas.openxmlformats.org/officeDocument/2006/relationships/hyperlink" Target="https://talan.bank.gov.ua/get-user-certificate/gcoXWdScechx6IFQe2ve" TargetMode="External"/><Relationship Id="rId138" Type="http://schemas.openxmlformats.org/officeDocument/2006/relationships/hyperlink" Target="https://talan.bank.gov.ua/get-user-certificate/gcoXWa7MaCgxfA-Lhqh_" TargetMode="External"/><Relationship Id="rId345" Type="http://schemas.openxmlformats.org/officeDocument/2006/relationships/hyperlink" Target="https://talan.bank.gov.ua/get-user-certificate/gcoXW66qhga_ifkIwZl3" TargetMode="External"/><Relationship Id="rId387" Type="http://schemas.openxmlformats.org/officeDocument/2006/relationships/hyperlink" Target="https://talan.bank.gov.ua/get-user-certificate/gcoXWLMWR5bMRfGN3wkR" TargetMode="External"/><Relationship Id="rId191" Type="http://schemas.openxmlformats.org/officeDocument/2006/relationships/hyperlink" Target="https://talan.bank.gov.ua/get-user-certificate/gcoXW4oCcFfd706vvw6c" TargetMode="External"/><Relationship Id="rId205" Type="http://schemas.openxmlformats.org/officeDocument/2006/relationships/hyperlink" Target="https://talan.bank.gov.ua/get-user-certificate/gcoXW5Pqg72F5Ve6LzwC" TargetMode="External"/><Relationship Id="rId247" Type="http://schemas.openxmlformats.org/officeDocument/2006/relationships/hyperlink" Target="https://talan.bank.gov.ua/get-user-certificate/gcoXW4rmPAnCkQl7pS_A" TargetMode="External"/><Relationship Id="rId412" Type="http://schemas.openxmlformats.org/officeDocument/2006/relationships/hyperlink" Target="https://talan.bank.gov.ua/get-user-certificate/gcoXWuZOiPY9VwcjDyXe" TargetMode="External"/><Relationship Id="rId107" Type="http://schemas.openxmlformats.org/officeDocument/2006/relationships/hyperlink" Target="https://talan.bank.gov.ua/get-user-certificate/gcoXWqnONcWqdsN7gop6" TargetMode="External"/><Relationship Id="rId289" Type="http://schemas.openxmlformats.org/officeDocument/2006/relationships/hyperlink" Target="https://talan.bank.gov.ua/get-user-certificate/gcoXWAmnx7t7tIrwv-JZ" TargetMode="External"/><Relationship Id="rId454" Type="http://schemas.openxmlformats.org/officeDocument/2006/relationships/hyperlink" Target="https://talan.bank.gov.ua/get-user-certificate/gcoXWF7L3KDOFlZg1wfE" TargetMode="External"/><Relationship Id="rId11" Type="http://schemas.openxmlformats.org/officeDocument/2006/relationships/hyperlink" Target="https://talan.bank.gov.ua/get-user-certificate/gcoXWlIIjm1s4i_qdpAL" TargetMode="External"/><Relationship Id="rId53" Type="http://schemas.openxmlformats.org/officeDocument/2006/relationships/hyperlink" Target="https://talan.bank.gov.ua/get-user-certificate/gcoXW2rLrfpeMBbSOH1M" TargetMode="External"/><Relationship Id="rId149" Type="http://schemas.openxmlformats.org/officeDocument/2006/relationships/hyperlink" Target="https://talan.bank.gov.ua/get-user-certificate/gcoXWH9RqGaBvx5_4VdI" TargetMode="External"/><Relationship Id="rId314" Type="http://schemas.openxmlformats.org/officeDocument/2006/relationships/hyperlink" Target="https://talan.bank.gov.ua/get-user-certificate/gcoXWRMUhGe-1-Mbcw75" TargetMode="External"/><Relationship Id="rId356" Type="http://schemas.openxmlformats.org/officeDocument/2006/relationships/hyperlink" Target="https://talan.bank.gov.ua/get-user-certificate/gcoXWEOvv6eVAh2VRzKg" TargetMode="External"/><Relationship Id="rId398" Type="http://schemas.openxmlformats.org/officeDocument/2006/relationships/hyperlink" Target="https://talan.bank.gov.ua/get-user-certificate/gcoXWaEi6sdEWCHG70Ld" TargetMode="External"/><Relationship Id="rId95" Type="http://schemas.openxmlformats.org/officeDocument/2006/relationships/hyperlink" Target="https://talan.bank.gov.ua/get-user-certificate/gcoXWlsz7TWbHVryiA33" TargetMode="External"/><Relationship Id="rId160" Type="http://schemas.openxmlformats.org/officeDocument/2006/relationships/hyperlink" Target="https://talan.bank.gov.ua/get-user-certificate/gcoXW_aQpYpRR-4mmBiq" TargetMode="External"/><Relationship Id="rId216" Type="http://schemas.openxmlformats.org/officeDocument/2006/relationships/hyperlink" Target="https://talan.bank.gov.ua/get-user-certificate/gcoXWVySNXxU-7V89CBJ" TargetMode="External"/><Relationship Id="rId423" Type="http://schemas.openxmlformats.org/officeDocument/2006/relationships/hyperlink" Target="https://talan.bank.gov.ua/get-user-certificate/gcoXWg7S9wmcYOK0s3s_" TargetMode="External"/><Relationship Id="rId258" Type="http://schemas.openxmlformats.org/officeDocument/2006/relationships/hyperlink" Target="https://talan.bank.gov.ua/get-user-certificate/gcoXWyjklR_RCwDP3lLY" TargetMode="External"/><Relationship Id="rId22" Type="http://schemas.openxmlformats.org/officeDocument/2006/relationships/hyperlink" Target="https://talan.bank.gov.ua/get-user-certificate/gcoXWs83f-I66bv_bMhi" TargetMode="External"/><Relationship Id="rId64" Type="http://schemas.openxmlformats.org/officeDocument/2006/relationships/hyperlink" Target="https://talan.bank.gov.ua/get-user-certificate/gcoXW8UZqRWKZJgLo8mt" TargetMode="External"/><Relationship Id="rId118" Type="http://schemas.openxmlformats.org/officeDocument/2006/relationships/hyperlink" Target="https://talan.bank.gov.ua/get-user-certificate/gcoXW0y1CwJl7wC__M7z" TargetMode="External"/><Relationship Id="rId325" Type="http://schemas.openxmlformats.org/officeDocument/2006/relationships/hyperlink" Target="https://talan.bank.gov.ua/get-user-certificate/gcoXWwgDohN4j3o3omSi" TargetMode="External"/><Relationship Id="rId367" Type="http://schemas.openxmlformats.org/officeDocument/2006/relationships/hyperlink" Target="https://talan.bank.gov.ua/get-user-certificate/gcoXWnQ30wcTG9hzI8RE" TargetMode="External"/><Relationship Id="rId171" Type="http://schemas.openxmlformats.org/officeDocument/2006/relationships/hyperlink" Target="https://talan.bank.gov.ua/get-user-certificate/gcoXWzrEXgwCch1ixgsu" TargetMode="External"/><Relationship Id="rId227" Type="http://schemas.openxmlformats.org/officeDocument/2006/relationships/hyperlink" Target="https://talan.bank.gov.ua/get-user-certificate/gcoXW3uGMylOnHvmvGyl" TargetMode="External"/><Relationship Id="rId269" Type="http://schemas.openxmlformats.org/officeDocument/2006/relationships/hyperlink" Target="https://talan.bank.gov.ua/get-user-certificate/gcoXWnbesOPPl_ZwxgS0" TargetMode="External"/><Relationship Id="rId434" Type="http://schemas.openxmlformats.org/officeDocument/2006/relationships/hyperlink" Target="https://talan.bank.gov.ua/get-user-certificate/gcoXWLhFNbENv8H6HARf" TargetMode="External"/><Relationship Id="rId33" Type="http://schemas.openxmlformats.org/officeDocument/2006/relationships/hyperlink" Target="https://talan.bank.gov.ua/get-user-certificate/gcoXWZM_I43bnKQqIBGi" TargetMode="External"/><Relationship Id="rId129" Type="http://schemas.openxmlformats.org/officeDocument/2006/relationships/hyperlink" Target="https://talan.bank.gov.ua/get-user-certificate/gcoXWOIXHp0XE_oWPviW" TargetMode="External"/><Relationship Id="rId280" Type="http://schemas.openxmlformats.org/officeDocument/2006/relationships/hyperlink" Target="https://talan.bank.gov.ua/get-user-certificate/gcoXWVPeSW4WvisA8jPf" TargetMode="External"/><Relationship Id="rId336" Type="http://schemas.openxmlformats.org/officeDocument/2006/relationships/hyperlink" Target="https://talan.bank.gov.ua/get-user-certificate/gcoXWdKzMiGfPSbIRNbt" TargetMode="External"/><Relationship Id="rId75" Type="http://schemas.openxmlformats.org/officeDocument/2006/relationships/hyperlink" Target="https://talan.bank.gov.ua/get-user-certificate/gcoXWMpsCO3rPGc95mMo" TargetMode="External"/><Relationship Id="rId140" Type="http://schemas.openxmlformats.org/officeDocument/2006/relationships/hyperlink" Target="https://talan.bank.gov.ua/get-user-certificate/gcoXWTjegUeiwECjS8dW" TargetMode="External"/><Relationship Id="rId182" Type="http://schemas.openxmlformats.org/officeDocument/2006/relationships/hyperlink" Target="https://talan.bank.gov.ua/get-user-certificate/gcoXWWQUt_OtuW4G68hK" TargetMode="External"/><Relationship Id="rId378" Type="http://schemas.openxmlformats.org/officeDocument/2006/relationships/hyperlink" Target="https://talan.bank.gov.ua/get-user-certificate/gcoXWCLy48Ciu745540U" TargetMode="External"/><Relationship Id="rId403" Type="http://schemas.openxmlformats.org/officeDocument/2006/relationships/hyperlink" Target="https://talan.bank.gov.ua/get-user-certificate/gcoXWS_gbNfPzbpQYuvH" TargetMode="External"/><Relationship Id="rId6" Type="http://schemas.openxmlformats.org/officeDocument/2006/relationships/hyperlink" Target="https://talan.bank.gov.ua/get-user-certificate/gcoXWyWtGNCiqIdZc93u" TargetMode="External"/><Relationship Id="rId238" Type="http://schemas.openxmlformats.org/officeDocument/2006/relationships/hyperlink" Target="https://talan.bank.gov.ua/get-user-certificate/gcoXW56gEpuuSiy5PWlQ" TargetMode="External"/><Relationship Id="rId445" Type="http://schemas.openxmlformats.org/officeDocument/2006/relationships/hyperlink" Target="https://talan.bank.gov.ua/get-user-certificate/gcoXW8T9gjPu--lhfpE6" TargetMode="External"/><Relationship Id="rId291" Type="http://schemas.openxmlformats.org/officeDocument/2006/relationships/hyperlink" Target="https://talan.bank.gov.ua/get-user-certificate/gcoXWAqD510Brg1BDAVh" TargetMode="External"/><Relationship Id="rId305" Type="http://schemas.openxmlformats.org/officeDocument/2006/relationships/hyperlink" Target="https://talan.bank.gov.ua/get-user-certificate/gcoXW6dk39WJRDY6XKB9" TargetMode="External"/><Relationship Id="rId347" Type="http://schemas.openxmlformats.org/officeDocument/2006/relationships/hyperlink" Target="https://talan.bank.gov.ua/get-user-certificate/gcoXWDq4DCvVYShjdWx0" TargetMode="External"/><Relationship Id="rId44" Type="http://schemas.openxmlformats.org/officeDocument/2006/relationships/hyperlink" Target="https://talan.bank.gov.ua/get-user-certificate/gcoXWv829YHOICjK3F0m" TargetMode="External"/><Relationship Id="rId86" Type="http://schemas.openxmlformats.org/officeDocument/2006/relationships/hyperlink" Target="https://talan.bank.gov.ua/get-user-certificate/gcoXWqIbtoNlqZj3SiuD" TargetMode="External"/><Relationship Id="rId151" Type="http://schemas.openxmlformats.org/officeDocument/2006/relationships/hyperlink" Target="https://talan.bank.gov.ua/get-user-certificate/gcoXWXHztpsxtaE9Pvbj" TargetMode="External"/><Relationship Id="rId389" Type="http://schemas.openxmlformats.org/officeDocument/2006/relationships/hyperlink" Target="https://talan.bank.gov.ua/get-user-certificate/gcoXW2MEdkNr4ljE95Y1" TargetMode="External"/><Relationship Id="rId193" Type="http://schemas.openxmlformats.org/officeDocument/2006/relationships/hyperlink" Target="https://talan.bank.gov.ua/get-user-certificate/gcoXWZXsi2OosDe9jxus" TargetMode="External"/><Relationship Id="rId207" Type="http://schemas.openxmlformats.org/officeDocument/2006/relationships/hyperlink" Target="https://talan.bank.gov.ua/get-user-certificate/gcoXWN6R2Nslvn8DTIQj" TargetMode="External"/><Relationship Id="rId249" Type="http://schemas.openxmlformats.org/officeDocument/2006/relationships/hyperlink" Target="https://talan.bank.gov.ua/get-user-certificate/gcoXWkypw1lfD7eQCA4S" TargetMode="External"/><Relationship Id="rId414" Type="http://schemas.openxmlformats.org/officeDocument/2006/relationships/hyperlink" Target="https://talan.bank.gov.ua/get-user-certificate/gcoXWwK8LrBOb-o1wDzV" TargetMode="External"/><Relationship Id="rId456" Type="http://schemas.openxmlformats.org/officeDocument/2006/relationships/hyperlink" Target="https://talan.bank.gov.ua/get-user-certificate/gcoXWGVBAR8ZmmIygBEy" TargetMode="External"/><Relationship Id="rId13" Type="http://schemas.openxmlformats.org/officeDocument/2006/relationships/hyperlink" Target="https://talan.bank.gov.ua/get-user-certificate/gcoXWyD3AYaExNTR6GxB" TargetMode="External"/><Relationship Id="rId109" Type="http://schemas.openxmlformats.org/officeDocument/2006/relationships/hyperlink" Target="https://talan.bank.gov.ua/get-user-certificate/gcoXW3r18cSGVlqng0Uu" TargetMode="External"/><Relationship Id="rId260" Type="http://schemas.openxmlformats.org/officeDocument/2006/relationships/hyperlink" Target="https://talan.bank.gov.ua/get-user-certificate/gcoXWVFNn_e6goHp3nc6" TargetMode="External"/><Relationship Id="rId316" Type="http://schemas.openxmlformats.org/officeDocument/2006/relationships/hyperlink" Target="https://talan.bank.gov.ua/get-user-certificate/gcoXWgLIZo1btEoC-FC0" TargetMode="External"/><Relationship Id="rId55" Type="http://schemas.openxmlformats.org/officeDocument/2006/relationships/hyperlink" Target="https://talan.bank.gov.ua/get-user-certificate/gcoXWfkBiiz9rMK7pNDv" TargetMode="External"/><Relationship Id="rId97" Type="http://schemas.openxmlformats.org/officeDocument/2006/relationships/hyperlink" Target="https://talan.bank.gov.ua/get-user-certificate/gcoXWhcgbpVM7a4oQW5-" TargetMode="External"/><Relationship Id="rId120" Type="http://schemas.openxmlformats.org/officeDocument/2006/relationships/hyperlink" Target="https://talan.bank.gov.ua/get-user-certificate/gcoXWCp7hHiaDUarXyCU" TargetMode="External"/><Relationship Id="rId358" Type="http://schemas.openxmlformats.org/officeDocument/2006/relationships/hyperlink" Target="https://talan.bank.gov.ua/get-user-certificate/gcoXWL8h5IQd_2dkJn7J" TargetMode="External"/><Relationship Id="rId162" Type="http://schemas.openxmlformats.org/officeDocument/2006/relationships/hyperlink" Target="https://talan.bank.gov.ua/get-user-certificate/gcoXWFHaUC6F4KH-vdjn" TargetMode="External"/><Relationship Id="rId218" Type="http://schemas.openxmlformats.org/officeDocument/2006/relationships/hyperlink" Target="https://talan.bank.gov.ua/get-user-certificate/gcoXWwAaFocCixzuAEGZ" TargetMode="External"/><Relationship Id="rId425" Type="http://schemas.openxmlformats.org/officeDocument/2006/relationships/hyperlink" Target="https://talan.bank.gov.ua/get-user-certificate/gcoXWa5zhCoS4viV7cfA" TargetMode="External"/><Relationship Id="rId271" Type="http://schemas.openxmlformats.org/officeDocument/2006/relationships/hyperlink" Target="https://talan.bank.gov.ua/get-user-certificate/gcoXWaGI5nsxzERILlpl" TargetMode="External"/><Relationship Id="rId24" Type="http://schemas.openxmlformats.org/officeDocument/2006/relationships/hyperlink" Target="https://talan.bank.gov.ua/get-user-certificate/gcoXWecRyhs1cB8yoYkE" TargetMode="External"/><Relationship Id="rId66" Type="http://schemas.openxmlformats.org/officeDocument/2006/relationships/hyperlink" Target="https://talan.bank.gov.ua/get-user-certificate/gcoXWklpWdeiC8Nnt-ht" TargetMode="External"/><Relationship Id="rId131" Type="http://schemas.openxmlformats.org/officeDocument/2006/relationships/hyperlink" Target="https://talan.bank.gov.ua/get-user-certificate/gcoXWUoeexOwW-q00IsK" TargetMode="External"/><Relationship Id="rId327" Type="http://schemas.openxmlformats.org/officeDocument/2006/relationships/hyperlink" Target="https://talan.bank.gov.ua/get-user-certificate/gcoXWgQIJ7gN225PDiDz" TargetMode="External"/><Relationship Id="rId369" Type="http://schemas.openxmlformats.org/officeDocument/2006/relationships/hyperlink" Target="https://talan.bank.gov.ua/get-user-certificate/gcoXWwvBt1Z2TOVAfmLM" TargetMode="External"/><Relationship Id="rId173" Type="http://schemas.openxmlformats.org/officeDocument/2006/relationships/hyperlink" Target="https://talan.bank.gov.ua/get-user-certificate/gcoXW-O7F1sOUGpoquyH" TargetMode="External"/><Relationship Id="rId229" Type="http://schemas.openxmlformats.org/officeDocument/2006/relationships/hyperlink" Target="https://talan.bank.gov.ua/get-user-certificate/gcoXWGTldDihUEy2KawA" TargetMode="External"/><Relationship Id="rId380" Type="http://schemas.openxmlformats.org/officeDocument/2006/relationships/hyperlink" Target="https://talan.bank.gov.ua/get-user-certificate/gcoXWiufYSdAaGhlxHRN" TargetMode="External"/><Relationship Id="rId436" Type="http://schemas.openxmlformats.org/officeDocument/2006/relationships/hyperlink" Target="https://talan.bank.gov.ua/get-user-certificate/gcoXWHrUQ1dhWnyjfO08" TargetMode="External"/><Relationship Id="rId240" Type="http://schemas.openxmlformats.org/officeDocument/2006/relationships/hyperlink" Target="https://talan.bank.gov.ua/get-user-certificate/gcoXWEavPffJPPq7b1ld" TargetMode="External"/><Relationship Id="rId35" Type="http://schemas.openxmlformats.org/officeDocument/2006/relationships/hyperlink" Target="https://talan.bank.gov.ua/get-user-certificate/gcoXW1EWKFErDLV-rier" TargetMode="External"/><Relationship Id="rId77" Type="http://schemas.openxmlformats.org/officeDocument/2006/relationships/hyperlink" Target="https://talan.bank.gov.ua/get-user-certificate/gcoXWErblIVFOulGgrd8" TargetMode="External"/><Relationship Id="rId100" Type="http://schemas.openxmlformats.org/officeDocument/2006/relationships/hyperlink" Target="https://talan.bank.gov.ua/get-user-certificate/gcoXWULjs_e7co7xEClh" TargetMode="External"/><Relationship Id="rId282" Type="http://schemas.openxmlformats.org/officeDocument/2006/relationships/hyperlink" Target="https://talan.bank.gov.ua/get-user-certificate/gcoXWzn5qGfRQsT5jFvg" TargetMode="External"/><Relationship Id="rId338" Type="http://schemas.openxmlformats.org/officeDocument/2006/relationships/hyperlink" Target="https://talan.bank.gov.ua/get-user-certificate/gcoXW6YGwjUnvDrgJphN" TargetMode="External"/><Relationship Id="rId8" Type="http://schemas.openxmlformats.org/officeDocument/2006/relationships/hyperlink" Target="https://talan.bank.gov.ua/get-user-certificate/gcoXWGe08KrhQP7qV3-E" TargetMode="External"/><Relationship Id="rId142" Type="http://schemas.openxmlformats.org/officeDocument/2006/relationships/hyperlink" Target="https://talan.bank.gov.ua/get-user-certificate/gcoXWYcCQ_es0Q6vENzP" TargetMode="External"/><Relationship Id="rId184" Type="http://schemas.openxmlformats.org/officeDocument/2006/relationships/hyperlink" Target="https://talan.bank.gov.ua/get-user-certificate/gcoXWOhUr_D1I1gRWQdS" TargetMode="External"/><Relationship Id="rId391" Type="http://schemas.openxmlformats.org/officeDocument/2006/relationships/hyperlink" Target="https://talan.bank.gov.ua/get-user-certificate/gcoXWPKHUPlq8UU76rJO" TargetMode="External"/><Relationship Id="rId405" Type="http://schemas.openxmlformats.org/officeDocument/2006/relationships/hyperlink" Target="https://talan.bank.gov.ua/get-user-certificate/gcoXWPAV0JlP1qxNmyuW" TargetMode="External"/><Relationship Id="rId447" Type="http://schemas.openxmlformats.org/officeDocument/2006/relationships/hyperlink" Target="https://talan.bank.gov.ua/get-user-certificate/gcoXWXf-kYe1-qkILD5-" TargetMode="External"/><Relationship Id="rId251" Type="http://schemas.openxmlformats.org/officeDocument/2006/relationships/hyperlink" Target="https://talan.bank.gov.ua/get-user-certificate/gcoXWYRUwAs2tB2OSYXe" TargetMode="External"/><Relationship Id="rId46" Type="http://schemas.openxmlformats.org/officeDocument/2006/relationships/hyperlink" Target="https://talan.bank.gov.ua/get-user-certificate/gcoXW0jRzOpjTDbEjfhw" TargetMode="External"/><Relationship Id="rId293" Type="http://schemas.openxmlformats.org/officeDocument/2006/relationships/hyperlink" Target="https://talan.bank.gov.ua/get-user-certificate/gcoXWBn80unRsrnmf9h9" TargetMode="External"/><Relationship Id="rId307" Type="http://schemas.openxmlformats.org/officeDocument/2006/relationships/hyperlink" Target="https://talan.bank.gov.ua/get-user-certificate/gcoXWreBiwb_mOq7_PZ7" TargetMode="External"/><Relationship Id="rId349" Type="http://schemas.openxmlformats.org/officeDocument/2006/relationships/hyperlink" Target="https://talan.bank.gov.ua/get-user-certificate/gcoXWP12ZP5J7O6zqYRO" TargetMode="External"/><Relationship Id="rId88" Type="http://schemas.openxmlformats.org/officeDocument/2006/relationships/hyperlink" Target="https://talan.bank.gov.ua/get-user-certificate/gcoXW89bckJIEc82HJrw" TargetMode="External"/><Relationship Id="rId111" Type="http://schemas.openxmlformats.org/officeDocument/2006/relationships/hyperlink" Target="https://talan.bank.gov.ua/get-user-certificate/gcoXWLJ9w-ip5RQtV51J" TargetMode="External"/><Relationship Id="rId153" Type="http://schemas.openxmlformats.org/officeDocument/2006/relationships/hyperlink" Target="https://talan.bank.gov.ua/get-user-certificate/gcoXWwTQ-C8ww4EjYHNy" TargetMode="External"/><Relationship Id="rId195" Type="http://schemas.openxmlformats.org/officeDocument/2006/relationships/hyperlink" Target="https://talan.bank.gov.ua/get-user-certificate/gcoXW4etcgGUCMpu07UU" TargetMode="External"/><Relationship Id="rId209" Type="http://schemas.openxmlformats.org/officeDocument/2006/relationships/hyperlink" Target="https://talan.bank.gov.ua/get-user-certificate/gcoXWrNvYOFk6zICMEoi" TargetMode="External"/><Relationship Id="rId360" Type="http://schemas.openxmlformats.org/officeDocument/2006/relationships/hyperlink" Target="https://talan.bank.gov.ua/get-user-certificate/gcoXWim8sTeVFmgRt5tJ" TargetMode="External"/><Relationship Id="rId416" Type="http://schemas.openxmlformats.org/officeDocument/2006/relationships/hyperlink" Target="https://talan.bank.gov.ua/get-user-certificate/gcoXW2n6Y7ShB_XvcIFY" TargetMode="External"/><Relationship Id="rId220" Type="http://schemas.openxmlformats.org/officeDocument/2006/relationships/hyperlink" Target="https://talan.bank.gov.ua/get-user-certificate/gcoXW_79s5C21ByBoBvn" TargetMode="External"/><Relationship Id="rId15" Type="http://schemas.openxmlformats.org/officeDocument/2006/relationships/hyperlink" Target="https://talan.bank.gov.ua/get-user-certificate/gcoXWG9aT2ptW51oMk1X" TargetMode="External"/><Relationship Id="rId57" Type="http://schemas.openxmlformats.org/officeDocument/2006/relationships/hyperlink" Target="https://talan.bank.gov.ua/get-user-certificate/gcoXWBl2hk2JBsmVhiHf" TargetMode="External"/><Relationship Id="rId262" Type="http://schemas.openxmlformats.org/officeDocument/2006/relationships/hyperlink" Target="https://talan.bank.gov.ua/get-user-certificate/gcoXWzb824XNJRfKeY2t" TargetMode="External"/><Relationship Id="rId318" Type="http://schemas.openxmlformats.org/officeDocument/2006/relationships/hyperlink" Target="https://talan.bank.gov.ua/get-user-certificate/gcoXWpttHpfxhtRlJ9uM" TargetMode="External"/><Relationship Id="rId99" Type="http://schemas.openxmlformats.org/officeDocument/2006/relationships/hyperlink" Target="https://talan.bank.gov.ua/get-user-certificate/gcoXWWAfbmfeKFLbbpFA" TargetMode="External"/><Relationship Id="rId122" Type="http://schemas.openxmlformats.org/officeDocument/2006/relationships/hyperlink" Target="https://talan.bank.gov.ua/get-user-certificate/gcoXW2lQAiAMzac9QK1Y" TargetMode="External"/><Relationship Id="rId164" Type="http://schemas.openxmlformats.org/officeDocument/2006/relationships/hyperlink" Target="https://talan.bank.gov.ua/get-user-certificate/gcoXWrAiwGNYSD1VaGRt" TargetMode="External"/><Relationship Id="rId371" Type="http://schemas.openxmlformats.org/officeDocument/2006/relationships/hyperlink" Target="https://talan.bank.gov.ua/get-user-certificate/gcoXW2nOZM9F6OawrxHm" TargetMode="External"/><Relationship Id="rId427" Type="http://schemas.openxmlformats.org/officeDocument/2006/relationships/hyperlink" Target="https://talan.bank.gov.ua/get-user-certificate/gcoXWUa6nvS0FCBZuY3V" TargetMode="External"/><Relationship Id="rId26" Type="http://schemas.openxmlformats.org/officeDocument/2006/relationships/hyperlink" Target="https://talan.bank.gov.ua/get-user-certificate/gcoXWIydIAgXYdjQ5NS7" TargetMode="External"/><Relationship Id="rId231" Type="http://schemas.openxmlformats.org/officeDocument/2006/relationships/hyperlink" Target="https://talan.bank.gov.ua/get-user-certificate/gcoXW_2NOWwXPy7ReTA1" TargetMode="External"/><Relationship Id="rId273" Type="http://schemas.openxmlformats.org/officeDocument/2006/relationships/hyperlink" Target="https://talan.bank.gov.ua/get-user-certificate/gcoXW8C3Jcgdkm-AfRwV" TargetMode="External"/><Relationship Id="rId329" Type="http://schemas.openxmlformats.org/officeDocument/2006/relationships/hyperlink" Target="https://talan.bank.gov.ua/get-user-certificate/gcoXWfmdaEeo6uqfPEbx" TargetMode="External"/><Relationship Id="rId68" Type="http://schemas.openxmlformats.org/officeDocument/2006/relationships/hyperlink" Target="https://talan.bank.gov.ua/get-user-certificate/gcoXWUhXHDY1YhrxyBL_" TargetMode="External"/><Relationship Id="rId133" Type="http://schemas.openxmlformats.org/officeDocument/2006/relationships/hyperlink" Target="https://talan.bank.gov.ua/get-user-certificate/gcoXWuIwSP1I_i-LDZlX" TargetMode="External"/><Relationship Id="rId175" Type="http://schemas.openxmlformats.org/officeDocument/2006/relationships/hyperlink" Target="https://talan.bank.gov.ua/get-user-certificate/gcoXWg_PFoqkdA1KJOcM" TargetMode="External"/><Relationship Id="rId340" Type="http://schemas.openxmlformats.org/officeDocument/2006/relationships/hyperlink" Target="https://talan.bank.gov.ua/get-user-certificate/gcoXWjCF08ntYm3y6x1L" TargetMode="External"/><Relationship Id="rId200" Type="http://schemas.openxmlformats.org/officeDocument/2006/relationships/hyperlink" Target="https://talan.bank.gov.ua/get-user-certificate/gcoXWuInh11CzXiXwnCJ" TargetMode="External"/><Relationship Id="rId382" Type="http://schemas.openxmlformats.org/officeDocument/2006/relationships/hyperlink" Target="https://talan.bank.gov.ua/get-user-certificate/gcoXWstWb9LwdsDGmbtD" TargetMode="External"/><Relationship Id="rId438" Type="http://schemas.openxmlformats.org/officeDocument/2006/relationships/hyperlink" Target="https://talan.bank.gov.ua/get-user-certificate/gcoXW_uy5sX_4C2NwjSJ" TargetMode="External"/><Relationship Id="rId242" Type="http://schemas.openxmlformats.org/officeDocument/2006/relationships/hyperlink" Target="https://talan.bank.gov.ua/get-user-certificate/gcoXWdLOwB28KveT2Hf0" TargetMode="External"/><Relationship Id="rId284" Type="http://schemas.openxmlformats.org/officeDocument/2006/relationships/hyperlink" Target="https://talan.bank.gov.ua/get-user-certificate/gcoXW1drnmNjXGzpdUSY" TargetMode="External"/><Relationship Id="rId37" Type="http://schemas.openxmlformats.org/officeDocument/2006/relationships/hyperlink" Target="https://talan.bank.gov.ua/get-user-certificate/gcoXW5D9U-p9ALI1LNQS" TargetMode="External"/><Relationship Id="rId79" Type="http://schemas.openxmlformats.org/officeDocument/2006/relationships/hyperlink" Target="https://talan.bank.gov.ua/get-user-certificate/gcoXW4kGIFJelM--k2yW" TargetMode="External"/><Relationship Id="rId102" Type="http://schemas.openxmlformats.org/officeDocument/2006/relationships/hyperlink" Target="https://talan.bank.gov.ua/get-user-certificate/gcoXWq_xDHQqrFf7fQNB" TargetMode="External"/><Relationship Id="rId144" Type="http://schemas.openxmlformats.org/officeDocument/2006/relationships/hyperlink" Target="https://talan.bank.gov.ua/get-user-certificate/gcoXWc-48dTDK7N1Nil3" TargetMode="External"/><Relationship Id="rId90" Type="http://schemas.openxmlformats.org/officeDocument/2006/relationships/hyperlink" Target="https://talan.bank.gov.ua/get-user-certificate/gcoXWQjVj6EyNm34Lxk1" TargetMode="External"/><Relationship Id="rId186" Type="http://schemas.openxmlformats.org/officeDocument/2006/relationships/hyperlink" Target="https://talan.bank.gov.ua/get-user-certificate/gcoXW1Z2FYLBGPHKAoDo" TargetMode="External"/><Relationship Id="rId351" Type="http://schemas.openxmlformats.org/officeDocument/2006/relationships/hyperlink" Target="https://talan.bank.gov.ua/get-user-certificate/gcoXWRpQPRZFP02_X-Sc" TargetMode="External"/><Relationship Id="rId393" Type="http://schemas.openxmlformats.org/officeDocument/2006/relationships/hyperlink" Target="https://talan.bank.gov.ua/get-user-certificate/gcoXWcAZ5-GmZljgABNX" TargetMode="External"/><Relationship Id="rId407" Type="http://schemas.openxmlformats.org/officeDocument/2006/relationships/hyperlink" Target="https://talan.bank.gov.ua/get-user-certificate/gcoXW5LZohGbdxnYmFxN" TargetMode="External"/><Relationship Id="rId449" Type="http://schemas.openxmlformats.org/officeDocument/2006/relationships/hyperlink" Target="https://talan.bank.gov.ua/get-user-certificate/gcoXWNfHDnw6wu3acOmC" TargetMode="External"/><Relationship Id="rId211" Type="http://schemas.openxmlformats.org/officeDocument/2006/relationships/hyperlink" Target="https://talan.bank.gov.ua/get-user-certificate/gcoXWW-h9oR95yqtmeZP" TargetMode="External"/><Relationship Id="rId253" Type="http://schemas.openxmlformats.org/officeDocument/2006/relationships/hyperlink" Target="https://talan.bank.gov.ua/get-user-certificate/gcoXWHv8Pdg650EQPIYI" TargetMode="External"/><Relationship Id="rId295" Type="http://schemas.openxmlformats.org/officeDocument/2006/relationships/hyperlink" Target="https://talan.bank.gov.ua/get-user-certificate/gcoXWL-rrstCuc2b5osP" TargetMode="External"/><Relationship Id="rId309" Type="http://schemas.openxmlformats.org/officeDocument/2006/relationships/hyperlink" Target="https://talan.bank.gov.ua/get-user-certificate/gcoXWA14-DU242y16md3" TargetMode="External"/><Relationship Id="rId48" Type="http://schemas.openxmlformats.org/officeDocument/2006/relationships/hyperlink" Target="https://talan.bank.gov.ua/get-user-certificate/gcoXWyBWlolUNR-GwLPq" TargetMode="External"/><Relationship Id="rId113" Type="http://schemas.openxmlformats.org/officeDocument/2006/relationships/hyperlink" Target="https://talan.bank.gov.ua/get-user-certificate/gcoXWa60Ei-ehlUHdmvf" TargetMode="External"/><Relationship Id="rId320" Type="http://schemas.openxmlformats.org/officeDocument/2006/relationships/hyperlink" Target="https://talan.bank.gov.ua/get-user-certificate/gcoXWSYx8llk-GIZudbC" TargetMode="External"/><Relationship Id="rId155" Type="http://schemas.openxmlformats.org/officeDocument/2006/relationships/hyperlink" Target="https://talan.bank.gov.ua/get-user-certificate/gcoXWmTVEc1TgF4pxaiP" TargetMode="External"/><Relationship Id="rId197" Type="http://schemas.openxmlformats.org/officeDocument/2006/relationships/hyperlink" Target="https://talan.bank.gov.ua/get-user-certificate/gcoXW7nN4unSR49b1CC1" TargetMode="External"/><Relationship Id="rId362" Type="http://schemas.openxmlformats.org/officeDocument/2006/relationships/hyperlink" Target="https://talan.bank.gov.ua/get-user-certificate/gcoXW4gZNC8a8SoEPdch" TargetMode="External"/><Relationship Id="rId418" Type="http://schemas.openxmlformats.org/officeDocument/2006/relationships/hyperlink" Target="https://talan.bank.gov.ua/get-user-certificate/gcoXW9skTFUKWt28y6-m" TargetMode="External"/><Relationship Id="rId222" Type="http://schemas.openxmlformats.org/officeDocument/2006/relationships/hyperlink" Target="https://talan.bank.gov.ua/get-user-certificate/gcoXWBWPgzun6BIgIPKA" TargetMode="External"/><Relationship Id="rId264" Type="http://schemas.openxmlformats.org/officeDocument/2006/relationships/hyperlink" Target="https://talan.bank.gov.ua/get-user-certificate/gcoXWnkoYlgFg9B3slIT" TargetMode="External"/><Relationship Id="rId17" Type="http://schemas.openxmlformats.org/officeDocument/2006/relationships/hyperlink" Target="https://talan.bank.gov.ua/get-user-certificate/gcoXWon_abulnDlG5giZ" TargetMode="External"/><Relationship Id="rId59" Type="http://schemas.openxmlformats.org/officeDocument/2006/relationships/hyperlink" Target="https://talan.bank.gov.ua/get-user-certificate/gcoXWRnxkuE8tmGF3MtI" TargetMode="External"/><Relationship Id="rId124" Type="http://schemas.openxmlformats.org/officeDocument/2006/relationships/hyperlink" Target="https://talan.bank.gov.ua/get-user-certificate/gcoXWkPE_Mo4xSvv2632" TargetMode="External"/><Relationship Id="rId70" Type="http://schemas.openxmlformats.org/officeDocument/2006/relationships/hyperlink" Target="https://talan.bank.gov.ua/get-user-certificate/gcoXWD0Dd7Ncf9crX1oT" TargetMode="External"/><Relationship Id="rId166" Type="http://schemas.openxmlformats.org/officeDocument/2006/relationships/hyperlink" Target="https://talan.bank.gov.ua/get-user-certificate/gcoXWGtu8-JwQHr5xOUW" TargetMode="External"/><Relationship Id="rId331" Type="http://schemas.openxmlformats.org/officeDocument/2006/relationships/hyperlink" Target="https://talan.bank.gov.ua/get-user-certificate/gcoXWf7WWmK2sdB2bBHk" TargetMode="External"/><Relationship Id="rId373" Type="http://schemas.openxmlformats.org/officeDocument/2006/relationships/hyperlink" Target="https://talan.bank.gov.ua/get-user-certificate/gcoXW84Ku0jIks_KslRM" TargetMode="External"/><Relationship Id="rId429" Type="http://schemas.openxmlformats.org/officeDocument/2006/relationships/hyperlink" Target="https://talan.bank.gov.ua/get-user-certificate/gcoXWNTolXKnLqtgvBVj" TargetMode="External"/><Relationship Id="rId1" Type="http://schemas.openxmlformats.org/officeDocument/2006/relationships/hyperlink" Target="https://talan.bank.gov.ua/get-user-certificate/gcoXW0bNC_cE7eDauvur" TargetMode="External"/><Relationship Id="rId233" Type="http://schemas.openxmlformats.org/officeDocument/2006/relationships/hyperlink" Target="https://talan.bank.gov.ua/get-user-certificate/gcoXW-yKgUIbA-ub-UVy" TargetMode="External"/><Relationship Id="rId440" Type="http://schemas.openxmlformats.org/officeDocument/2006/relationships/hyperlink" Target="https://talan.bank.gov.ua/get-user-certificate/gcoXWRAU-gNASoy3shbI" TargetMode="External"/><Relationship Id="rId28" Type="http://schemas.openxmlformats.org/officeDocument/2006/relationships/hyperlink" Target="https://talan.bank.gov.ua/get-user-certificate/gcoXWDFC7x_B-naMK8Bt" TargetMode="External"/><Relationship Id="rId275" Type="http://schemas.openxmlformats.org/officeDocument/2006/relationships/hyperlink" Target="https://talan.bank.gov.ua/get-user-certificate/gcoXWvh7GfRVDWCKYX82" TargetMode="External"/><Relationship Id="rId300" Type="http://schemas.openxmlformats.org/officeDocument/2006/relationships/hyperlink" Target="https://talan.bank.gov.ua/get-user-certificate/gcoXW__DuD6xr34GeaZk" TargetMode="External"/><Relationship Id="rId81" Type="http://schemas.openxmlformats.org/officeDocument/2006/relationships/hyperlink" Target="https://talan.bank.gov.ua/get-user-certificate/gcoXWClr1Qs7BDAfSwDr" TargetMode="External"/><Relationship Id="rId135" Type="http://schemas.openxmlformats.org/officeDocument/2006/relationships/hyperlink" Target="https://talan.bank.gov.ua/get-user-certificate/gcoXWxNn8aswmOiKWUXR" TargetMode="External"/><Relationship Id="rId177" Type="http://schemas.openxmlformats.org/officeDocument/2006/relationships/hyperlink" Target="https://talan.bank.gov.ua/get-user-certificate/gcoXWO9kU-hRO81JDttx" TargetMode="External"/><Relationship Id="rId342" Type="http://schemas.openxmlformats.org/officeDocument/2006/relationships/hyperlink" Target="https://talan.bank.gov.ua/get-user-certificate/gcoXWRyUt_2qJHGEy_I9" TargetMode="External"/><Relationship Id="rId384" Type="http://schemas.openxmlformats.org/officeDocument/2006/relationships/hyperlink" Target="https://talan.bank.gov.ua/get-user-certificate/gcoXWrFM4Jna3SNdTyLT" TargetMode="External"/><Relationship Id="rId202" Type="http://schemas.openxmlformats.org/officeDocument/2006/relationships/hyperlink" Target="https://talan.bank.gov.ua/get-user-certificate/gcoXWh3MJCKmcfG71qHp" TargetMode="External"/><Relationship Id="rId244" Type="http://schemas.openxmlformats.org/officeDocument/2006/relationships/hyperlink" Target="https://talan.bank.gov.ua/get-user-certificate/gcoXW3CCv6s-obasuPr9" TargetMode="External"/><Relationship Id="rId39" Type="http://schemas.openxmlformats.org/officeDocument/2006/relationships/hyperlink" Target="https://talan.bank.gov.ua/get-user-certificate/gcoXWKuvBMmhpiLHmKcS" TargetMode="External"/><Relationship Id="rId286" Type="http://schemas.openxmlformats.org/officeDocument/2006/relationships/hyperlink" Target="https://talan.bank.gov.ua/get-user-certificate/gcoXWIInoIgaefDevsdJ" TargetMode="External"/><Relationship Id="rId451" Type="http://schemas.openxmlformats.org/officeDocument/2006/relationships/hyperlink" Target="https://talan.bank.gov.ua/get-user-certificate/gcoXWM2qR7tF-MhXNmcX" TargetMode="External"/><Relationship Id="rId50" Type="http://schemas.openxmlformats.org/officeDocument/2006/relationships/hyperlink" Target="https://talan.bank.gov.ua/get-user-certificate/gcoXWQ1km1WK1p9A1LeN" TargetMode="External"/><Relationship Id="rId104" Type="http://schemas.openxmlformats.org/officeDocument/2006/relationships/hyperlink" Target="https://talan.bank.gov.ua/get-user-certificate/gcoXWFCo3QSULw4kBW7c" TargetMode="External"/><Relationship Id="rId146" Type="http://schemas.openxmlformats.org/officeDocument/2006/relationships/hyperlink" Target="https://talan.bank.gov.ua/get-user-certificate/gcoXWj1nd_HG4PbaSCBf" TargetMode="External"/><Relationship Id="rId188" Type="http://schemas.openxmlformats.org/officeDocument/2006/relationships/hyperlink" Target="https://talan.bank.gov.ua/get-user-certificate/gcoXW7ZpXTyn5qmRKjUI" TargetMode="External"/><Relationship Id="rId311" Type="http://schemas.openxmlformats.org/officeDocument/2006/relationships/hyperlink" Target="https://talan.bank.gov.ua/get-user-certificate/gcoXWSRCLkzMhrA9q8QI" TargetMode="External"/><Relationship Id="rId353" Type="http://schemas.openxmlformats.org/officeDocument/2006/relationships/hyperlink" Target="https://talan.bank.gov.ua/get-user-certificate/gcoXWHtM3tKsbrNU0YSR" TargetMode="External"/><Relationship Id="rId395" Type="http://schemas.openxmlformats.org/officeDocument/2006/relationships/hyperlink" Target="https://talan.bank.gov.ua/get-user-certificate/gcoXWissPcHCV6tP6dAT" TargetMode="External"/><Relationship Id="rId409" Type="http://schemas.openxmlformats.org/officeDocument/2006/relationships/hyperlink" Target="https://talan.bank.gov.ua/get-user-certificate/gcoXW54IvQbsUJNqe3I8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talan.bank.gov.ua/get-user-certificate/APuwXTrjJUX3XNxP2gzy" TargetMode="External"/><Relationship Id="rId18" Type="http://schemas.openxmlformats.org/officeDocument/2006/relationships/hyperlink" Target="https://talan.bank.gov.ua/get-user-certificate/XyU_Fbai69oOYYwxud5i" TargetMode="External"/><Relationship Id="rId26" Type="http://schemas.openxmlformats.org/officeDocument/2006/relationships/hyperlink" Target="https://talan.bank.gov.ua/get-user-certificate/XyU_Fjt7dUOmc7b05Hqn" TargetMode="External"/><Relationship Id="rId3" Type="http://schemas.openxmlformats.org/officeDocument/2006/relationships/hyperlink" Target="https://talan.bank.gov.ua/get-user-certificate/APuwXFKhHm7JdhBktwsa" TargetMode="External"/><Relationship Id="rId21" Type="http://schemas.openxmlformats.org/officeDocument/2006/relationships/hyperlink" Target="https://talan.bank.gov.ua/get-user-certificate/XyU_FJxh0PAUg43cN9Za" TargetMode="External"/><Relationship Id="rId34" Type="http://schemas.openxmlformats.org/officeDocument/2006/relationships/hyperlink" Target="https://talan.bank.gov.ua/get-user-certificate/XyU_FkYDmmFkJUjJwrU6" TargetMode="External"/><Relationship Id="rId7" Type="http://schemas.openxmlformats.org/officeDocument/2006/relationships/hyperlink" Target="https://talan.bank.gov.ua/get-user-certificate/APuwXBwLpG8nfeHILKvH" TargetMode="External"/><Relationship Id="rId12" Type="http://schemas.openxmlformats.org/officeDocument/2006/relationships/hyperlink" Target="https://talan.bank.gov.ua/get-user-certificate/APuwX4OVWC6a5RgCssbN" TargetMode="External"/><Relationship Id="rId17" Type="http://schemas.openxmlformats.org/officeDocument/2006/relationships/hyperlink" Target="https://talan.bank.gov.ua/get-user-certificate/XyU_F5HJGbWlVEp8ty5o" TargetMode="External"/><Relationship Id="rId25" Type="http://schemas.openxmlformats.org/officeDocument/2006/relationships/hyperlink" Target="https://talan.bank.gov.ua/get-user-certificate/XyU_F7nAa3v5leVQkBfN" TargetMode="External"/><Relationship Id="rId33" Type="http://schemas.openxmlformats.org/officeDocument/2006/relationships/hyperlink" Target="https://talan.bank.gov.ua/get-user-certificate/XyU_FT5mCDvvFXrn0-uZ" TargetMode="External"/><Relationship Id="rId2" Type="http://schemas.openxmlformats.org/officeDocument/2006/relationships/hyperlink" Target="https://talan.bank.gov.ua/get-user-certificate/APuwXXL3USi1AKS5MUex" TargetMode="External"/><Relationship Id="rId16" Type="http://schemas.openxmlformats.org/officeDocument/2006/relationships/hyperlink" Target="https://talan.bank.gov.ua/get-user-certificate/APuwXItRY5lu1PKkCx4g" TargetMode="External"/><Relationship Id="rId20" Type="http://schemas.openxmlformats.org/officeDocument/2006/relationships/hyperlink" Target="https://talan.bank.gov.ua/get-user-certificate/XyU_FZjtjV2t44srCISO" TargetMode="External"/><Relationship Id="rId29" Type="http://schemas.openxmlformats.org/officeDocument/2006/relationships/hyperlink" Target="https://talan.bank.gov.ua/get-user-certificate/XyU_F4Ny0sALj8K1TXu2" TargetMode="External"/><Relationship Id="rId1" Type="http://schemas.openxmlformats.org/officeDocument/2006/relationships/hyperlink" Target="https://talan.bank.gov.ua/get-user-certificate/APuwXRpMuDIHN3hhYbl0" TargetMode="External"/><Relationship Id="rId6" Type="http://schemas.openxmlformats.org/officeDocument/2006/relationships/hyperlink" Target="https://talan.bank.gov.ua/get-user-certificate/APuwX4ahQRFR8m51COAb" TargetMode="External"/><Relationship Id="rId11" Type="http://schemas.openxmlformats.org/officeDocument/2006/relationships/hyperlink" Target="https://talan.bank.gov.ua/get-user-certificate/APuwXxm258lEFWnqCdx7" TargetMode="External"/><Relationship Id="rId24" Type="http://schemas.openxmlformats.org/officeDocument/2006/relationships/hyperlink" Target="https://talan.bank.gov.ua/get-user-certificate/XyU_FlElqr0asC6IrT-3" TargetMode="External"/><Relationship Id="rId32" Type="http://schemas.openxmlformats.org/officeDocument/2006/relationships/hyperlink" Target="https://talan.bank.gov.ua/get-user-certificate/XyU_Fzg7Uz5fv9WrEt1A" TargetMode="External"/><Relationship Id="rId5" Type="http://schemas.openxmlformats.org/officeDocument/2006/relationships/hyperlink" Target="https://talan.bank.gov.ua/get-user-certificate/APuwXrtakliAvrOyqucy" TargetMode="External"/><Relationship Id="rId15" Type="http://schemas.openxmlformats.org/officeDocument/2006/relationships/hyperlink" Target="https://talan.bank.gov.ua/get-user-certificate/APuwXOaG0cvvXJiHzKW-" TargetMode="External"/><Relationship Id="rId23" Type="http://schemas.openxmlformats.org/officeDocument/2006/relationships/hyperlink" Target="https://talan.bank.gov.ua/get-user-certificate/XyU_FDaToYh5xrnAlirJ" TargetMode="External"/><Relationship Id="rId28" Type="http://schemas.openxmlformats.org/officeDocument/2006/relationships/hyperlink" Target="https://talan.bank.gov.ua/get-user-certificate/XyU_FVwn1q5rOAAyBro8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s://talan.bank.gov.ua/get-user-certificate/APuwXV1Lib8RZYgTfUD1" TargetMode="External"/><Relationship Id="rId19" Type="http://schemas.openxmlformats.org/officeDocument/2006/relationships/hyperlink" Target="https://talan.bank.gov.ua/get-user-certificate/XyU_FuuAPY_B62wyMlA7" TargetMode="External"/><Relationship Id="rId31" Type="http://schemas.openxmlformats.org/officeDocument/2006/relationships/hyperlink" Target="https://talan.bank.gov.ua/get-user-certificate/XyU_FV4_MCeRPhdGTk5L" TargetMode="External"/><Relationship Id="rId4" Type="http://schemas.openxmlformats.org/officeDocument/2006/relationships/hyperlink" Target="https://talan.bank.gov.ua/get-user-certificate/APuwXiYaS6Oxm7uOlFJf" TargetMode="External"/><Relationship Id="rId9" Type="http://schemas.openxmlformats.org/officeDocument/2006/relationships/hyperlink" Target="https://talan.bank.gov.ua/get-user-certificate/APuwXgZ4pmt36azlZdjh" TargetMode="External"/><Relationship Id="rId14" Type="http://schemas.openxmlformats.org/officeDocument/2006/relationships/hyperlink" Target="https://talan.bank.gov.ua/get-user-certificate/APuwXN3-ErJGF8WMvKmc" TargetMode="External"/><Relationship Id="rId22" Type="http://schemas.openxmlformats.org/officeDocument/2006/relationships/hyperlink" Target="https://talan.bank.gov.ua/get-user-certificate/XyU_FJYylQiEhqNMsae6" TargetMode="External"/><Relationship Id="rId27" Type="http://schemas.openxmlformats.org/officeDocument/2006/relationships/hyperlink" Target="https://talan.bank.gov.ua/get-user-certificate/XyU_FrJKA5IGKh9qJ84D" TargetMode="External"/><Relationship Id="rId30" Type="http://schemas.openxmlformats.org/officeDocument/2006/relationships/hyperlink" Target="https://talan.bank.gov.ua/get-user-certificate/XyU_FAuVnmk_iUAMrvdL" TargetMode="External"/><Relationship Id="rId35" Type="http://schemas.openxmlformats.org/officeDocument/2006/relationships/hyperlink" Target="https://talan.bank.gov.ua/get-user-certificate/XyU_FPpxLb3wRkvxlaPT" TargetMode="External"/><Relationship Id="rId8" Type="http://schemas.openxmlformats.org/officeDocument/2006/relationships/hyperlink" Target="https://talan.bank.gov.ua/get-user-certificate/APuwX94YwP1ZiGyr7Pp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9"/>
  <sheetViews>
    <sheetView workbookViewId="0">
      <selection activeCell="E10" sqref="E10"/>
    </sheetView>
  </sheetViews>
  <sheetFormatPr defaultRowHeight="14.4" x14ac:dyDescent="0.3"/>
  <cols>
    <col min="1" max="1" width="8.77734375" style="2"/>
    <col min="2" max="2" width="26.77734375" style="3" customWidth="1"/>
    <col min="3" max="3" width="22.5546875" style="3" customWidth="1"/>
  </cols>
  <sheetData>
    <row r="1" spans="1:3" x14ac:dyDescent="0.3">
      <c r="A1" s="1" t="s">
        <v>0</v>
      </c>
      <c r="B1" s="1" t="s">
        <v>1</v>
      </c>
      <c r="C1" s="1" t="s">
        <v>2</v>
      </c>
    </row>
    <row r="2" spans="1:3" x14ac:dyDescent="0.3">
      <c r="A2" s="2">
        <v>1</v>
      </c>
      <c r="B2" s="3" t="s">
        <v>3</v>
      </c>
      <c r="C2" s="3" t="str">
        <f>HYPERLINK("https://talan.bank.gov.ua/get-user-certificate/xMWLQacP8c6cOoOdCY1o","Завантажити сертифікат")</f>
        <v>Завантажити сертифікат</v>
      </c>
    </row>
    <row r="3" spans="1:3" x14ac:dyDescent="0.3">
      <c r="A3" s="2">
        <v>2</v>
      </c>
      <c r="B3" s="3" t="s">
        <v>4</v>
      </c>
      <c r="C3" s="3" t="str">
        <f>HYPERLINK("https://talan.bank.gov.ua/get-user-certificate/xMWLQq8Q0Q0_f10Rdhj2","Завантажити сертифікат")</f>
        <v>Завантажити сертифікат</v>
      </c>
    </row>
    <row r="4" spans="1:3" x14ac:dyDescent="0.3">
      <c r="A4" s="2">
        <v>3</v>
      </c>
      <c r="B4" s="3" t="s">
        <v>5</v>
      </c>
      <c r="C4" s="3" t="str">
        <f>HYPERLINK("https://talan.bank.gov.ua/get-user-certificate/xMWLQEkAkhPCod9odLX-","Завантажити сертифікат")</f>
        <v>Завантажити сертифікат</v>
      </c>
    </row>
    <row r="5" spans="1:3" x14ac:dyDescent="0.3">
      <c r="A5" s="2">
        <v>4</v>
      </c>
      <c r="B5" s="3" t="s">
        <v>6</v>
      </c>
      <c r="C5" s="3" t="str">
        <f>HYPERLINK("https://talan.bank.gov.ua/get-user-certificate/xMWLQy1Z4aobJWHRxKRo","Завантажити сертифікат")</f>
        <v>Завантажити сертифікат</v>
      </c>
    </row>
    <row r="6" spans="1:3" x14ac:dyDescent="0.3">
      <c r="A6" s="2">
        <v>5</v>
      </c>
      <c r="B6" s="3" t="s">
        <v>7</v>
      </c>
      <c r="C6" s="3" t="str">
        <f>HYPERLINK("https://talan.bank.gov.ua/get-user-certificate/xMWLQdy86TmGqXUh5LW_","Завантажити сертифікат")</f>
        <v>Завантажити сертифікат</v>
      </c>
    </row>
    <row r="7" spans="1:3" x14ac:dyDescent="0.3">
      <c r="A7" s="2">
        <v>6</v>
      </c>
      <c r="B7" s="3" t="s">
        <v>8</v>
      </c>
      <c r="C7" s="3" t="str">
        <f>HYPERLINK("https://talan.bank.gov.ua/get-user-certificate/xMWLQs3XFkQii-y_0FL-","Завантажити сертифікат")</f>
        <v>Завантажити сертифікат</v>
      </c>
    </row>
    <row r="8" spans="1:3" x14ac:dyDescent="0.3">
      <c r="A8" s="2">
        <v>7</v>
      </c>
      <c r="B8" s="3" t="s">
        <v>9</v>
      </c>
      <c r="C8" s="3" t="str">
        <f>HYPERLINK("https://talan.bank.gov.ua/get-user-certificate/xMWLQ6DUYs0qMXW010wQ","Завантажити сертифікат")</f>
        <v>Завантажити сертифікат</v>
      </c>
    </row>
    <row r="9" spans="1:3" x14ac:dyDescent="0.3">
      <c r="A9" s="2">
        <v>8</v>
      </c>
      <c r="B9" s="3" t="s">
        <v>10</v>
      </c>
      <c r="C9" s="3" t="str">
        <f>HYPERLINK("https://talan.bank.gov.ua/get-user-certificate/xMWLQSNPL52Z2UtYQJ22","Завантажити сертифікат")</f>
        <v>Завантажити сертифікат</v>
      </c>
    </row>
    <row r="10" spans="1:3" x14ac:dyDescent="0.3">
      <c r="A10" s="2">
        <v>9</v>
      </c>
      <c r="B10" s="3" t="s">
        <v>11</v>
      </c>
      <c r="C10" s="3" t="str">
        <f>HYPERLINK("https://talan.bank.gov.ua/get-user-certificate/xMWLQqTfzUWdvV_ZZZgy","Завантажити сертифікат")</f>
        <v>Завантажити сертифікат</v>
      </c>
    </row>
    <row r="11" spans="1:3" x14ac:dyDescent="0.3">
      <c r="A11" s="2">
        <v>10</v>
      </c>
      <c r="B11" s="3" t="s">
        <v>12</v>
      </c>
      <c r="C11" s="3" t="str">
        <f>HYPERLINK("https://talan.bank.gov.ua/get-user-certificate/xMWLQo-7H69Yt9KZnUpW","Завантажити сертифікат")</f>
        <v>Завантажити сертифікат</v>
      </c>
    </row>
    <row r="12" spans="1:3" x14ac:dyDescent="0.3">
      <c r="A12" s="2">
        <v>11</v>
      </c>
      <c r="B12" s="3" t="s">
        <v>13</v>
      </c>
      <c r="C12" s="3" t="str">
        <f>HYPERLINK("https://talan.bank.gov.ua/get-user-certificate/xMWLQfEpKBP9-_bhTLz5","Завантажити сертифікат")</f>
        <v>Завантажити сертифікат</v>
      </c>
    </row>
    <row r="13" spans="1:3" x14ac:dyDescent="0.3">
      <c r="A13" s="2">
        <v>12</v>
      </c>
      <c r="B13" s="3" t="s">
        <v>14</v>
      </c>
      <c r="C13" s="3" t="str">
        <f>HYPERLINK("https://talan.bank.gov.ua/get-user-certificate/xMWLQlBZIdU_WQjfAeI8","Завантажити сертифікат")</f>
        <v>Завантажити сертифікат</v>
      </c>
    </row>
    <row r="14" spans="1:3" x14ac:dyDescent="0.3">
      <c r="A14" s="2">
        <v>13</v>
      </c>
      <c r="B14" s="3" t="s">
        <v>15</v>
      </c>
      <c r="C14" s="3" t="str">
        <f>HYPERLINK("https://talan.bank.gov.ua/get-user-certificate/xMWLQTFgoIp_Yd2VnNxY","Завантажити сертифікат")</f>
        <v>Завантажити сертифікат</v>
      </c>
    </row>
    <row r="15" spans="1:3" x14ac:dyDescent="0.3">
      <c r="A15" s="2">
        <v>14</v>
      </c>
      <c r="B15" s="3" t="s">
        <v>16</v>
      </c>
      <c r="C15" s="3" t="str">
        <f>HYPERLINK("https://talan.bank.gov.ua/get-user-certificate/xMWLQrq9AXa98kUBowme","Завантажити сертифікат")</f>
        <v>Завантажити сертифікат</v>
      </c>
    </row>
    <row r="16" spans="1:3" x14ac:dyDescent="0.3">
      <c r="A16" s="2">
        <v>15</v>
      </c>
      <c r="B16" s="3" t="s">
        <v>17</v>
      </c>
      <c r="C16" s="3" t="str">
        <f>HYPERLINK("https://talan.bank.gov.ua/get-user-certificate/xMWLQX5HRJ_0uzQkHTzB","Завантажити сертифікат")</f>
        <v>Завантажити сертифікат</v>
      </c>
    </row>
    <row r="17" spans="1:3" x14ac:dyDescent="0.3">
      <c r="A17" s="2">
        <v>16</v>
      </c>
      <c r="B17" s="3" t="s">
        <v>18</v>
      </c>
      <c r="C17" s="3" t="str">
        <f>HYPERLINK("https://talan.bank.gov.ua/get-user-certificate/xMWLQFkf9b3itPzlVa4S","Завантажити сертифікат")</f>
        <v>Завантажити сертифікат</v>
      </c>
    </row>
    <row r="18" spans="1:3" x14ac:dyDescent="0.3">
      <c r="A18" s="2">
        <v>17</v>
      </c>
      <c r="B18" s="3" t="s">
        <v>19</v>
      </c>
      <c r="C18" s="3" t="str">
        <f>HYPERLINK("https://talan.bank.gov.ua/get-user-certificate/xMWLQ2AbfhHRxuvlcC8M","Завантажити сертифікат")</f>
        <v>Завантажити сертифікат</v>
      </c>
    </row>
    <row r="19" spans="1:3" x14ac:dyDescent="0.3">
      <c r="A19" s="2">
        <v>18</v>
      </c>
      <c r="B19" s="3" t="s">
        <v>20</v>
      </c>
      <c r="C19" s="3" t="str">
        <f>HYPERLINK("https://talan.bank.gov.ua/get-user-certificate/xMWLQNZO0_BfVABsCPR8","Завантажити сертифікат")</f>
        <v>Завантажити сертифікат</v>
      </c>
    </row>
    <row r="20" spans="1:3" x14ac:dyDescent="0.3">
      <c r="A20" s="2">
        <v>19</v>
      </c>
      <c r="B20" s="3" t="s">
        <v>21</v>
      </c>
      <c r="C20" s="3" t="str">
        <f>HYPERLINK("https://talan.bank.gov.ua/get-user-certificate/xMWLQj23UheOTSjLktJP","Завантажити сертифікат")</f>
        <v>Завантажити сертифікат</v>
      </c>
    </row>
    <row r="21" spans="1:3" x14ac:dyDescent="0.3">
      <c r="A21" s="2">
        <v>20</v>
      </c>
      <c r="B21" s="3" t="s">
        <v>22</v>
      </c>
      <c r="C21" s="3" t="str">
        <f>HYPERLINK("https://talan.bank.gov.ua/get-user-certificate/xMWLQHX7sPtjbX6Jx8SC","Завантажити сертифікат")</f>
        <v>Завантажити сертифікат</v>
      </c>
    </row>
    <row r="22" spans="1:3" x14ac:dyDescent="0.3">
      <c r="A22" s="2">
        <v>21</v>
      </c>
      <c r="B22" s="3" t="s">
        <v>23</v>
      </c>
      <c r="C22" s="3" t="str">
        <f>HYPERLINK("https://talan.bank.gov.ua/get-user-certificate/xMWLQpJ4rjcGMus4aaSc","Завантажити сертифікат")</f>
        <v>Завантажити сертифікат</v>
      </c>
    </row>
    <row r="23" spans="1:3" x14ac:dyDescent="0.3">
      <c r="A23" s="2">
        <v>22</v>
      </c>
      <c r="B23" s="3" t="s">
        <v>24</v>
      </c>
      <c r="C23" s="3" t="str">
        <f>HYPERLINK("https://talan.bank.gov.ua/get-user-certificate/xMWLQDu9FnGtQKMIfCqE","Завантажити сертифікат")</f>
        <v>Завантажити сертифікат</v>
      </c>
    </row>
    <row r="24" spans="1:3" x14ac:dyDescent="0.3">
      <c r="A24" s="2">
        <v>23</v>
      </c>
      <c r="B24" s="3" t="s">
        <v>25</v>
      </c>
      <c r="C24" s="3" t="str">
        <f>HYPERLINK("https://talan.bank.gov.ua/get-user-certificate/xMWLQYFH0QQmeCkSmpKP","Завантажити сертифікат")</f>
        <v>Завантажити сертифікат</v>
      </c>
    </row>
    <row r="25" spans="1:3" x14ac:dyDescent="0.3">
      <c r="A25" s="2">
        <v>24</v>
      </c>
      <c r="B25" s="3" t="s">
        <v>26</v>
      </c>
      <c r="C25" s="3" t="str">
        <f>HYPERLINK("https://talan.bank.gov.ua/get-user-certificate/xMWLQNERJxFLLCjgQH9Q","Завантажити сертифікат")</f>
        <v>Завантажити сертифікат</v>
      </c>
    </row>
    <row r="26" spans="1:3" x14ac:dyDescent="0.3">
      <c r="A26" s="2">
        <v>25</v>
      </c>
      <c r="B26" s="3" t="s">
        <v>27</v>
      </c>
      <c r="C26" s="3" t="str">
        <f>HYPERLINK("https://talan.bank.gov.ua/get-user-certificate/xMWLQiaqNYHaxCXa88Q7","Завантажити сертифікат")</f>
        <v>Завантажити сертифікат</v>
      </c>
    </row>
    <row r="27" spans="1:3" x14ac:dyDescent="0.3">
      <c r="A27" s="2">
        <v>26</v>
      </c>
      <c r="B27" s="3" t="s">
        <v>28</v>
      </c>
      <c r="C27" s="3" t="str">
        <f>HYPERLINK("https://talan.bank.gov.ua/get-user-certificate/xMWLQe-0ANvBUzkpwWrm","Завантажити сертифікат")</f>
        <v>Завантажити сертифікат</v>
      </c>
    </row>
    <row r="28" spans="1:3" x14ac:dyDescent="0.3">
      <c r="A28" s="2">
        <v>27</v>
      </c>
      <c r="B28" s="3" t="s">
        <v>29</v>
      </c>
      <c r="C28" s="3" t="str">
        <f>HYPERLINK("https://talan.bank.gov.ua/get-user-certificate/xMWLQSoT4p2y2KgN-uAG","Завантажити сертифікат")</f>
        <v>Завантажити сертифікат</v>
      </c>
    </row>
    <row r="29" spans="1:3" x14ac:dyDescent="0.3">
      <c r="A29" s="2">
        <v>28</v>
      </c>
      <c r="B29" s="3" t="s">
        <v>30</v>
      </c>
      <c r="C29" s="3" t="str">
        <f>HYPERLINK("https://talan.bank.gov.ua/get-user-certificate/xMWLQ4DXxesap8caZGDI","Завантажити сертифікат")</f>
        <v>Завантажити сертифікат</v>
      </c>
    </row>
    <row r="30" spans="1:3" x14ac:dyDescent="0.3">
      <c r="A30" s="2">
        <v>29</v>
      </c>
      <c r="B30" s="3" t="s">
        <v>31</v>
      </c>
      <c r="C30" s="3" t="str">
        <f>HYPERLINK("https://talan.bank.gov.ua/get-user-certificate/xMWLQR6DUQ5sHCwh9CSE","Завантажити сертифікат")</f>
        <v>Завантажити сертифікат</v>
      </c>
    </row>
    <row r="31" spans="1:3" x14ac:dyDescent="0.3">
      <c r="A31" s="2">
        <v>30</v>
      </c>
      <c r="B31" s="3" t="s">
        <v>32</v>
      </c>
      <c r="C31" s="3" t="str">
        <f>HYPERLINK("https://talan.bank.gov.ua/get-user-certificate/xMWLQAwzt8c3vYIzZyid","Завантажити сертифікат")</f>
        <v>Завантажити сертифікат</v>
      </c>
    </row>
    <row r="32" spans="1:3" x14ac:dyDescent="0.3">
      <c r="A32" s="2">
        <v>31</v>
      </c>
      <c r="B32" s="3" t="s">
        <v>33</v>
      </c>
      <c r="C32" s="3" t="str">
        <f>HYPERLINK("https://talan.bank.gov.ua/get-user-certificate/xMWLQWF6FRkDQTrCGSfH","Завантажити сертифікат")</f>
        <v>Завантажити сертифікат</v>
      </c>
    </row>
    <row r="33" spans="1:3" x14ac:dyDescent="0.3">
      <c r="A33" s="2">
        <v>32</v>
      </c>
      <c r="B33" s="3" t="s">
        <v>34</v>
      </c>
      <c r="C33" s="3" t="str">
        <f>HYPERLINK("https://talan.bank.gov.ua/get-user-certificate/xMWLQAIaC8s5aDQUvze3","Завантажити сертифікат")</f>
        <v>Завантажити сертифікат</v>
      </c>
    </row>
    <row r="34" spans="1:3" x14ac:dyDescent="0.3">
      <c r="A34" s="2">
        <v>33</v>
      </c>
      <c r="B34" s="3" t="s">
        <v>35</v>
      </c>
      <c r="C34" s="3" t="str">
        <f>HYPERLINK("https://talan.bank.gov.ua/get-user-certificate/xMWLQvlMoERUc-mi9hz5","Завантажити сертифікат")</f>
        <v>Завантажити сертифікат</v>
      </c>
    </row>
    <row r="35" spans="1:3" x14ac:dyDescent="0.3">
      <c r="A35" s="2">
        <v>34</v>
      </c>
      <c r="B35" s="3" t="s">
        <v>36</v>
      </c>
      <c r="C35" s="3" t="str">
        <f>HYPERLINK("https://talan.bank.gov.ua/get-user-certificate/xMWLQ4EEJCLtoiSxqvo0","Завантажити сертифікат")</f>
        <v>Завантажити сертифікат</v>
      </c>
    </row>
    <row r="36" spans="1:3" x14ac:dyDescent="0.3">
      <c r="A36" s="2">
        <v>35</v>
      </c>
      <c r="B36" s="3" t="s">
        <v>37</v>
      </c>
      <c r="C36" s="3" t="str">
        <f>HYPERLINK("https://talan.bank.gov.ua/get-user-certificate/xMWLQCmYO0wRg3Brnu9V","Завантажити сертифікат")</f>
        <v>Завантажити сертифікат</v>
      </c>
    </row>
    <row r="37" spans="1:3" x14ac:dyDescent="0.3">
      <c r="A37" s="2">
        <v>36</v>
      </c>
      <c r="B37" s="3" t="s">
        <v>38</v>
      </c>
      <c r="C37" s="3" t="str">
        <f>HYPERLINK("https://talan.bank.gov.ua/get-user-certificate/xMWLQmgfKHMlubzxqIv9","Завантажити сертифікат")</f>
        <v>Завантажити сертифікат</v>
      </c>
    </row>
    <row r="38" spans="1:3" x14ac:dyDescent="0.3">
      <c r="A38" s="2">
        <v>37</v>
      </c>
      <c r="B38" s="3" t="s">
        <v>39</v>
      </c>
      <c r="C38" s="3" t="str">
        <f>HYPERLINK("https://talan.bank.gov.ua/get-user-certificate/xMWLQnB1VL-L6OoXBdIC","Завантажити сертифікат")</f>
        <v>Завантажити сертифікат</v>
      </c>
    </row>
    <row r="39" spans="1:3" x14ac:dyDescent="0.3">
      <c r="A39" s="2">
        <v>38</v>
      </c>
      <c r="B39" s="3" t="s">
        <v>40</v>
      </c>
      <c r="C39" s="3" t="str">
        <f>HYPERLINK("https://talan.bank.gov.ua/get-user-certificate/xMWLQv4oP4dya3v-EYAV","Завантажити сертифікат")</f>
        <v>Завантажити сертифікат</v>
      </c>
    </row>
    <row r="40" spans="1:3" x14ac:dyDescent="0.3">
      <c r="A40" s="2">
        <v>39</v>
      </c>
      <c r="B40" s="3" t="s">
        <v>41</v>
      </c>
      <c r="C40" s="3" t="str">
        <f>HYPERLINK("https://talan.bank.gov.ua/get-user-certificate/xMWLQ3F-ceMr_gHItne3","Завантажити сертифікат")</f>
        <v>Завантажити сертифікат</v>
      </c>
    </row>
    <row r="41" spans="1:3" x14ac:dyDescent="0.3">
      <c r="A41" s="2">
        <v>40</v>
      </c>
      <c r="B41" s="3" t="s">
        <v>42</v>
      </c>
      <c r="C41" s="3" t="str">
        <f>HYPERLINK("https://talan.bank.gov.ua/get-user-certificate/xMWLQMyD2X12b_0bmWJW","Завантажити сертифікат")</f>
        <v>Завантажити сертифікат</v>
      </c>
    </row>
    <row r="42" spans="1:3" x14ac:dyDescent="0.3">
      <c r="A42" s="2">
        <v>41</v>
      </c>
      <c r="B42" s="3" t="s">
        <v>43</v>
      </c>
      <c r="C42" s="3" t="str">
        <f>HYPERLINK("https://talan.bank.gov.ua/get-user-certificate/xMWLQkvHDmGmR-HqhLfa","Завантажити сертифікат")</f>
        <v>Завантажити сертифікат</v>
      </c>
    </row>
    <row r="43" spans="1:3" x14ac:dyDescent="0.3">
      <c r="A43" s="2">
        <v>42</v>
      </c>
      <c r="B43" s="3" t="s">
        <v>44</v>
      </c>
      <c r="C43" s="3" t="str">
        <f>HYPERLINK("https://talan.bank.gov.ua/get-user-certificate/xMWLQtS-unk02DlnwTG5","Завантажити сертифікат")</f>
        <v>Завантажити сертифікат</v>
      </c>
    </row>
    <row r="44" spans="1:3" x14ac:dyDescent="0.3">
      <c r="A44" s="2">
        <v>43</v>
      </c>
      <c r="B44" s="3" t="s">
        <v>45</v>
      </c>
      <c r="C44" s="3" t="str">
        <f>HYPERLINK("https://talan.bank.gov.ua/get-user-certificate/xMWLQcwHCYLiAESXUCzM","Завантажити сертифікат")</f>
        <v>Завантажити сертифікат</v>
      </c>
    </row>
    <row r="45" spans="1:3" x14ac:dyDescent="0.3">
      <c r="A45" s="2">
        <v>44</v>
      </c>
      <c r="B45" s="3" t="s">
        <v>46</v>
      </c>
      <c r="C45" s="3" t="str">
        <f>HYPERLINK("https://talan.bank.gov.ua/get-user-certificate/xMWLQYzHYPLW0OObSyuf","Завантажити сертифікат")</f>
        <v>Завантажити сертифікат</v>
      </c>
    </row>
    <row r="46" spans="1:3" x14ac:dyDescent="0.3">
      <c r="A46" s="2">
        <v>45</v>
      </c>
      <c r="B46" s="3" t="s">
        <v>47</v>
      </c>
      <c r="C46" s="3" t="str">
        <f>HYPERLINK("https://talan.bank.gov.ua/get-user-certificate/xMWLQ9sNqwKQv017rqpX","Завантажити сертифікат")</f>
        <v>Завантажити сертифікат</v>
      </c>
    </row>
    <row r="47" spans="1:3" x14ac:dyDescent="0.3">
      <c r="A47" s="2">
        <v>46</v>
      </c>
      <c r="B47" s="3" t="s">
        <v>48</v>
      </c>
      <c r="C47" s="3" t="str">
        <f>HYPERLINK("https://talan.bank.gov.ua/get-user-certificate/xMWLQKSJWVup5Lsv6z9g","Завантажити сертифікат")</f>
        <v>Завантажити сертифікат</v>
      </c>
    </row>
    <row r="48" spans="1:3" x14ac:dyDescent="0.3">
      <c r="A48" s="2">
        <v>47</v>
      </c>
      <c r="B48" s="3" t="s">
        <v>49</v>
      </c>
      <c r="C48" s="3" t="str">
        <f>HYPERLINK("https://talan.bank.gov.ua/get-user-certificate/xMWLQuw9BEgVAxPmCatg","Завантажити сертифікат")</f>
        <v>Завантажити сертифікат</v>
      </c>
    </row>
    <row r="49" spans="1:3" x14ac:dyDescent="0.3">
      <c r="A49" s="2">
        <v>48</v>
      </c>
      <c r="B49" s="3" t="s">
        <v>50</v>
      </c>
      <c r="C49" s="3" t="str">
        <f>HYPERLINK("https://talan.bank.gov.ua/get-user-certificate/xMWLQjfVRbZtQSHTo71g","Завантажити сертифікат")</f>
        <v>Завантажити сертифікат</v>
      </c>
    </row>
    <row r="50" spans="1:3" x14ac:dyDescent="0.3">
      <c r="A50" s="2">
        <v>49</v>
      </c>
      <c r="B50" s="3" t="s">
        <v>51</v>
      </c>
      <c r="C50" s="3" t="str">
        <f>HYPERLINK("https://talan.bank.gov.ua/get-user-certificate/xMWLQHt-9sV2Eg51noP3","Завантажити сертифікат")</f>
        <v>Завантажити сертифікат</v>
      </c>
    </row>
    <row r="51" spans="1:3" x14ac:dyDescent="0.3">
      <c r="A51" s="2">
        <v>50</v>
      </c>
      <c r="B51" s="3" t="s">
        <v>52</v>
      </c>
      <c r="C51" s="3" t="str">
        <f>HYPERLINK("https://talan.bank.gov.ua/get-user-certificate/xMWLQaNxL8QATbY6eBsz","Завантажити сертифікат")</f>
        <v>Завантажити сертифікат</v>
      </c>
    </row>
    <row r="52" spans="1:3" x14ac:dyDescent="0.3">
      <c r="A52" s="2">
        <v>51</v>
      </c>
      <c r="B52" s="3" t="s">
        <v>53</v>
      </c>
      <c r="C52" s="3" t="str">
        <f>HYPERLINK("https://talan.bank.gov.ua/get-user-certificate/xMWLQxgeuXIhjdfk9jTY","Завантажити сертифікат")</f>
        <v>Завантажити сертифікат</v>
      </c>
    </row>
    <row r="53" spans="1:3" x14ac:dyDescent="0.3">
      <c r="A53" s="2">
        <v>52</v>
      </c>
      <c r="B53" s="3" t="s">
        <v>54</v>
      </c>
      <c r="C53" s="3" t="str">
        <f>HYPERLINK("https://talan.bank.gov.ua/get-user-certificate/xMWLQ-faENdTAK9gIdKA","Завантажити сертифікат")</f>
        <v>Завантажити сертифікат</v>
      </c>
    </row>
    <row r="54" spans="1:3" x14ac:dyDescent="0.3">
      <c r="A54" s="2">
        <v>53</v>
      </c>
      <c r="B54" s="3" t="s">
        <v>55</v>
      </c>
      <c r="C54" s="3" t="str">
        <f>HYPERLINK("https://talan.bank.gov.ua/get-user-certificate/xMWLQ9Mtop4YmiumBLGm","Завантажити сертифікат")</f>
        <v>Завантажити сертифікат</v>
      </c>
    </row>
    <row r="55" spans="1:3" x14ac:dyDescent="0.3">
      <c r="A55" s="2">
        <v>54</v>
      </c>
      <c r="B55" s="3" t="s">
        <v>56</v>
      </c>
      <c r="C55" s="3" t="str">
        <f>HYPERLINK("https://talan.bank.gov.ua/get-user-certificate/xMWLQNWD9nbb5XABojws","Завантажити сертифікат")</f>
        <v>Завантажити сертифікат</v>
      </c>
    </row>
    <row r="56" spans="1:3" x14ac:dyDescent="0.3">
      <c r="A56" s="2">
        <v>55</v>
      </c>
      <c r="B56" s="3" t="s">
        <v>57</v>
      </c>
      <c r="C56" s="3" t="str">
        <f>HYPERLINK("https://talan.bank.gov.ua/get-user-certificate/xMWLQ9KdxMS_Let-84dm","Завантажити сертифікат")</f>
        <v>Завантажити сертифікат</v>
      </c>
    </row>
    <row r="57" spans="1:3" x14ac:dyDescent="0.3">
      <c r="A57" s="2">
        <v>56</v>
      </c>
      <c r="B57" s="3" t="s">
        <v>58</v>
      </c>
      <c r="C57" s="3" t="str">
        <f>HYPERLINK("https://talan.bank.gov.ua/get-user-certificate/xMWLQz5e0igqUCrbgofz","Завантажити сертифікат")</f>
        <v>Завантажити сертифікат</v>
      </c>
    </row>
    <row r="58" spans="1:3" x14ac:dyDescent="0.3">
      <c r="A58" s="2">
        <v>57</v>
      </c>
      <c r="B58" s="3" t="s">
        <v>59</v>
      </c>
      <c r="C58" s="3" t="str">
        <f>HYPERLINK("https://talan.bank.gov.ua/get-user-certificate/xMWLQHchDWdQ88kGh-UX","Завантажити сертифікат")</f>
        <v>Завантажити сертифікат</v>
      </c>
    </row>
    <row r="59" spans="1:3" x14ac:dyDescent="0.3">
      <c r="A59" s="2">
        <v>58</v>
      </c>
      <c r="B59" s="3" t="s">
        <v>60</v>
      </c>
      <c r="C59" s="3" t="str">
        <f>HYPERLINK("https://talan.bank.gov.ua/get-user-certificate/xMWLQAvQq2NtSKq7U1sm","Завантажити сертифікат")</f>
        <v>Завантажити сертифікат</v>
      </c>
    </row>
    <row r="60" spans="1:3" x14ac:dyDescent="0.3">
      <c r="A60" s="2">
        <v>59</v>
      </c>
      <c r="B60" s="3" t="s">
        <v>61</v>
      </c>
      <c r="C60" s="3" t="str">
        <f>HYPERLINK("https://talan.bank.gov.ua/get-user-certificate/xMWLQbwyay6m3vL7RnjO","Завантажити сертифікат")</f>
        <v>Завантажити сертифікат</v>
      </c>
    </row>
    <row r="61" spans="1:3" x14ac:dyDescent="0.3">
      <c r="A61" s="2">
        <v>60</v>
      </c>
      <c r="B61" s="3" t="s">
        <v>62</v>
      </c>
      <c r="C61" s="3" t="str">
        <f>HYPERLINK("https://talan.bank.gov.ua/get-user-certificate/xMWLQ2XseoT0OvXE0jaS","Завантажити сертифікат")</f>
        <v>Завантажити сертифікат</v>
      </c>
    </row>
    <row r="62" spans="1:3" x14ac:dyDescent="0.3">
      <c r="A62" s="2">
        <v>61</v>
      </c>
      <c r="B62" s="3" t="s">
        <v>63</v>
      </c>
      <c r="C62" s="3" t="str">
        <f>HYPERLINK("https://talan.bank.gov.ua/get-user-certificate/xMWLQEZBDlpJswUlDy6O","Завантажити сертифікат")</f>
        <v>Завантажити сертифікат</v>
      </c>
    </row>
    <row r="63" spans="1:3" x14ac:dyDescent="0.3">
      <c r="A63" s="2">
        <v>62</v>
      </c>
      <c r="B63" s="3" t="s">
        <v>64</v>
      </c>
      <c r="C63" s="3" t="str">
        <f>HYPERLINK("https://talan.bank.gov.ua/get-user-certificate/xMWLQ9fZsRBy-iqWAtiE","Завантажити сертифікат")</f>
        <v>Завантажити сертифікат</v>
      </c>
    </row>
    <row r="64" spans="1:3" x14ac:dyDescent="0.3">
      <c r="A64" s="2">
        <v>63</v>
      </c>
      <c r="B64" s="3" t="s">
        <v>65</v>
      </c>
      <c r="C64" s="3" t="str">
        <f>HYPERLINK("https://talan.bank.gov.ua/get-user-certificate/xMWLQx60tSM1n2p9qld3","Завантажити сертифікат")</f>
        <v>Завантажити сертифікат</v>
      </c>
    </row>
    <row r="65" spans="1:3" x14ac:dyDescent="0.3">
      <c r="A65" s="2">
        <v>64</v>
      </c>
      <c r="B65" s="3" t="s">
        <v>66</v>
      </c>
      <c r="C65" s="3" t="str">
        <f>HYPERLINK("https://talan.bank.gov.ua/get-user-certificate/xMWLQmgJ4Gsfu6DKpg60","Завантажити сертифікат")</f>
        <v>Завантажити сертифікат</v>
      </c>
    </row>
    <row r="66" spans="1:3" x14ac:dyDescent="0.3">
      <c r="A66" s="2">
        <v>65</v>
      </c>
      <c r="B66" s="3" t="s">
        <v>67</v>
      </c>
      <c r="C66" s="3" t="str">
        <f>HYPERLINK("https://talan.bank.gov.ua/get-user-certificate/xMWLQAiDNkWJwylCkXX0","Завантажити сертифікат")</f>
        <v>Завантажити сертифікат</v>
      </c>
    </row>
    <row r="67" spans="1:3" x14ac:dyDescent="0.3">
      <c r="A67" s="2">
        <v>66</v>
      </c>
      <c r="B67" s="3" t="s">
        <v>68</v>
      </c>
      <c r="C67" s="3" t="str">
        <f>HYPERLINK("https://talan.bank.gov.ua/get-user-certificate/xMWLQa8SWmAQCDdIuQ0g","Завантажити сертифікат")</f>
        <v>Завантажити сертифікат</v>
      </c>
    </row>
    <row r="68" spans="1:3" x14ac:dyDescent="0.3">
      <c r="A68" s="2">
        <v>67</v>
      </c>
      <c r="B68" s="3" t="s">
        <v>69</v>
      </c>
      <c r="C68" s="3" t="str">
        <f>HYPERLINK("https://talan.bank.gov.ua/get-user-certificate/xMWLQu8ZJ0OiW1ZbdNly","Завантажити сертифікат")</f>
        <v>Завантажити сертифікат</v>
      </c>
    </row>
    <row r="69" spans="1:3" x14ac:dyDescent="0.3">
      <c r="A69" s="2">
        <v>68</v>
      </c>
      <c r="B69" s="3" t="s">
        <v>70</v>
      </c>
      <c r="C69" s="3" t="str">
        <f>HYPERLINK("https://talan.bank.gov.ua/get-user-certificate/xMWLQruY3K_OOpzYANSB","Завантажити сертифікат")</f>
        <v>Завантажити сертифікат</v>
      </c>
    </row>
    <row r="70" spans="1:3" x14ac:dyDescent="0.3">
      <c r="A70" s="2">
        <v>69</v>
      </c>
      <c r="B70" s="3" t="s">
        <v>71</v>
      </c>
      <c r="C70" s="3" t="str">
        <f>HYPERLINK("https://talan.bank.gov.ua/get-user-certificate/xMWLQYbq4ZsWdYDXCNA-","Завантажити сертифікат")</f>
        <v>Завантажити сертифікат</v>
      </c>
    </row>
    <row r="71" spans="1:3" x14ac:dyDescent="0.3">
      <c r="A71" s="2">
        <v>70</v>
      </c>
      <c r="B71" s="3" t="s">
        <v>72</v>
      </c>
      <c r="C71" s="3" t="str">
        <f>HYPERLINK("https://talan.bank.gov.ua/get-user-certificate/xMWLQQ06LMMpVRSUJLO4","Завантажити сертифікат")</f>
        <v>Завантажити сертифікат</v>
      </c>
    </row>
    <row r="72" spans="1:3" x14ac:dyDescent="0.3">
      <c r="A72" s="2">
        <v>71</v>
      </c>
      <c r="B72" s="3" t="s">
        <v>73</v>
      </c>
      <c r="C72" s="3" t="str">
        <f>HYPERLINK("https://talan.bank.gov.ua/get-user-certificate/xMWLQ4HT60NXRaI60V7K","Завантажити сертифікат")</f>
        <v>Завантажити сертифікат</v>
      </c>
    </row>
    <row r="73" spans="1:3" x14ac:dyDescent="0.3">
      <c r="A73" s="2">
        <v>72</v>
      </c>
      <c r="B73" s="3" t="s">
        <v>74</v>
      </c>
      <c r="C73" s="3" t="str">
        <f>HYPERLINK("https://talan.bank.gov.ua/get-user-certificate/xMWLQLF-Txxc4NEwvrfu","Завантажити сертифікат")</f>
        <v>Завантажити сертифікат</v>
      </c>
    </row>
    <row r="74" spans="1:3" x14ac:dyDescent="0.3">
      <c r="A74" s="2">
        <v>73</v>
      </c>
      <c r="B74" s="3" t="s">
        <v>75</v>
      </c>
      <c r="C74" s="3" t="str">
        <f>HYPERLINK("https://talan.bank.gov.ua/get-user-certificate/xMWLQOJCb4xSnp5QIO3a","Завантажити сертифікат")</f>
        <v>Завантажити сертифікат</v>
      </c>
    </row>
    <row r="75" spans="1:3" x14ac:dyDescent="0.3">
      <c r="A75" s="2">
        <v>74</v>
      </c>
      <c r="B75" s="3" t="s">
        <v>76</v>
      </c>
      <c r="C75" s="3" t="str">
        <f>HYPERLINK("https://talan.bank.gov.ua/get-user-certificate/xMWLQfcgomdDSvj5-qlU","Завантажити сертифікат")</f>
        <v>Завантажити сертифікат</v>
      </c>
    </row>
    <row r="76" spans="1:3" x14ac:dyDescent="0.3">
      <c r="A76" s="2">
        <v>75</v>
      </c>
      <c r="B76" s="3" t="s">
        <v>77</v>
      </c>
      <c r="C76" s="3" t="str">
        <f>HYPERLINK("https://talan.bank.gov.ua/get-user-certificate/xMWLQH0TM4dTtURNfxi5","Завантажити сертифікат")</f>
        <v>Завантажити сертифікат</v>
      </c>
    </row>
    <row r="77" spans="1:3" x14ac:dyDescent="0.3">
      <c r="A77" s="2">
        <v>76</v>
      </c>
      <c r="B77" s="3" t="s">
        <v>78</v>
      </c>
      <c r="C77" s="3" t="str">
        <f>HYPERLINK("https://talan.bank.gov.ua/get-user-certificate/xMWLQ2TJ_jFQZXE6uM1_","Завантажити сертифікат")</f>
        <v>Завантажити сертифікат</v>
      </c>
    </row>
    <row r="78" spans="1:3" x14ac:dyDescent="0.3">
      <c r="A78" s="2">
        <v>77</v>
      </c>
      <c r="B78" s="3" t="s">
        <v>79</v>
      </c>
      <c r="C78" s="3" t="str">
        <f>HYPERLINK("https://talan.bank.gov.ua/get-user-certificate/xMWLQgxh7ngQSwHYjh9D","Завантажити сертифікат")</f>
        <v>Завантажити сертифікат</v>
      </c>
    </row>
    <row r="79" spans="1:3" x14ac:dyDescent="0.3">
      <c r="A79" s="2">
        <v>78</v>
      </c>
      <c r="B79" s="3" t="s">
        <v>80</v>
      </c>
      <c r="C79" s="3" t="str">
        <f>HYPERLINK("https://talan.bank.gov.ua/get-user-certificate/xMWLQT-nOFG2KhjH6ic3","Завантажити сертифікат")</f>
        <v>Завантажити сертифікат</v>
      </c>
    </row>
    <row r="80" spans="1:3" x14ac:dyDescent="0.3">
      <c r="A80" s="2">
        <v>79</v>
      </c>
      <c r="B80" s="3" t="s">
        <v>81</v>
      </c>
      <c r="C80" s="3" t="str">
        <f>HYPERLINK("https://talan.bank.gov.ua/get-user-certificate/xMWLQwatQd7Vi9ZAc6-D","Завантажити сертифікат")</f>
        <v>Завантажити сертифікат</v>
      </c>
    </row>
    <row r="81" spans="1:3" x14ac:dyDescent="0.3">
      <c r="A81" s="2">
        <v>80</v>
      </c>
      <c r="B81" s="3" t="s">
        <v>82</v>
      </c>
      <c r="C81" s="3" t="str">
        <f>HYPERLINK("https://talan.bank.gov.ua/get-user-certificate/xMWLQruTpBYvKuN0gYuE","Завантажити сертифікат")</f>
        <v>Завантажити сертифікат</v>
      </c>
    </row>
    <row r="82" spans="1:3" x14ac:dyDescent="0.3">
      <c r="A82" s="2">
        <v>81</v>
      </c>
      <c r="B82" s="3" t="s">
        <v>83</v>
      </c>
      <c r="C82" s="3" t="str">
        <f>HYPERLINK("https://talan.bank.gov.ua/get-user-certificate/xMWLQjJZm60wR1_ouyUb","Завантажити сертифікат")</f>
        <v>Завантажити сертифікат</v>
      </c>
    </row>
    <row r="83" spans="1:3" x14ac:dyDescent="0.3">
      <c r="A83" s="2">
        <v>82</v>
      </c>
      <c r="B83" s="3" t="s">
        <v>84</v>
      </c>
      <c r="C83" s="3" t="str">
        <f>HYPERLINK("https://talan.bank.gov.ua/get-user-certificate/xMWLQ6gDLAqOvnrJGe9d","Завантажити сертифікат")</f>
        <v>Завантажити сертифікат</v>
      </c>
    </row>
    <row r="84" spans="1:3" x14ac:dyDescent="0.3">
      <c r="A84" s="2">
        <v>83</v>
      </c>
      <c r="B84" s="3" t="s">
        <v>85</v>
      </c>
      <c r="C84" s="3" t="str">
        <f>HYPERLINK("https://talan.bank.gov.ua/get-user-certificate/xMWLQta8PywolpchZgCm","Завантажити сертифікат")</f>
        <v>Завантажити сертифікат</v>
      </c>
    </row>
    <row r="85" spans="1:3" x14ac:dyDescent="0.3">
      <c r="A85" s="2">
        <v>84</v>
      </c>
      <c r="B85" s="3" t="s">
        <v>86</v>
      </c>
      <c r="C85" s="3" t="str">
        <f>HYPERLINK("https://talan.bank.gov.ua/get-user-certificate/xMWLQMfnkwbCFky8tbLs","Завантажити сертифікат")</f>
        <v>Завантажити сертифікат</v>
      </c>
    </row>
    <row r="86" spans="1:3" x14ac:dyDescent="0.3">
      <c r="A86" s="2">
        <v>85</v>
      </c>
      <c r="B86" s="3" t="s">
        <v>87</v>
      </c>
      <c r="C86" s="3" t="str">
        <f>HYPERLINK("https://talan.bank.gov.ua/get-user-certificate/xMWLQL2kh-lkxvkb9lGL","Завантажити сертифікат")</f>
        <v>Завантажити сертифікат</v>
      </c>
    </row>
    <row r="87" spans="1:3" x14ac:dyDescent="0.3">
      <c r="A87" s="2">
        <v>86</v>
      </c>
      <c r="B87" s="3" t="s">
        <v>88</v>
      </c>
      <c r="C87" s="3" t="str">
        <f>HYPERLINK("https://talan.bank.gov.ua/get-user-certificate/xMWLQ_BAjLRu-owUiUXb","Завантажити сертифікат")</f>
        <v>Завантажити сертифікат</v>
      </c>
    </row>
    <row r="88" spans="1:3" x14ac:dyDescent="0.3">
      <c r="A88" s="2">
        <v>87</v>
      </c>
      <c r="B88" s="3" t="s">
        <v>89</v>
      </c>
      <c r="C88" s="3" t="str">
        <f>HYPERLINK("https://talan.bank.gov.ua/get-user-certificate/xMWLQZgtoR9zrQkGT6on","Завантажити сертифікат")</f>
        <v>Завантажити сертифікат</v>
      </c>
    </row>
    <row r="89" spans="1:3" x14ac:dyDescent="0.3">
      <c r="A89" s="2">
        <v>88</v>
      </c>
      <c r="B89" s="3" t="s">
        <v>90</v>
      </c>
      <c r="C89" s="3" t="str">
        <f>HYPERLINK("https://talan.bank.gov.ua/get-user-certificate/xMWLQMJdTfeJtaZSwWKu","Завантажити сертифікат")</f>
        <v>Завантажити сертифікат</v>
      </c>
    </row>
    <row r="90" spans="1:3" x14ac:dyDescent="0.3">
      <c r="A90" s="2">
        <v>89</v>
      </c>
      <c r="B90" s="3" t="s">
        <v>91</v>
      </c>
      <c r="C90" s="3" t="str">
        <f>HYPERLINK("https://talan.bank.gov.ua/get-user-certificate/xMWLQXz9-1isFny6UStQ","Завантажити сертифікат")</f>
        <v>Завантажити сертифікат</v>
      </c>
    </row>
    <row r="91" spans="1:3" x14ac:dyDescent="0.3">
      <c r="A91" s="2">
        <v>90</v>
      </c>
      <c r="B91" s="3" t="s">
        <v>92</v>
      </c>
      <c r="C91" s="3" t="str">
        <f>HYPERLINK("https://talan.bank.gov.ua/get-user-certificate/xMWLQyPx-nV7nTztmIvr","Завантажити сертифікат")</f>
        <v>Завантажити сертифікат</v>
      </c>
    </row>
    <row r="92" spans="1:3" x14ac:dyDescent="0.3">
      <c r="A92" s="2">
        <v>91</v>
      </c>
      <c r="B92" s="3" t="s">
        <v>93</v>
      </c>
      <c r="C92" s="3" t="str">
        <f>HYPERLINK("https://talan.bank.gov.ua/get-user-certificate/xMWLQ0UUsPXC_vCDG7Nz","Завантажити сертифікат")</f>
        <v>Завантажити сертифікат</v>
      </c>
    </row>
    <row r="93" spans="1:3" x14ac:dyDescent="0.3">
      <c r="A93" s="2">
        <v>92</v>
      </c>
      <c r="B93" s="3" t="s">
        <v>94</v>
      </c>
      <c r="C93" s="3" t="str">
        <f>HYPERLINK("https://talan.bank.gov.ua/get-user-certificate/xMWLQHWgTdLluk-6bxFD","Завантажити сертифікат")</f>
        <v>Завантажити сертифікат</v>
      </c>
    </row>
    <row r="94" spans="1:3" x14ac:dyDescent="0.3">
      <c r="A94" s="2">
        <v>93</v>
      </c>
      <c r="B94" s="3" t="s">
        <v>95</v>
      </c>
      <c r="C94" s="3" t="str">
        <f>HYPERLINK("https://talan.bank.gov.ua/get-user-certificate/xMWLQQXz_nm6_TS5Je3s","Завантажити сертифікат")</f>
        <v>Завантажити сертифікат</v>
      </c>
    </row>
    <row r="95" spans="1:3" x14ac:dyDescent="0.3">
      <c r="A95" s="2">
        <v>94</v>
      </c>
      <c r="B95" s="3" t="s">
        <v>96</v>
      </c>
      <c r="C95" s="3" t="str">
        <f>HYPERLINK("https://talan.bank.gov.ua/get-user-certificate/xMWLQKqkn8ioxU-QwRRP","Завантажити сертифікат")</f>
        <v>Завантажити сертифікат</v>
      </c>
    </row>
    <row r="96" spans="1:3" x14ac:dyDescent="0.3">
      <c r="A96" s="2">
        <v>95</v>
      </c>
      <c r="B96" s="3" t="s">
        <v>97</v>
      </c>
      <c r="C96" s="3" t="str">
        <f>HYPERLINK("https://talan.bank.gov.ua/get-user-certificate/xMWLQ4hONVtekgPN9vJG","Завантажити сертифікат")</f>
        <v>Завантажити сертифікат</v>
      </c>
    </row>
    <row r="97" spans="1:3" x14ac:dyDescent="0.3">
      <c r="A97" s="2">
        <v>96</v>
      </c>
      <c r="B97" s="3" t="s">
        <v>98</v>
      </c>
      <c r="C97" s="3" t="str">
        <f>HYPERLINK("https://talan.bank.gov.ua/get-user-certificate/xMWLQARw62mN8THGO2O6","Завантажити сертифікат")</f>
        <v>Завантажити сертифікат</v>
      </c>
    </row>
    <row r="98" spans="1:3" x14ac:dyDescent="0.3">
      <c r="A98" s="2">
        <v>97</v>
      </c>
      <c r="B98" s="3" t="s">
        <v>99</v>
      </c>
      <c r="C98" s="3" t="str">
        <f>HYPERLINK("https://talan.bank.gov.ua/get-user-certificate/xMWLQAYr0J_JgPBnM4B5","Завантажити сертифікат")</f>
        <v>Завантажити сертифікат</v>
      </c>
    </row>
    <row r="99" spans="1:3" x14ac:dyDescent="0.3">
      <c r="A99" s="2">
        <v>98</v>
      </c>
      <c r="B99" s="3" t="s">
        <v>100</v>
      </c>
      <c r="C99" s="3" t="str">
        <f>HYPERLINK("https://talan.bank.gov.ua/get-user-certificate/xMWLQ8Sj0SnEMPTgNaga","Завантажити сертифікат")</f>
        <v>Завантажити сертифікат</v>
      </c>
    </row>
    <row r="100" spans="1:3" x14ac:dyDescent="0.3">
      <c r="A100" s="2">
        <v>99</v>
      </c>
      <c r="B100" s="3" t="s">
        <v>101</v>
      </c>
      <c r="C100" s="3" t="str">
        <f>HYPERLINK("https://talan.bank.gov.ua/get-user-certificate/xMWLQlIBLaKYDiC1pycD","Завантажити сертифікат")</f>
        <v>Завантажити сертифікат</v>
      </c>
    </row>
    <row r="101" spans="1:3" x14ac:dyDescent="0.3">
      <c r="A101" s="2">
        <v>100</v>
      </c>
      <c r="B101" s="3" t="s">
        <v>102</v>
      </c>
      <c r="C101" s="3" t="str">
        <f>HYPERLINK("https://talan.bank.gov.ua/get-user-certificate/xMWLQ4zp_UZbX7hPZLET","Завантажити сертифікат")</f>
        <v>Завантажити сертифікат</v>
      </c>
    </row>
    <row r="102" spans="1:3" x14ac:dyDescent="0.3">
      <c r="A102" s="2">
        <v>101</v>
      </c>
      <c r="B102" s="3" t="s">
        <v>103</v>
      </c>
      <c r="C102" s="3" t="str">
        <f>HYPERLINK("https://talan.bank.gov.ua/get-user-certificate/xMWLQrYTCOh8JlOeY_cK","Завантажити сертифікат")</f>
        <v>Завантажити сертифікат</v>
      </c>
    </row>
    <row r="103" spans="1:3" x14ac:dyDescent="0.3">
      <c r="A103" s="2">
        <v>102</v>
      </c>
      <c r="B103" s="3" t="s">
        <v>104</v>
      </c>
      <c r="C103" s="3" t="str">
        <f>HYPERLINK("https://talan.bank.gov.ua/get-user-certificate/xMWLQE2xDAB1nmqEbD2P","Завантажити сертифікат")</f>
        <v>Завантажити сертифікат</v>
      </c>
    </row>
    <row r="104" spans="1:3" x14ac:dyDescent="0.3">
      <c r="A104" s="2">
        <v>103</v>
      </c>
      <c r="B104" s="3" t="s">
        <v>105</v>
      </c>
      <c r="C104" s="3" t="str">
        <f>HYPERLINK("https://talan.bank.gov.ua/get-user-certificate/xMWLQmuiAc6uUcaXNx1d","Завантажити сертифікат")</f>
        <v>Завантажити сертифікат</v>
      </c>
    </row>
    <row r="105" spans="1:3" x14ac:dyDescent="0.3">
      <c r="A105" s="2">
        <v>104</v>
      </c>
      <c r="B105" s="3" t="s">
        <v>106</v>
      </c>
      <c r="C105" s="3" t="str">
        <f>HYPERLINK("https://talan.bank.gov.ua/get-user-certificate/xMWLQWtWYRsa56EApBNf","Завантажити сертифікат")</f>
        <v>Завантажити сертифікат</v>
      </c>
    </row>
    <row r="106" spans="1:3" x14ac:dyDescent="0.3">
      <c r="A106" s="2">
        <v>105</v>
      </c>
      <c r="B106" s="3" t="s">
        <v>107</v>
      </c>
      <c r="C106" s="3" t="str">
        <f>HYPERLINK("https://talan.bank.gov.ua/get-user-certificate/xMWLQ9PR_h0XoffGHBIX","Завантажити сертифікат")</f>
        <v>Завантажити сертифікат</v>
      </c>
    </row>
    <row r="107" spans="1:3" x14ac:dyDescent="0.3">
      <c r="A107" s="2">
        <v>106</v>
      </c>
      <c r="B107" s="3" t="s">
        <v>108</v>
      </c>
      <c r="C107" s="3" t="str">
        <f>HYPERLINK("https://talan.bank.gov.ua/get-user-certificate/xMWLQLA-LI4qflATENfm","Завантажити сертифікат")</f>
        <v>Завантажити сертифікат</v>
      </c>
    </row>
    <row r="108" spans="1:3" x14ac:dyDescent="0.3">
      <c r="A108" s="2">
        <v>107</v>
      </c>
      <c r="B108" s="3" t="s">
        <v>109</v>
      </c>
      <c r="C108" s="3" t="str">
        <f>HYPERLINK("https://talan.bank.gov.ua/get-user-certificate/xMWLQO15OxM875sgsif6","Завантажити сертифікат")</f>
        <v>Завантажити сертифікат</v>
      </c>
    </row>
    <row r="109" spans="1:3" x14ac:dyDescent="0.3">
      <c r="A109" s="2">
        <v>108</v>
      </c>
      <c r="B109" s="3" t="s">
        <v>110</v>
      </c>
      <c r="C109" s="3" t="str">
        <f>HYPERLINK("https://talan.bank.gov.ua/get-user-certificate/xMWLQp803VYdrYy7-mKK","Завантажити сертифікат")</f>
        <v>Завантажити сертифікат</v>
      </c>
    </row>
    <row r="110" spans="1:3" x14ac:dyDescent="0.3">
      <c r="A110" s="2">
        <v>109</v>
      </c>
      <c r="B110" s="3" t="s">
        <v>111</v>
      </c>
      <c r="C110" s="3" t="str">
        <f>HYPERLINK("https://talan.bank.gov.ua/get-user-certificate/xMWLQ9I5gUHGPo9yUBzn","Завантажити сертифікат")</f>
        <v>Завантажити сертифікат</v>
      </c>
    </row>
    <row r="111" spans="1:3" x14ac:dyDescent="0.3">
      <c r="A111" s="2">
        <v>110</v>
      </c>
      <c r="B111" s="3" t="s">
        <v>112</v>
      </c>
      <c r="C111" s="3" t="str">
        <f>HYPERLINK("https://talan.bank.gov.ua/get-user-certificate/xMWLQZmvTj8Apd6sp2r6","Завантажити сертифікат")</f>
        <v>Завантажити сертифікат</v>
      </c>
    </row>
    <row r="112" spans="1:3" x14ac:dyDescent="0.3">
      <c r="A112" s="2">
        <v>111</v>
      </c>
      <c r="B112" s="3" t="s">
        <v>113</v>
      </c>
      <c r="C112" s="3" t="str">
        <f>HYPERLINK("https://talan.bank.gov.ua/get-user-certificate/xMWLQb86Y0IJt967ZinB","Завантажити сертифікат")</f>
        <v>Завантажити сертифікат</v>
      </c>
    </row>
    <row r="113" spans="1:3" x14ac:dyDescent="0.3">
      <c r="A113" s="2">
        <v>112</v>
      </c>
      <c r="B113" s="3" t="s">
        <v>114</v>
      </c>
      <c r="C113" s="3" t="str">
        <f>HYPERLINK("https://talan.bank.gov.ua/get-user-certificate/xMWLQjkd73QB7e5zX_Wy","Завантажити сертифікат")</f>
        <v>Завантажити сертифікат</v>
      </c>
    </row>
    <row r="114" spans="1:3" x14ac:dyDescent="0.3">
      <c r="A114" s="2">
        <v>113</v>
      </c>
      <c r="B114" s="3" t="s">
        <v>115</v>
      </c>
      <c r="C114" s="3" t="str">
        <f>HYPERLINK("https://talan.bank.gov.ua/get-user-certificate/xMWLQNL7Mm-_YHNHvXJm","Завантажити сертифікат")</f>
        <v>Завантажити сертифікат</v>
      </c>
    </row>
    <row r="115" spans="1:3" x14ac:dyDescent="0.3">
      <c r="A115" s="2">
        <v>114</v>
      </c>
      <c r="B115" s="3" t="s">
        <v>116</v>
      </c>
      <c r="C115" s="3" t="str">
        <f>HYPERLINK("https://talan.bank.gov.ua/get-user-certificate/xMWLQ5TAZVfLjPYTgQOK","Завантажити сертифікат")</f>
        <v>Завантажити сертифікат</v>
      </c>
    </row>
    <row r="116" spans="1:3" x14ac:dyDescent="0.3">
      <c r="A116" s="2">
        <v>115</v>
      </c>
      <c r="B116" s="3" t="s">
        <v>117</v>
      </c>
      <c r="C116" s="3" t="str">
        <f>HYPERLINK("https://talan.bank.gov.ua/get-user-certificate/xMWLQJPW6G2TZ6xWHEp4","Завантажити сертифікат")</f>
        <v>Завантажити сертифікат</v>
      </c>
    </row>
    <row r="117" spans="1:3" x14ac:dyDescent="0.3">
      <c r="A117" s="2">
        <v>116</v>
      </c>
      <c r="B117" s="3" t="s">
        <v>118</v>
      </c>
      <c r="C117" s="3" t="str">
        <f>HYPERLINK("https://talan.bank.gov.ua/get-user-certificate/xMWLQcJUSNS7VYfLz-rl","Завантажити сертифікат")</f>
        <v>Завантажити сертифікат</v>
      </c>
    </row>
    <row r="118" spans="1:3" x14ac:dyDescent="0.3">
      <c r="A118" s="2">
        <v>117</v>
      </c>
      <c r="B118" s="3" t="s">
        <v>119</v>
      </c>
      <c r="C118" s="3" t="str">
        <f>HYPERLINK("https://talan.bank.gov.ua/get-user-certificate/xMWLQPbyNajjXfZPnCBX","Завантажити сертифікат")</f>
        <v>Завантажити сертифікат</v>
      </c>
    </row>
    <row r="119" spans="1:3" x14ac:dyDescent="0.3">
      <c r="A119" s="2">
        <v>118</v>
      </c>
      <c r="B119" s="3" t="s">
        <v>120</v>
      </c>
      <c r="C119" s="3" t="str">
        <f>HYPERLINK("https://talan.bank.gov.ua/get-user-certificate/xMWLQNXESg2WXWQ23muv","Завантажити сертифікат")</f>
        <v>Завантажити сертифікат</v>
      </c>
    </row>
    <row r="120" spans="1:3" x14ac:dyDescent="0.3">
      <c r="A120" s="2">
        <v>119</v>
      </c>
      <c r="B120" s="3" t="s">
        <v>121</v>
      </c>
      <c r="C120" s="3" t="str">
        <f>HYPERLINK("https://talan.bank.gov.ua/get-user-certificate/xMWLQf9LZWGEBooCjEEV","Завантажити сертифікат")</f>
        <v>Завантажити сертифікат</v>
      </c>
    </row>
    <row r="121" spans="1:3" x14ac:dyDescent="0.3">
      <c r="A121" s="2">
        <v>120</v>
      </c>
      <c r="B121" s="3" t="s">
        <v>122</v>
      </c>
      <c r="C121" s="3" t="str">
        <f>HYPERLINK("https://talan.bank.gov.ua/get-user-certificate/xMWLQduItDTTQ0jWlMMj","Завантажити сертифікат")</f>
        <v>Завантажити сертифікат</v>
      </c>
    </row>
    <row r="122" spans="1:3" x14ac:dyDescent="0.3">
      <c r="A122" s="2">
        <v>121</v>
      </c>
      <c r="B122" s="3" t="s">
        <v>123</v>
      </c>
      <c r="C122" s="3" t="str">
        <f>HYPERLINK("https://talan.bank.gov.ua/get-user-certificate/xMWLQl6qmQJgna7_vLoy","Завантажити сертифікат")</f>
        <v>Завантажити сертифікат</v>
      </c>
    </row>
    <row r="123" spans="1:3" x14ac:dyDescent="0.3">
      <c r="A123" s="2">
        <v>122</v>
      </c>
      <c r="B123" s="3" t="s">
        <v>124</v>
      </c>
      <c r="C123" s="3" t="str">
        <f>HYPERLINK("https://talan.bank.gov.ua/get-user-certificate/xMWLQV8E2Y853__JxIU2","Завантажити сертифікат")</f>
        <v>Завантажити сертифікат</v>
      </c>
    </row>
    <row r="124" spans="1:3" x14ac:dyDescent="0.3">
      <c r="A124" s="2">
        <v>123</v>
      </c>
      <c r="B124" s="3" t="s">
        <v>125</v>
      </c>
      <c r="C124" s="3" t="str">
        <f>HYPERLINK("https://talan.bank.gov.ua/get-user-certificate/xMWLQtgQGFD-cCxzWEMN","Завантажити сертифікат")</f>
        <v>Завантажити сертифікат</v>
      </c>
    </row>
    <row r="125" spans="1:3" x14ac:dyDescent="0.3">
      <c r="A125" s="2">
        <v>124</v>
      </c>
      <c r="B125" s="3" t="s">
        <v>126</v>
      </c>
      <c r="C125" s="3" t="str">
        <f>HYPERLINK("https://talan.bank.gov.ua/get-user-certificate/xMWLQShbxeoO-RP26Fls","Завантажити сертифікат")</f>
        <v>Завантажити сертифікат</v>
      </c>
    </row>
    <row r="126" spans="1:3" x14ac:dyDescent="0.3">
      <c r="A126" s="2">
        <v>125</v>
      </c>
      <c r="B126" s="3" t="s">
        <v>127</v>
      </c>
      <c r="C126" s="3" t="str">
        <f>HYPERLINK("https://talan.bank.gov.ua/get-user-certificate/xMWLQxJ5rpvpGk2VdYn7","Завантажити сертифікат")</f>
        <v>Завантажити сертифікат</v>
      </c>
    </row>
    <row r="127" spans="1:3" x14ac:dyDescent="0.3">
      <c r="A127" s="2">
        <v>126</v>
      </c>
      <c r="B127" s="3" t="s">
        <v>128</v>
      </c>
      <c r="C127" s="3" t="str">
        <f>HYPERLINK("https://talan.bank.gov.ua/get-user-certificate/xMWLQMy_lc2otboJIJhU","Завантажити сертифікат")</f>
        <v>Завантажити сертифікат</v>
      </c>
    </row>
    <row r="128" spans="1:3" x14ac:dyDescent="0.3">
      <c r="A128" s="2">
        <v>127</v>
      </c>
      <c r="B128" s="3" t="s">
        <v>129</v>
      </c>
      <c r="C128" s="3" t="str">
        <f>HYPERLINK("https://talan.bank.gov.ua/get-user-certificate/xMWLQU9JgvErHju3GFgp","Завантажити сертифікат")</f>
        <v>Завантажити сертифікат</v>
      </c>
    </row>
    <row r="129" spans="1:3" x14ac:dyDescent="0.3">
      <c r="A129" s="2">
        <v>128</v>
      </c>
      <c r="B129" s="3" t="s">
        <v>130</v>
      </c>
      <c r="C129" s="3" t="str">
        <f>HYPERLINK("https://talan.bank.gov.ua/get-user-certificate/xMWLQEJ5f1rkytYu7tD1","Завантажити сертифікат")</f>
        <v>Завантажити сертифікат</v>
      </c>
    </row>
    <row r="130" spans="1:3" x14ac:dyDescent="0.3">
      <c r="A130" s="2">
        <v>129</v>
      </c>
      <c r="B130" s="3" t="s">
        <v>131</v>
      </c>
      <c r="C130" s="3" t="str">
        <f>HYPERLINK("https://talan.bank.gov.ua/get-user-certificate/xMWLQqo-MvNY-TWwKpzm","Завантажити сертифікат")</f>
        <v>Завантажити сертифікат</v>
      </c>
    </row>
    <row r="131" spans="1:3" x14ac:dyDescent="0.3">
      <c r="A131" s="2">
        <v>130</v>
      </c>
      <c r="B131" s="3" t="s">
        <v>132</v>
      </c>
      <c r="C131" s="3" t="str">
        <f>HYPERLINK("https://talan.bank.gov.ua/get-user-certificate/xMWLQil3bjpBZj7KfJoD","Завантажити сертифікат")</f>
        <v>Завантажити сертифікат</v>
      </c>
    </row>
    <row r="132" spans="1:3" x14ac:dyDescent="0.3">
      <c r="A132" s="2">
        <v>131</v>
      </c>
      <c r="B132" s="3" t="s">
        <v>133</v>
      </c>
      <c r="C132" s="3" t="str">
        <f>HYPERLINK("https://talan.bank.gov.ua/get-user-certificate/xMWLQJqk2lY81muSdnMH","Завантажити сертифікат")</f>
        <v>Завантажити сертифікат</v>
      </c>
    </row>
    <row r="133" spans="1:3" x14ac:dyDescent="0.3">
      <c r="A133" s="2">
        <v>132</v>
      </c>
      <c r="B133" s="3" t="s">
        <v>134</v>
      </c>
      <c r="C133" s="3" t="str">
        <f>HYPERLINK("https://talan.bank.gov.ua/get-user-certificate/xMWLQdtvz8vA3L0uVo2H","Завантажити сертифікат")</f>
        <v>Завантажити сертифікат</v>
      </c>
    </row>
    <row r="134" spans="1:3" x14ac:dyDescent="0.3">
      <c r="A134" s="2">
        <v>133</v>
      </c>
      <c r="B134" s="3" t="s">
        <v>135</v>
      </c>
      <c r="C134" s="3" t="str">
        <f>HYPERLINK("https://talan.bank.gov.ua/get-user-certificate/xMWLQ6FlHpHweN1D9CVV","Завантажити сертифікат")</f>
        <v>Завантажити сертифікат</v>
      </c>
    </row>
    <row r="135" spans="1:3" x14ac:dyDescent="0.3">
      <c r="A135" s="2">
        <v>134</v>
      </c>
      <c r="B135" s="3" t="s">
        <v>136</v>
      </c>
      <c r="C135" s="3" t="str">
        <f>HYPERLINK("https://talan.bank.gov.ua/get-user-certificate/xMWLQn-0LMrCXpIlGCkY","Завантажити сертифікат")</f>
        <v>Завантажити сертифікат</v>
      </c>
    </row>
    <row r="136" spans="1:3" x14ac:dyDescent="0.3">
      <c r="A136" s="2">
        <v>135</v>
      </c>
      <c r="B136" s="3" t="s">
        <v>137</v>
      </c>
      <c r="C136" s="3" t="str">
        <f>HYPERLINK("https://talan.bank.gov.ua/get-user-certificate/xMWLQ5fKBH3bQNKQSlhb","Завантажити сертифікат")</f>
        <v>Завантажити сертифікат</v>
      </c>
    </row>
    <row r="137" spans="1:3" x14ac:dyDescent="0.3">
      <c r="A137" s="2">
        <v>136</v>
      </c>
      <c r="B137" s="3" t="s">
        <v>100</v>
      </c>
      <c r="C137" s="3" t="str">
        <f>HYPERLINK("https://talan.bank.gov.ua/get-user-certificate/xMWLQvAzRAqCfIf0Ma_a","Завантажити сертифікат")</f>
        <v>Завантажити сертифікат</v>
      </c>
    </row>
    <row r="138" spans="1:3" x14ac:dyDescent="0.3">
      <c r="A138" s="2">
        <v>137</v>
      </c>
      <c r="B138" s="3" t="s">
        <v>138</v>
      </c>
      <c r="C138" s="3" t="str">
        <f>HYPERLINK("https://talan.bank.gov.ua/get-user-certificate/xMWLQmvBSX2VfDi5iPsS","Завантажити сертифікат")</f>
        <v>Завантажити сертифікат</v>
      </c>
    </row>
    <row r="139" spans="1:3" x14ac:dyDescent="0.3">
      <c r="A139" s="2">
        <v>138</v>
      </c>
      <c r="B139" s="3" t="s">
        <v>139</v>
      </c>
      <c r="C139" s="3" t="str">
        <f>HYPERLINK("https://talan.bank.gov.ua/get-user-certificate/xMWLQopHxVdEtLGOKpoP","Завантажити сертифікат")</f>
        <v>Завантажити сертифікат</v>
      </c>
    </row>
    <row r="140" spans="1:3" x14ac:dyDescent="0.3">
      <c r="A140" s="2">
        <v>139</v>
      </c>
      <c r="B140" s="3" t="s">
        <v>140</v>
      </c>
      <c r="C140" s="3" t="str">
        <f>HYPERLINK("https://talan.bank.gov.ua/get-user-certificate/xMWLQqWXx0ETglUD8doE","Завантажити сертифікат")</f>
        <v>Завантажити сертифікат</v>
      </c>
    </row>
    <row r="141" spans="1:3" x14ac:dyDescent="0.3">
      <c r="A141" s="2">
        <v>140</v>
      </c>
      <c r="B141" s="3" t="s">
        <v>141</v>
      </c>
      <c r="C141" s="3" t="str">
        <f>HYPERLINK("https://talan.bank.gov.ua/get-user-certificate/xMWLQPd9oVR3K0NczAHV","Завантажити сертифікат")</f>
        <v>Завантажити сертифікат</v>
      </c>
    </row>
    <row r="142" spans="1:3" x14ac:dyDescent="0.3">
      <c r="A142" s="2">
        <v>141</v>
      </c>
      <c r="B142" s="3" t="s">
        <v>142</v>
      </c>
      <c r="C142" s="3" t="str">
        <f>HYPERLINK("https://talan.bank.gov.ua/get-user-certificate/xMWLQhWUZkUo28c2pGe9","Завантажити сертифікат")</f>
        <v>Завантажити сертифікат</v>
      </c>
    </row>
    <row r="143" spans="1:3" x14ac:dyDescent="0.3">
      <c r="A143" s="2">
        <v>142</v>
      </c>
      <c r="B143" s="3" t="s">
        <v>143</v>
      </c>
      <c r="C143" s="3" t="str">
        <f>HYPERLINK("https://talan.bank.gov.ua/get-user-certificate/xMWLQ_d2al8zG0GU-B7x","Завантажити сертифікат")</f>
        <v>Завантажити сертифікат</v>
      </c>
    </row>
    <row r="144" spans="1:3" x14ac:dyDescent="0.3">
      <c r="A144" s="2">
        <v>143</v>
      </c>
      <c r="B144" s="3" t="s">
        <v>144</v>
      </c>
      <c r="C144" s="3" t="str">
        <f>HYPERLINK("https://talan.bank.gov.ua/get-user-certificate/xMWLQOdTnUkymdtqYOIO","Завантажити сертифікат")</f>
        <v>Завантажити сертифікат</v>
      </c>
    </row>
    <row r="145" spans="1:3" x14ac:dyDescent="0.3">
      <c r="A145" s="2">
        <v>144</v>
      </c>
      <c r="B145" s="3" t="s">
        <v>145</v>
      </c>
      <c r="C145" s="3" t="str">
        <f>HYPERLINK("https://talan.bank.gov.ua/get-user-certificate/xMWLQxgJ1KBDygwTQ1YA","Завантажити сертифікат")</f>
        <v>Завантажити сертифікат</v>
      </c>
    </row>
    <row r="146" spans="1:3" x14ac:dyDescent="0.3">
      <c r="A146" s="2">
        <v>145</v>
      </c>
      <c r="B146" s="3" t="s">
        <v>146</v>
      </c>
      <c r="C146" s="3" t="str">
        <f>HYPERLINK("https://talan.bank.gov.ua/get-user-certificate/xMWLQHyFCM-QTA13Q1j-","Завантажити сертифікат")</f>
        <v>Завантажити сертифікат</v>
      </c>
    </row>
    <row r="147" spans="1:3" x14ac:dyDescent="0.3">
      <c r="A147" s="2">
        <v>146</v>
      </c>
      <c r="B147" s="3" t="s">
        <v>147</v>
      </c>
      <c r="C147" s="3" t="str">
        <f>HYPERLINK("https://talan.bank.gov.ua/get-user-certificate/xMWLQdUIy7FHZvR9PJ5A","Завантажити сертифікат")</f>
        <v>Завантажити сертифікат</v>
      </c>
    </row>
    <row r="148" spans="1:3" x14ac:dyDescent="0.3">
      <c r="A148" s="2">
        <v>147</v>
      </c>
      <c r="B148" s="3" t="s">
        <v>148</v>
      </c>
      <c r="C148" s="3" t="str">
        <f>HYPERLINK("https://talan.bank.gov.ua/get-user-certificate/xMWLQlNhROYAF2_rf3FW","Завантажити сертифікат")</f>
        <v>Завантажити сертифікат</v>
      </c>
    </row>
    <row r="149" spans="1:3" x14ac:dyDescent="0.3">
      <c r="A149" s="2">
        <v>148</v>
      </c>
      <c r="B149" s="3" t="s">
        <v>149</v>
      </c>
      <c r="C149" s="3" t="str">
        <f>HYPERLINK("https://talan.bank.gov.ua/get-user-certificate/xMWLQoW_scAbKiSEcUMU","Завантажити сертифікат")</f>
        <v>Завантажити сертифікат</v>
      </c>
    </row>
    <row r="150" spans="1:3" x14ac:dyDescent="0.3">
      <c r="A150" s="2">
        <v>149</v>
      </c>
      <c r="B150" s="3" t="s">
        <v>150</v>
      </c>
      <c r="C150" s="3" t="str">
        <f>HYPERLINK("https://talan.bank.gov.ua/get-user-certificate/xMWLQrvaaYqTysVSDhw0","Завантажити сертифікат")</f>
        <v>Завантажити сертифікат</v>
      </c>
    </row>
    <row r="151" spans="1:3" x14ac:dyDescent="0.3">
      <c r="A151" s="2">
        <v>150</v>
      </c>
      <c r="B151" s="3" t="s">
        <v>151</v>
      </c>
      <c r="C151" s="3" t="str">
        <f>HYPERLINK("https://talan.bank.gov.ua/get-user-certificate/xMWLQIPoYsbO1EPtsopv","Завантажити сертифікат")</f>
        <v>Завантажити сертифікат</v>
      </c>
    </row>
    <row r="152" spans="1:3" x14ac:dyDescent="0.3">
      <c r="A152" s="2">
        <v>151</v>
      </c>
      <c r="B152" s="3" t="s">
        <v>152</v>
      </c>
      <c r="C152" s="3" t="str">
        <f>HYPERLINK("https://talan.bank.gov.ua/get-user-certificate/xMWLQlwxWUG12RY5GUiS","Завантажити сертифікат")</f>
        <v>Завантажити сертифікат</v>
      </c>
    </row>
    <row r="153" spans="1:3" x14ac:dyDescent="0.3">
      <c r="A153" s="2">
        <v>152</v>
      </c>
      <c r="B153" s="3" t="s">
        <v>153</v>
      </c>
      <c r="C153" s="3" t="str">
        <f>HYPERLINK("https://talan.bank.gov.ua/get-user-certificate/xMWLQ4n0nCwrvyBdqok-","Завантажити сертифікат")</f>
        <v>Завантажити сертифікат</v>
      </c>
    </row>
    <row r="154" spans="1:3" x14ac:dyDescent="0.3">
      <c r="A154" s="2">
        <v>153</v>
      </c>
      <c r="B154" s="3" t="s">
        <v>154</v>
      </c>
      <c r="C154" s="3" t="str">
        <f>HYPERLINK("https://talan.bank.gov.ua/get-user-certificate/xMWLQl0WAmYSx_YPm_C8","Завантажити сертифікат")</f>
        <v>Завантажити сертифікат</v>
      </c>
    </row>
    <row r="155" spans="1:3" x14ac:dyDescent="0.3">
      <c r="A155" s="2">
        <v>154</v>
      </c>
      <c r="B155" s="3" t="s">
        <v>155</v>
      </c>
      <c r="C155" s="3" t="str">
        <f>HYPERLINK("https://talan.bank.gov.ua/get-user-certificate/xMWLQ_7e4KSJ_TW-di3P","Завантажити сертифікат")</f>
        <v>Завантажити сертифікат</v>
      </c>
    </row>
    <row r="156" spans="1:3" x14ac:dyDescent="0.3">
      <c r="A156" s="2">
        <v>155</v>
      </c>
      <c r="B156" s="3" t="s">
        <v>156</v>
      </c>
      <c r="C156" s="3" t="str">
        <f>HYPERLINK("https://talan.bank.gov.ua/get-user-certificate/xMWLQDgE4RA9Pe-3U5LQ","Завантажити сертифікат")</f>
        <v>Завантажити сертифікат</v>
      </c>
    </row>
    <row r="157" spans="1:3" x14ac:dyDescent="0.3">
      <c r="A157" s="2">
        <v>156</v>
      </c>
      <c r="B157" s="3" t="s">
        <v>157</v>
      </c>
      <c r="C157" s="3" t="str">
        <f>HYPERLINK("https://talan.bank.gov.ua/get-user-certificate/xMWLQVcANg6hNGANFjHF","Завантажити сертифікат")</f>
        <v>Завантажити сертифікат</v>
      </c>
    </row>
    <row r="158" spans="1:3" x14ac:dyDescent="0.3">
      <c r="A158" s="2">
        <v>157</v>
      </c>
      <c r="B158" s="3" t="s">
        <v>158</v>
      </c>
      <c r="C158" s="3" t="str">
        <f>HYPERLINK("https://talan.bank.gov.ua/get-user-certificate/xMWLQtUYz5aMscJAkevh","Завантажити сертифікат")</f>
        <v>Завантажити сертифікат</v>
      </c>
    </row>
    <row r="159" spans="1:3" x14ac:dyDescent="0.3">
      <c r="A159" s="2">
        <v>158</v>
      </c>
      <c r="B159" s="3" t="s">
        <v>159</v>
      </c>
      <c r="C159" s="3" t="str">
        <f>HYPERLINK("https://talan.bank.gov.ua/get-user-certificate/xMWLQqXMoGhKuUsEObEa","Завантажити сертифікат")</f>
        <v>Завантажити сертифікат</v>
      </c>
    </row>
    <row r="160" spans="1:3" x14ac:dyDescent="0.3">
      <c r="A160" s="2">
        <v>159</v>
      </c>
      <c r="B160" s="3" t="s">
        <v>160</v>
      </c>
      <c r="C160" s="3" t="str">
        <f>HYPERLINK("https://talan.bank.gov.ua/get-user-certificate/xMWLQsXCpICYUhoexYgb","Завантажити сертифікат")</f>
        <v>Завантажити сертифікат</v>
      </c>
    </row>
    <row r="161" spans="1:3" x14ac:dyDescent="0.3">
      <c r="A161" s="2">
        <v>160</v>
      </c>
      <c r="B161" s="3" t="s">
        <v>161</v>
      </c>
      <c r="C161" s="3" t="str">
        <f>HYPERLINK("https://talan.bank.gov.ua/get-user-certificate/xMWLQkPh5X4t9kaMBTOF","Завантажити сертифікат")</f>
        <v>Завантажити сертифікат</v>
      </c>
    </row>
    <row r="162" spans="1:3" x14ac:dyDescent="0.3">
      <c r="A162" s="2">
        <v>161</v>
      </c>
      <c r="B162" s="3" t="s">
        <v>162</v>
      </c>
      <c r="C162" s="3" t="str">
        <f>HYPERLINK("https://talan.bank.gov.ua/get-user-certificate/xMWLQoDAOwHCbqQg2vun","Завантажити сертифікат")</f>
        <v>Завантажити сертифікат</v>
      </c>
    </row>
    <row r="163" spans="1:3" x14ac:dyDescent="0.3">
      <c r="A163" s="2">
        <v>162</v>
      </c>
      <c r="B163" s="3" t="s">
        <v>163</v>
      </c>
      <c r="C163" s="3" t="str">
        <f>HYPERLINK("https://talan.bank.gov.ua/get-user-certificate/xMWLQ1arL0Jmiq41gy3E","Завантажити сертифікат")</f>
        <v>Завантажити сертифікат</v>
      </c>
    </row>
    <row r="164" spans="1:3" x14ac:dyDescent="0.3">
      <c r="A164" s="2">
        <v>163</v>
      </c>
      <c r="B164" s="3" t="s">
        <v>164</v>
      </c>
      <c r="C164" s="3" t="str">
        <f>HYPERLINK("https://talan.bank.gov.ua/get-user-certificate/xMWLQx-ss7woMuwhaJ43","Завантажити сертифікат")</f>
        <v>Завантажити сертифікат</v>
      </c>
    </row>
    <row r="165" spans="1:3" x14ac:dyDescent="0.3">
      <c r="A165" s="2">
        <v>164</v>
      </c>
      <c r="B165" s="3" t="s">
        <v>165</v>
      </c>
      <c r="C165" s="3" t="str">
        <f>HYPERLINK("https://talan.bank.gov.ua/get-user-certificate/xMWLQbMK6OdjrxQV62UX","Завантажити сертифікат")</f>
        <v>Завантажити сертифікат</v>
      </c>
    </row>
    <row r="166" spans="1:3" x14ac:dyDescent="0.3">
      <c r="A166" s="2">
        <v>165</v>
      </c>
      <c r="B166" s="3" t="s">
        <v>166</v>
      </c>
      <c r="C166" s="3" t="str">
        <f>HYPERLINK("https://talan.bank.gov.ua/get-user-certificate/xMWLQhWfc0cba8L76UvE","Завантажити сертифікат")</f>
        <v>Завантажити сертифікат</v>
      </c>
    </row>
    <row r="167" spans="1:3" x14ac:dyDescent="0.3">
      <c r="A167" s="2">
        <v>166</v>
      </c>
      <c r="B167" s="3" t="s">
        <v>167</v>
      </c>
      <c r="C167" s="3" t="str">
        <f>HYPERLINK("https://talan.bank.gov.ua/get-user-certificate/xMWLQlIEet8GUo2yFL1V","Завантажити сертифікат")</f>
        <v>Завантажити сертифікат</v>
      </c>
    </row>
    <row r="168" spans="1:3" x14ac:dyDescent="0.3">
      <c r="A168" s="2">
        <v>167</v>
      </c>
      <c r="B168" s="3" t="s">
        <v>168</v>
      </c>
      <c r="C168" s="3" t="str">
        <f>HYPERLINK("https://talan.bank.gov.ua/get-user-certificate/xMWLQw_Jj9ZUk4jPoaP-","Завантажити сертифікат")</f>
        <v>Завантажити сертифікат</v>
      </c>
    </row>
    <row r="169" spans="1:3" x14ac:dyDescent="0.3">
      <c r="A169" s="2">
        <v>168</v>
      </c>
      <c r="B169" s="3" t="s">
        <v>169</v>
      </c>
      <c r="C169" s="3" t="str">
        <f>HYPERLINK("https://talan.bank.gov.ua/get-user-certificate/xMWLQS7Om38d2U-8uZPv","Завантажити сертифікат")</f>
        <v>Завантажити сертифікат</v>
      </c>
    </row>
    <row r="170" spans="1:3" x14ac:dyDescent="0.3">
      <c r="A170" s="2">
        <v>169</v>
      </c>
      <c r="B170" s="3" t="s">
        <v>170</v>
      </c>
      <c r="C170" s="3" t="str">
        <f>HYPERLINK("https://talan.bank.gov.ua/get-user-certificate/xMWLQf8g6xO6ZL8-0nEn","Завантажити сертифікат")</f>
        <v>Завантажити сертифікат</v>
      </c>
    </row>
    <row r="171" spans="1:3" x14ac:dyDescent="0.3">
      <c r="A171" s="2">
        <v>170</v>
      </c>
      <c r="B171" s="3" t="s">
        <v>171</v>
      </c>
      <c r="C171" s="3" t="str">
        <f>HYPERLINK("https://talan.bank.gov.ua/get-user-certificate/xMWLQMhw6dzQErSItsw8","Завантажити сертифікат")</f>
        <v>Завантажити сертифікат</v>
      </c>
    </row>
    <row r="172" spans="1:3" x14ac:dyDescent="0.3">
      <c r="A172" s="2">
        <v>171</v>
      </c>
      <c r="B172" s="3" t="s">
        <v>172</v>
      </c>
      <c r="C172" s="3" t="str">
        <f>HYPERLINK("https://talan.bank.gov.ua/get-user-certificate/xMWLQ9uYmtheqWPrC0UW","Завантажити сертифікат")</f>
        <v>Завантажити сертифікат</v>
      </c>
    </row>
    <row r="173" spans="1:3" x14ac:dyDescent="0.3">
      <c r="A173" s="2">
        <v>172</v>
      </c>
      <c r="B173" s="3" t="s">
        <v>173</v>
      </c>
      <c r="C173" s="3" t="str">
        <f>HYPERLINK("https://talan.bank.gov.ua/get-user-certificate/xMWLQ4qFl5OPuHi2tfQM","Завантажити сертифікат")</f>
        <v>Завантажити сертифікат</v>
      </c>
    </row>
    <row r="174" spans="1:3" x14ac:dyDescent="0.3">
      <c r="A174" s="2">
        <v>173</v>
      </c>
      <c r="B174" s="3" t="s">
        <v>174</v>
      </c>
      <c r="C174" s="3" t="str">
        <f>HYPERLINK("https://talan.bank.gov.ua/get-user-certificate/xMWLQfNpBm2BxYSB2Pyd","Завантажити сертифікат")</f>
        <v>Завантажити сертифікат</v>
      </c>
    </row>
    <row r="175" spans="1:3" x14ac:dyDescent="0.3">
      <c r="A175" s="2">
        <v>174</v>
      </c>
      <c r="B175" s="3" t="s">
        <v>175</v>
      </c>
      <c r="C175" s="3" t="str">
        <f>HYPERLINK("https://talan.bank.gov.ua/get-user-certificate/xMWLQO54u0CdtkVYDxvq","Завантажити сертифікат")</f>
        <v>Завантажити сертифікат</v>
      </c>
    </row>
    <row r="176" spans="1:3" x14ac:dyDescent="0.3">
      <c r="A176" s="2">
        <v>175</v>
      </c>
      <c r="B176" s="3" t="s">
        <v>176</v>
      </c>
      <c r="C176" s="3" t="str">
        <f>HYPERLINK("https://talan.bank.gov.ua/get-user-certificate/xMWLQ6f14r9VehtfIzDH","Завантажити сертифікат")</f>
        <v>Завантажити сертифікат</v>
      </c>
    </row>
    <row r="177" spans="1:3" x14ac:dyDescent="0.3">
      <c r="A177" s="2">
        <v>176</v>
      </c>
      <c r="B177" s="3" t="s">
        <v>177</v>
      </c>
      <c r="C177" s="3" t="str">
        <f>HYPERLINK("https://talan.bank.gov.ua/get-user-certificate/xMWLQDKGGZQF2xxEDugd","Завантажити сертифікат")</f>
        <v>Завантажити сертифікат</v>
      </c>
    </row>
    <row r="178" spans="1:3" x14ac:dyDescent="0.3">
      <c r="A178" s="2">
        <v>177</v>
      </c>
      <c r="B178" s="3" t="s">
        <v>178</v>
      </c>
      <c r="C178" s="3" t="str">
        <f>HYPERLINK("https://talan.bank.gov.ua/get-user-certificate/xMWLQhmNL8UIExmmYB6b","Завантажити сертифікат")</f>
        <v>Завантажити сертифікат</v>
      </c>
    </row>
    <row r="179" spans="1:3" x14ac:dyDescent="0.3">
      <c r="A179" s="2">
        <v>178</v>
      </c>
      <c r="B179" s="3" t="s">
        <v>179</v>
      </c>
      <c r="C179" s="3" t="str">
        <f>HYPERLINK("https://talan.bank.gov.ua/get-user-certificate/xMWLQi_cT61NVbcXuRaX","Завантажити сертифікат")</f>
        <v>Завантажити сертифікат</v>
      </c>
    </row>
    <row r="180" spans="1:3" x14ac:dyDescent="0.3">
      <c r="A180" s="2">
        <v>179</v>
      </c>
      <c r="B180" s="3" t="s">
        <v>180</v>
      </c>
      <c r="C180" s="3" t="str">
        <f>HYPERLINK("https://talan.bank.gov.ua/get-user-certificate/xMWLQxzTOhwjaUd_1U8y","Завантажити сертифікат")</f>
        <v>Завантажити сертифікат</v>
      </c>
    </row>
    <row r="181" spans="1:3" x14ac:dyDescent="0.3">
      <c r="A181" s="2">
        <v>180</v>
      </c>
      <c r="B181" s="3" t="s">
        <v>181</v>
      </c>
      <c r="C181" s="3" t="str">
        <f>HYPERLINK("https://talan.bank.gov.ua/get-user-certificate/xMWLQNdw-ce_6G3COGDh","Завантажити сертифікат")</f>
        <v>Завантажити сертифікат</v>
      </c>
    </row>
    <row r="182" spans="1:3" x14ac:dyDescent="0.3">
      <c r="A182" s="2">
        <v>181</v>
      </c>
      <c r="B182" s="3" t="s">
        <v>182</v>
      </c>
      <c r="C182" s="3" t="str">
        <f>HYPERLINK("https://talan.bank.gov.ua/get-user-certificate/xMWLQQq5p-v8YFk-LG0h","Завантажити сертифікат")</f>
        <v>Завантажити сертифікат</v>
      </c>
    </row>
    <row r="183" spans="1:3" x14ac:dyDescent="0.3">
      <c r="A183" s="2">
        <v>182</v>
      </c>
      <c r="B183" s="3" t="s">
        <v>183</v>
      </c>
      <c r="C183" s="3" t="str">
        <f>HYPERLINK("https://talan.bank.gov.ua/get-user-certificate/xMWLQ_pKTpzlhvXCa8GX","Завантажити сертифікат")</f>
        <v>Завантажити сертифікат</v>
      </c>
    </row>
    <row r="184" spans="1:3" x14ac:dyDescent="0.3">
      <c r="A184" s="2">
        <v>183</v>
      </c>
      <c r="B184" s="3" t="s">
        <v>184</v>
      </c>
      <c r="C184" s="3" t="str">
        <f>HYPERLINK("https://talan.bank.gov.ua/get-user-certificate/xMWLQtK5rHvZrgUvIDeX","Завантажити сертифікат")</f>
        <v>Завантажити сертифікат</v>
      </c>
    </row>
    <row r="185" spans="1:3" x14ac:dyDescent="0.3">
      <c r="A185" s="2">
        <v>184</v>
      </c>
      <c r="B185" s="3" t="s">
        <v>185</v>
      </c>
      <c r="C185" s="3" t="str">
        <f>HYPERLINK("https://talan.bank.gov.ua/get-user-certificate/xMWLQuKkMHZaKjmThzO-","Завантажити сертифікат")</f>
        <v>Завантажити сертифікат</v>
      </c>
    </row>
    <row r="186" spans="1:3" x14ac:dyDescent="0.3">
      <c r="A186" s="2">
        <v>185</v>
      </c>
      <c r="B186" s="3" t="s">
        <v>186</v>
      </c>
      <c r="C186" s="3" t="str">
        <f>HYPERLINK("https://talan.bank.gov.ua/get-user-certificate/xMWLQ0jTBtj-De-8Zq87","Завантажити сертифікат")</f>
        <v>Завантажити сертифікат</v>
      </c>
    </row>
    <row r="187" spans="1:3" x14ac:dyDescent="0.3">
      <c r="A187" s="2">
        <v>186</v>
      </c>
      <c r="B187" s="3" t="s">
        <v>187</v>
      </c>
      <c r="C187" s="3" t="str">
        <f>HYPERLINK("https://talan.bank.gov.ua/get-user-certificate/xMWLQEEz2etFJ5gtDMsp","Завантажити сертифікат")</f>
        <v>Завантажити сертифікат</v>
      </c>
    </row>
    <row r="188" spans="1:3" x14ac:dyDescent="0.3">
      <c r="A188" s="2">
        <v>187</v>
      </c>
      <c r="B188" s="3" t="s">
        <v>188</v>
      </c>
      <c r="C188" s="3" t="str">
        <f>HYPERLINK("https://talan.bank.gov.ua/get-user-certificate/xMWLQ9NSd28_J2CyTEQC","Завантажити сертифікат")</f>
        <v>Завантажити сертифікат</v>
      </c>
    </row>
    <row r="189" spans="1:3" x14ac:dyDescent="0.3">
      <c r="A189" s="2">
        <v>188</v>
      </c>
      <c r="B189" s="3" t="s">
        <v>189</v>
      </c>
      <c r="C189" s="3" t="str">
        <f>HYPERLINK("https://talan.bank.gov.ua/get-user-certificate/xMWLQfPbkJn79h0lNZ0L","Завантажити сертифікат")</f>
        <v>Завантажити сертифікат</v>
      </c>
    </row>
    <row r="190" spans="1:3" x14ac:dyDescent="0.3">
      <c r="A190" s="2">
        <v>189</v>
      </c>
      <c r="B190" s="3" t="s">
        <v>190</v>
      </c>
      <c r="C190" s="3" t="str">
        <f>HYPERLINK("https://talan.bank.gov.ua/get-user-certificate/xMWLQHml9QemjzbgmBmq","Завантажити сертифікат")</f>
        <v>Завантажити сертифікат</v>
      </c>
    </row>
    <row r="191" spans="1:3" x14ac:dyDescent="0.3">
      <c r="A191" s="2">
        <v>190</v>
      </c>
      <c r="B191" s="3" t="s">
        <v>191</v>
      </c>
      <c r="C191" s="3" t="str">
        <f>HYPERLINK("https://talan.bank.gov.ua/get-user-certificate/xMWLQ1CH3iCYADuNXHaX","Завантажити сертифікат")</f>
        <v>Завантажити сертифікат</v>
      </c>
    </row>
    <row r="192" spans="1:3" x14ac:dyDescent="0.3">
      <c r="A192" s="2">
        <v>191</v>
      </c>
      <c r="B192" s="3" t="s">
        <v>192</v>
      </c>
      <c r="C192" s="3" t="str">
        <f>HYPERLINK("https://talan.bank.gov.ua/get-user-certificate/xMWLQNqsu2IY1H8Txlua","Завантажити сертифікат")</f>
        <v>Завантажити сертифікат</v>
      </c>
    </row>
    <row r="193" spans="1:3" x14ac:dyDescent="0.3">
      <c r="A193" s="2">
        <v>192</v>
      </c>
      <c r="B193" s="3" t="s">
        <v>193</v>
      </c>
      <c r="C193" s="3" t="str">
        <f>HYPERLINK("https://talan.bank.gov.ua/get-user-certificate/xMWLQae_eMm1mF2hbQZZ","Завантажити сертифікат")</f>
        <v>Завантажити сертифікат</v>
      </c>
    </row>
    <row r="194" spans="1:3" x14ac:dyDescent="0.3">
      <c r="A194" s="2">
        <v>193</v>
      </c>
      <c r="B194" s="3" t="s">
        <v>194</v>
      </c>
      <c r="C194" s="3" t="str">
        <f>HYPERLINK("https://talan.bank.gov.ua/get-user-certificate/xMWLQAtcTprgFKpQ-g5j","Завантажити сертифікат")</f>
        <v>Завантажити сертифікат</v>
      </c>
    </row>
    <row r="195" spans="1:3" x14ac:dyDescent="0.3">
      <c r="A195" s="2">
        <v>194</v>
      </c>
      <c r="B195" s="3" t="s">
        <v>195</v>
      </c>
      <c r="C195" s="3" t="str">
        <f>HYPERLINK("https://talan.bank.gov.ua/get-user-certificate/xMWLQs3Yakwp-MvR6y3L","Завантажити сертифікат")</f>
        <v>Завантажити сертифікат</v>
      </c>
    </row>
    <row r="196" spans="1:3" x14ac:dyDescent="0.3">
      <c r="A196" s="2">
        <v>195</v>
      </c>
      <c r="B196" s="3" t="s">
        <v>196</v>
      </c>
      <c r="C196" s="3" t="str">
        <f>HYPERLINK("https://talan.bank.gov.ua/get-user-certificate/xMWLQN_E3RqAHWGLidzD","Завантажити сертифікат")</f>
        <v>Завантажити сертифікат</v>
      </c>
    </row>
    <row r="197" spans="1:3" x14ac:dyDescent="0.3">
      <c r="A197" s="2">
        <v>196</v>
      </c>
      <c r="B197" s="3" t="s">
        <v>197</v>
      </c>
      <c r="C197" s="3" t="str">
        <f>HYPERLINK("https://talan.bank.gov.ua/get-user-certificate/xMWLQFq1AHQzTbdbEjp0","Завантажити сертифікат")</f>
        <v>Завантажити сертифікат</v>
      </c>
    </row>
    <row r="198" spans="1:3" x14ac:dyDescent="0.3">
      <c r="A198" s="2">
        <v>197</v>
      </c>
      <c r="B198" s="3" t="s">
        <v>198</v>
      </c>
      <c r="C198" s="3" t="str">
        <f>HYPERLINK("https://talan.bank.gov.ua/get-user-certificate/xMWLQhJz9sUfDQswZltM","Завантажити сертифікат")</f>
        <v>Завантажити сертифікат</v>
      </c>
    </row>
    <row r="199" spans="1:3" x14ac:dyDescent="0.3">
      <c r="A199" s="2">
        <v>198</v>
      </c>
      <c r="B199" s="3" t="s">
        <v>199</v>
      </c>
      <c r="C199" s="3" t="str">
        <f>HYPERLINK("https://talan.bank.gov.ua/get-user-certificate/xMWLQLIKpWV60y7_DIHU","Завантажити сертифікат")</f>
        <v>Завантажити сертифікат</v>
      </c>
    </row>
    <row r="200" spans="1:3" x14ac:dyDescent="0.3">
      <c r="A200" s="2">
        <v>199</v>
      </c>
      <c r="B200" s="3" t="s">
        <v>200</v>
      </c>
      <c r="C200" s="3" t="str">
        <f>HYPERLINK("https://talan.bank.gov.ua/get-user-certificate/xMWLQ5guZvqtAuPGOP-3","Завантажити сертифікат")</f>
        <v>Завантажити сертифікат</v>
      </c>
    </row>
    <row r="201" spans="1:3" x14ac:dyDescent="0.3">
      <c r="A201" s="2">
        <v>200</v>
      </c>
      <c r="B201" s="3" t="s">
        <v>201</v>
      </c>
      <c r="C201" s="3" t="str">
        <f>HYPERLINK("https://talan.bank.gov.ua/get-user-certificate/xMWLQQhDPBtCLwzSuBKc","Завантажити сертифікат")</f>
        <v>Завантажити сертифікат</v>
      </c>
    </row>
    <row r="202" spans="1:3" x14ac:dyDescent="0.3">
      <c r="A202" s="2">
        <v>201</v>
      </c>
      <c r="B202" s="3" t="s">
        <v>202</v>
      </c>
      <c r="C202" s="3" t="str">
        <f>HYPERLINK("https://talan.bank.gov.ua/get-user-certificate/xMWLQRrOKNjZ6z_ThMoK","Завантажити сертифікат")</f>
        <v>Завантажити сертифікат</v>
      </c>
    </row>
    <row r="203" spans="1:3" x14ac:dyDescent="0.3">
      <c r="A203" s="2">
        <v>202</v>
      </c>
      <c r="B203" s="3" t="s">
        <v>203</v>
      </c>
      <c r="C203" s="3" t="str">
        <f>HYPERLINK("https://talan.bank.gov.ua/get-user-certificate/xMWLQyCbDdA3-_oNuEAq","Завантажити сертифікат")</f>
        <v>Завантажити сертифікат</v>
      </c>
    </row>
    <row r="204" spans="1:3" x14ac:dyDescent="0.3">
      <c r="A204" s="2">
        <v>203</v>
      </c>
      <c r="B204" s="3" t="s">
        <v>204</v>
      </c>
      <c r="C204" s="3" t="str">
        <f>HYPERLINK("https://talan.bank.gov.ua/get-user-certificate/xMWLQ3743ej7IV67-lpL","Завантажити сертифікат")</f>
        <v>Завантажити сертифікат</v>
      </c>
    </row>
    <row r="205" spans="1:3" x14ac:dyDescent="0.3">
      <c r="A205" s="2">
        <v>204</v>
      </c>
      <c r="B205" s="3" t="s">
        <v>205</v>
      </c>
      <c r="C205" s="3" t="str">
        <f>HYPERLINK("https://talan.bank.gov.ua/get-user-certificate/xMWLQJtOKkUpxjsIhIf7","Завантажити сертифікат")</f>
        <v>Завантажити сертифікат</v>
      </c>
    </row>
    <row r="206" spans="1:3" x14ac:dyDescent="0.3">
      <c r="A206" s="2">
        <v>205</v>
      </c>
      <c r="B206" s="3" t="s">
        <v>206</v>
      </c>
      <c r="C206" s="3" t="str">
        <f>HYPERLINK("https://talan.bank.gov.ua/get-user-certificate/xMWLQxPvXyhP10yolVce","Завантажити сертифікат")</f>
        <v>Завантажити сертифікат</v>
      </c>
    </row>
    <row r="207" spans="1:3" x14ac:dyDescent="0.3">
      <c r="A207" s="2">
        <v>206</v>
      </c>
      <c r="B207" s="3" t="s">
        <v>207</v>
      </c>
      <c r="C207" s="3" t="str">
        <f>HYPERLINK("https://talan.bank.gov.ua/get-user-certificate/xMWLQ5n5ScCznLMrgdzg","Завантажити сертифікат")</f>
        <v>Завантажити сертифікат</v>
      </c>
    </row>
    <row r="208" spans="1:3" x14ac:dyDescent="0.3">
      <c r="A208" s="2">
        <v>207</v>
      </c>
      <c r="B208" s="3" t="s">
        <v>208</v>
      </c>
      <c r="C208" s="3" t="str">
        <f>HYPERLINK("https://talan.bank.gov.ua/get-user-certificate/xMWLQGT55shc-xFt3Q1g","Завантажити сертифікат")</f>
        <v>Завантажити сертифікат</v>
      </c>
    </row>
    <row r="209" spans="1:3" x14ac:dyDescent="0.3">
      <c r="A209" s="2">
        <v>208</v>
      </c>
      <c r="B209" s="3" t="s">
        <v>209</v>
      </c>
      <c r="C209" s="3" t="str">
        <f>HYPERLINK("https://talan.bank.gov.ua/get-user-certificate/xMWLQJVQFK5pKdyXZxxz","Завантажити сертифікат")</f>
        <v>Завантажити сертифікат</v>
      </c>
    </row>
    <row r="210" spans="1:3" x14ac:dyDescent="0.3">
      <c r="A210" s="2">
        <v>209</v>
      </c>
      <c r="B210" s="3" t="s">
        <v>210</v>
      </c>
      <c r="C210" s="3" t="str">
        <f>HYPERLINK("https://talan.bank.gov.ua/get-user-certificate/xMWLQRPuk4rC-ZV072PE","Завантажити сертифікат")</f>
        <v>Завантажити сертифікат</v>
      </c>
    </row>
    <row r="211" spans="1:3" x14ac:dyDescent="0.3">
      <c r="A211" s="2">
        <v>210</v>
      </c>
      <c r="B211" s="3" t="s">
        <v>211</v>
      </c>
      <c r="C211" s="3" t="str">
        <f>HYPERLINK("https://talan.bank.gov.ua/get-user-certificate/xMWLQ4TyHl77jQDwpa4M","Завантажити сертифікат")</f>
        <v>Завантажити сертифікат</v>
      </c>
    </row>
    <row r="212" spans="1:3" x14ac:dyDescent="0.3">
      <c r="A212" s="2">
        <v>211</v>
      </c>
      <c r="B212" s="3" t="s">
        <v>212</v>
      </c>
      <c r="C212" s="3" t="str">
        <f>HYPERLINK("https://talan.bank.gov.ua/get-user-certificate/xMWLQANgGzgfZE6k2Hy0","Завантажити сертифікат")</f>
        <v>Завантажити сертифікат</v>
      </c>
    </row>
    <row r="213" spans="1:3" x14ac:dyDescent="0.3">
      <c r="A213" s="2">
        <v>212</v>
      </c>
      <c r="B213" s="3" t="s">
        <v>213</v>
      </c>
      <c r="C213" s="3" t="str">
        <f>HYPERLINK("https://talan.bank.gov.ua/get-user-certificate/xMWLQSm4GtMKayxiXnF5","Завантажити сертифікат")</f>
        <v>Завантажити сертифікат</v>
      </c>
    </row>
    <row r="214" spans="1:3" x14ac:dyDescent="0.3">
      <c r="A214" s="2">
        <v>213</v>
      </c>
      <c r="B214" s="3" t="s">
        <v>214</v>
      </c>
      <c r="C214" s="3" t="str">
        <f>HYPERLINK("https://talan.bank.gov.ua/get-user-certificate/xMWLQI1BKbC38ksO_-tS","Завантажити сертифікат")</f>
        <v>Завантажити сертифікат</v>
      </c>
    </row>
    <row r="215" spans="1:3" x14ac:dyDescent="0.3">
      <c r="A215" s="2">
        <v>214</v>
      </c>
      <c r="B215" s="3" t="s">
        <v>215</v>
      </c>
      <c r="C215" s="3" t="str">
        <f>HYPERLINK("https://talan.bank.gov.ua/get-user-certificate/xMWLQNSSjnisRfr87LXM","Завантажити сертифікат")</f>
        <v>Завантажити сертифікат</v>
      </c>
    </row>
    <row r="216" spans="1:3" x14ac:dyDescent="0.3">
      <c r="A216" s="2">
        <v>215</v>
      </c>
      <c r="B216" s="3" t="s">
        <v>216</v>
      </c>
      <c r="C216" s="3" t="str">
        <f>HYPERLINK("https://talan.bank.gov.ua/get-user-certificate/xMWLQKRUHryfueaAHBgy","Завантажити сертифікат")</f>
        <v>Завантажити сертифікат</v>
      </c>
    </row>
    <row r="217" spans="1:3" x14ac:dyDescent="0.3">
      <c r="A217" s="2">
        <v>216</v>
      </c>
      <c r="B217" s="3" t="s">
        <v>217</v>
      </c>
      <c r="C217" s="3" t="str">
        <f>HYPERLINK("https://talan.bank.gov.ua/get-user-certificate/xMWLQ7P4pTn1gAh8pWG-","Завантажити сертифікат")</f>
        <v>Завантажити сертифікат</v>
      </c>
    </row>
    <row r="218" spans="1:3" x14ac:dyDescent="0.3">
      <c r="A218" s="2">
        <v>217</v>
      </c>
      <c r="B218" s="3" t="s">
        <v>218</v>
      </c>
      <c r="C218" s="3" t="str">
        <f>HYPERLINK("https://talan.bank.gov.ua/get-user-certificate/xMWLQUBohNL4rd3hlzRo","Завантажити сертифікат")</f>
        <v>Завантажити сертифікат</v>
      </c>
    </row>
    <row r="219" spans="1:3" x14ac:dyDescent="0.3">
      <c r="A219" s="2">
        <v>218</v>
      </c>
      <c r="B219" s="3" t="s">
        <v>219</v>
      </c>
      <c r="C219" s="3" t="str">
        <f>HYPERLINK("https://talan.bank.gov.ua/get-user-certificate/xMWLQkIlvXGFs3MmRbpI","Завантажити сертифікат")</f>
        <v>Завантажити сертифікат</v>
      </c>
    </row>
    <row r="220" spans="1:3" x14ac:dyDescent="0.3">
      <c r="A220" s="2">
        <v>219</v>
      </c>
      <c r="B220" s="3" t="s">
        <v>220</v>
      </c>
      <c r="C220" s="3" t="str">
        <f>HYPERLINK("https://talan.bank.gov.ua/get-user-certificate/xMWLQTwkbUSy0A9K6QUv","Завантажити сертифікат")</f>
        <v>Завантажити сертифікат</v>
      </c>
    </row>
    <row r="221" spans="1:3" x14ac:dyDescent="0.3">
      <c r="A221" s="2">
        <v>220</v>
      </c>
      <c r="B221" s="3" t="s">
        <v>221</v>
      </c>
      <c r="C221" s="3" t="str">
        <f>HYPERLINK("https://talan.bank.gov.ua/get-user-certificate/xMWLQ1I4J4sqifApDtO9","Завантажити сертифікат")</f>
        <v>Завантажити сертифікат</v>
      </c>
    </row>
    <row r="222" spans="1:3" x14ac:dyDescent="0.3">
      <c r="A222" s="2">
        <v>221</v>
      </c>
      <c r="B222" s="3" t="s">
        <v>222</v>
      </c>
      <c r="C222" s="3" t="str">
        <f>HYPERLINK("https://talan.bank.gov.ua/get-user-certificate/xMWLQyckwfRe6kK2CZcE","Завантажити сертифікат")</f>
        <v>Завантажити сертифікат</v>
      </c>
    </row>
    <row r="223" spans="1:3" x14ac:dyDescent="0.3">
      <c r="A223" s="2">
        <v>222</v>
      </c>
      <c r="B223" s="3" t="s">
        <v>223</v>
      </c>
      <c r="C223" s="3" t="str">
        <f>HYPERLINK("https://talan.bank.gov.ua/get-user-certificate/xMWLQxKtuHGsjCFsPq4a","Завантажити сертифікат")</f>
        <v>Завантажити сертифікат</v>
      </c>
    </row>
    <row r="224" spans="1:3" x14ac:dyDescent="0.3">
      <c r="A224" s="2">
        <v>223</v>
      </c>
      <c r="B224" s="3" t="s">
        <v>224</v>
      </c>
      <c r="C224" s="3" t="str">
        <f>HYPERLINK("https://talan.bank.gov.ua/get-user-certificate/xMWLQ4WHKkKtoDiqGDVc","Завантажити сертифікат")</f>
        <v>Завантажити сертифікат</v>
      </c>
    </row>
    <row r="225" spans="1:3" x14ac:dyDescent="0.3">
      <c r="A225" s="2">
        <v>224</v>
      </c>
      <c r="B225" s="3" t="s">
        <v>225</v>
      </c>
      <c r="C225" s="3" t="str">
        <f>HYPERLINK("https://talan.bank.gov.ua/get-user-certificate/xMWLQB_IX1KyBp5QIDXJ","Завантажити сертифікат")</f>
        <v>Завантажити сертифікат</v>
      </c>
    </row>
    <row r="226" spans="1:3" x14ac:dyDescent="0.3">
      <c r="A226" s="2">
        <v>225</v>
      </c>
      <c r="B226" s="3" t="s">
        <v>226</v>
      </c>
      <c r="C226" s="3" t="str">
        <f>HYPERLINK("https://talan.bank.gov.ua/get-user-certificate/xMWLQP9ljP1X2da3psq5","Завантажити сертифікат")</f>
        <v>Завантажити сертифікат</v>
      </c>
    </row>
    <row r="227" spans="1:3" x14ac:dyDescent="0.3">
      <c r="A227" s="2">
        <v>226</v>
      </c>
      <c r="B227" s="3" t="s">
        <v>227</v>
      </c>
      <c r="C227" s="3" t="str">
        <f>HYPERLINK("https://talan.bank.gov.ua/get-user-certificate/xMWLQfBzG_7NuRMeBjN4","Завантажити сертифікат")</f>
        <v>Завантажити сертифікат</v>
      </c>
    </row>
    <row r="228" spans="1:3" x14ac:dyDescent="0.3">
      <c r="A228" s="2">
        <v>227</v>
      </c>
      <c r="B228" s="3" t="s">
        <v>228</v>
      </c>
      <c r="C228" s="3" t="str">
        <f>HYPERLINK("https://talan.bank.gov.ua/get-user-certificate/xMWLQLeE8Gw8VnujawVK","Завантажити сертифікат")</f>
        <v>Завантажити сертифікат</v>
      </c>
    </row>
    <row r="229" spans="1:3" x14ac:dyDescent="0.3">
      <c r="A229" s="2">
        <v>228</v>
      </c>
      <c r="B229" s="3" t="s">
        <v>229</v>
      </c>
      <c r="C229" s="3" t="str">
        <f>HYPERLINK("https://talan.bank.gov.ua/get-user-certificate/xMWLQhluaTINgfbZvqoF","Завантажити сертифікат")</f>
        <v>Завантажити сертифікат</v>
      </c>
    </row>
    <row r="230" spans="1:3" x14ac:dyDescent="0.3">
      <c r="A230" s="2">
        <v>229</v>
      </c>
      <c r="B230" s="3" t="s">
        <v>230</v>
      </c>
      <c r="C230" s="3" t="str">
        <f>HYPERLINK("https://talan.bank.gov.ua/get-user-certificate/xMWLQOw0qyIoom5ILsrQ","Завантажити сертифікат")</f>
        <v>Завантажити сертифікат</v>
      </c>
    </row>
    <row r="231" spans="1:3" x14ac:dyDescent="0.3">
      <c r="A231" s="2">
        <v>230</v>
      </c>
      <c r="B231" s="3" t="s">
        <v>231</v>
      </c>
      <c r="C231" s="3" t="str">
        <f>HYPERLINK("https://talan.bank.gov.ua/get-user-certificate/xMWLQ0FNDFjwNQ-vRKfP","Завантажити сертифікат")</f>
        <v>Завантажити сертифікат</v>
      </c>
    </row>
    <row r="232" spans="1:3" x14ac:dyDescent="0.3">
      <c r="A232" s="2">
        <v>231</v>
      </c>
      <c r="B232" s="3" t="s">
        <v>232</v>
      </c>
      <c r="C232" s="3" t="str">
        <f>HYPERLINK("https://talan.bank.gov.ua/get-user-certificate/xMWLQ5jRCI6F3vfneZ7W","Завантажити сертифікат")</f>
        <v>Завантажити сертифікат</v>
      </c>
    </row>
    <row r="233" spans="1:3" x14ac:dyDescent="0.3">
      <c r="A233" s="2">
        <v>232</v>
      </c>
      <c r="B233" s="3" t="s">
        <v>233</v>
      </c>
      <c r="C233" s="3" t="str">
        <f>HYPERLINK("https://talan.bank.gov.ua/get-user-certificate/xMWLQy4obAja485Xmnj2","Завантажити сертифікат")</f>
        <v>Завантажити сертифікат</v>
      </c>
    </row>
    <row r="234" spans="1:3" x14ac:dyDescent="0.3">
      <c r="A234" s="2">
        <v>233</v>
      </c>
      <c r="B234" s="3" t="s">
        <v>234</v>
      </c>
      <c r="C234" s="3" t="str">
        <f>HYPERLINK("https://talan.bank.gov.ua/get-user-certificate/xMWLQltdF7pyd5biceTx","Завантажити сертифікат")</f>
        <v>Завантажити сертифікат</v>
      </c>
    </row>
    <row r="235" spans="1:3" x14ac:dyDescent="0.3">
      <c r="A235" s="2">
        <v>234</v>
      </c>
      <c r="B235" s="3" t="s">
        <v>235</v>
      </c>
      <c r="C235" s="3" t="str">
        <f>HYPERLINK("https://talan.bank.gov.ua/get-user-certificate/xMWLQLxg_Zk7sXzsi9cn","Завантажити сертифікат")</f>
        <v>Завантажити сертифікат</v>
      </c>
    </row>
    <row r="236" spans="1:3" x14ac:dyDescent="0.3">
      <c r="A236" s="2">
        <v>235</v>
      </c>
      <c r="B236" s="3" t="s">
        <v>236</v>
      </c>
      <c r="C236" s="3" t="str">
        <f>HYPERLINK("https://talan.bank.gov.ua/get-user-certificate/xMWLQMnHchqVLiY283Rt","Завантажити сертифікат")</f>
        <v>Завантажити сертифікат</v>
      </c>
    </row>
    <row r="237" spans="1:3" x14ac:dyDescent="0.3">
      <c r="A237" s="2">
        <v>236</v>
      </c>
      <c r="B237" s="3" t="s">
        <v>237</v>
      </c>
      <c r="C237" s="3" t="str">
        <f>HYPERLINK("https://talan.bank.gov.ua/get-user-certificate/xMWLQIW5RsDh0_l-oXOB","Завантажити сертифікат")</f>
        <v>Завантажити сертифікат</v>
      </c>
    </row>
    <row r="238" spans="1:3" x14ac:dyDescent="0.3">
      <c r="A238" s="2">
        <v>237</v>
      </c>
      <c r="B238" s="3" t="s">
        <v>238</v>
      </c>
      <c r="C238" s="3" t="str">
        <f>HYPERLINK("https://talan.bank.gov.ua/get-user-certificate/xMWLQsDJInSXPLvw7dkd","Завантажити сертифікат")</f>
        <v>Завантажити сертифікат</v>
      </c>
    </row>
    <row r="239" spans="1:3" x14ac:dyDescent="0.3">
      <c r="A239" s="2">
        <v>238</v>
      </c>
      <c r="B239" s="3" t="s">
        <v>239</v>
      </c>
      <c r="C239" s="3" t="str">
        <f>HYPERLINK("https://talan.bank.gov.ua/get-user-certificate/xMWLQbFtWM42XmC-uhJi","Завантажити сертифікат")</f>
        <v>Завантажити сертифікат</v>
      </c>
    </row>
    <row r="240" spans="1:3" x14ac:dyDescent="0.3">
      <c r="A240" s="2">
        <v>239</v>
      </c>
      <c r="B240" s="3" t="s">
        <v>240</v>
      </c>
      <c r="C240" s="3" t="str">
        <f>HYPERLINK("https://talan.bank.gov.ua/get-user-certificate/xMWLQbYcwe_e5YbKI8X0","Завантажити сертифікат")</f>
        <v>Завантажити сертифікат</v>
      </c>
    </row>
    <row r="241" spans="1:3" x14ac:dyDescent="0.3">
      <c r="A241" s="2">
        <v>240</v>
      </c>
      <c r="B241" s="3" t="s">
        <v>241</v>
      </c>
      <c r="C241" s="3" t="str">
        <f>HYPERLINK("https://talan.bank.gov.ua/get-user-certificate/xMWLQIPZ3krfjl6vfjm1","Завантажити сертифікат")</f>
        <v>Завантажити сертифікат</v>
      </c>
    </row>
    <row r="242" spans="1:3" x14ac:dyDescent="0.3">
      <c r="A242" s="2">
        <v>241</v>
      </c>
      <c r="B242" s="3" t="s">
        <v>242</v>
      </c>
      <c r="C242" s="3" t="str">
        <f>HYPERLINK("https://talan.bank.gov.ua/get-user-certificate/xMWLQKi3W6VrfCXGmLQO","Завантажити сертифікат")</f>
        <v>Завантажити сертифікат</v>
      </c>
    </row>
    <row r="243" spans="1:3" x14ac:dyDescent="0.3">
      <c r="A243" s="2">
        <v>242</v>
      </c>
      <c r="B243" s="3" t="s">
        <v>243</v>
      </c>
      <c r="C243" s="3" t="str">
        <f>HYPERLINK("https://talan.bank.gov.ua/get-user-certificate/xMWLQd9f--OG0lG4GQ1F","Завантажити сертифікат")</f>
        <v>Завантажити сертифікат</v>
      </c>
    </row>
    <row r="244" spans="1:3" x14ac:dyDescent="0.3">
      <c r="A244" s="2">
        <v>243</v>
      </c>
      <c r="B244" s="3" t="s">
        <v>244</v>
      </c>
      <c r="C244" s="3" t="str">
        <f>HYPERLINK("https://talan.bank.gov.ua/get-user-certificate/xMWLQVsLhcRqaCtZB-Kf","Завантажити сертифікат")</f>
        <v>Завантажити сертифікат</v>
      </c>
    </row>
    <row r="245" spans="1:3" x14ac:dyDescent="0.3">
      <c r="A245" s="2">
        <v>244</v>
      </c>
      <c r="B245" s="3" t="s">
        <v>245</v>
      </c>
      <c r="C245" s="3" t="str">
        <f>HYPERLINK("https://talan.bank.gov.ua/get-user-certificate/xMWLQgIg6O18EZFn4UCz","Завантажити сертифікат")</f>
        <v>Завантажити сертифікат</v>
      </c>
    </row>
    <row r="246" spans="1:3" x14ac:dyDescent="0.3">
      <c r="A246" s="2">
        <v>245</v>
      </c>
      <c r="B246" s="3" t="s">
        <v>246</v>
      </c>
      <c r="C246" s="3" t="str">
        <f>HYPERLINK("https://talan.bank.gov.ua/get-user-certificate/xMWLQH5WeL1ZbLRYYndl","Завантажити сертифікат")</f>
        <v>Завантажити сертифікат</v>
      </c>
    </row>
    <row r="247" spans="1:3" x14ac:dyDescent="0.3">
      <c r="A247" s="2">
        <v>246</v>
      </c>
      <c r="B247" s="3" t="s">
        <v>247</v>
      </c>
      <c r="C247" s="3" t="str">
        <f>HYPERLINK("https://talan.bank.gov.ua/get-user-certificate/xMWLQdt_OEnVOxbVgKut","Завантажити сертифікат")</f>
        <v>Завантажити сертифікат</v>
      </c>
    </row>
    <row r="248" spans="1:3" x14ac:dyDescent="0.3">
      <c r="A248" s="2">
        <v>247</v>
      </c>
      <c r="B248" s="3" t="s">
        <v>248</v>
      </c>
      <c r="C248" s="3" t="str">
        <f>HYPERLINK("https://talan.bank.gov.ua/get-user-certificate/xMWLQ-KCpJIGhh93Xo66","Завантажити сертифікат")</f>
        <v>Завантажити сертифікат</v>
      </c>
    </row>
    <row r="249" spans="1:3" x14ac:dyDescent="0.3">
      <c r="A249" s="2">
        <v>248</v>
      </c>
      <c r="B249" s="3" t="s">
        <v>249</v>
      </c>
      <c r="C249" s="3" t="str">
        <f>HYPERLINK("https://talan.bank.gov.ua/get-user-certificate/xMWLQ6UlrAD5ZW39b4L3","Завантажити сертифікат")</f>
        <v>Завантажити сертифікат</v>
      </c>
    </row>
    <row r="250" spans="1:3" x14ac:dyDescent="0.3">
      <c r="A250" s="2">
        <v>249</v>
      </c>
      <c r="B250" s="3" t="s">
        <v>250</v>
      </c>
      <c r="C250" s="3" t="str">
        <f>HYPERLINK("https://talan.bank.gov.ua/get-user-certificate/xMWLQC64qWBfU1tTJIfk","Завантажити сертифікат")</f>
        <v>Завантажити сертифікат</v>
      </c>
    </row>
    <row r="251" spans="1:3" x14ac:dyDescent="0.3">
      <c r="A251" s="2">
        <v>250</v>
      </c>
      <c r="B251" s="3" t="s">
        <v>251</v>
      </c>
      <c r="C251" s="3" t="str">
        <f>HYPERLINK("https://talan.bank.gov.ua/get-user-certificate/xMWLQXFJj83GIWtOjScH","Завантажити сертифікат")</f>
        <v>Завантажити сертифікат</v>
      </c>
    </row>
    <row r="252" spans="1:3" x14ac:dyDescent="0.3">
      <c r="A252" s="2">
        <v>251</v>
      </c>
      <c r="B252" s="3" t="s">
        <v>252</v>
      </c>
      <c r="C252" s="3" t="str">
        <f>HYPERLINK("https://talan.bank.gov.ua/get-user-certificate/xMWLQ_QKQeApRQPzkPth","Завантажити сертифікат")</f>
        <v>Завантажити сертифікат</v>
      </c>
    </row>
    <row r="253" spans="1:3" x14ac:dyDescent="0.3">
      <c r="A253" s="2">
        <v>252</v>
      </c>
      <c r="B253" s="3" t="s">
        <v>253</v>
      </c>
      <c r="C253" s="3" t="str">
        <f>HYPERLINK("https://talan.bank.gov.ua/get-user-certificate/xMWLQ483uOQb2Uv4cUlh","Завантажити сертифікат")</f>
        <v>Завантажити сертифікат</v>
      </c>
    </row>
    <row r="254" spans="1:3" x14ac:dyDescent="0.3">
      <c r="A254" s="2">
        <v>253</v>
      </c>
      <c r="B254" s="3" t="s">
        <v>254</v>
      </c>
      <c r="C254" s="3" t="str">
        <f>HYPERLINK("https://talan.bank.gov.ua/get-user-certificate/xMWLQiuPoFeGCWaxT_21","Завантажити сертифікат")</f>
        <v>Завантажити сертифікат</v>
      </c>
    </row>
    <row r="255" spans="1:3" x14ac:dyDescent="0.3">
      <c r="A255" s="2">
        <v>254</v>
      </c>
      <c r="B255" s="3" t="s">
        <v>255</v>
      </c>
      <c r="C255" s="3" t="str">
        <f>HYPERLINK("https://talan.bank.gov.ua/get-user-certificate/xMWLQAwRz-fKUfyD7TZF","Завантажити сертифікат")</f>
        <v>Завантажити сертифікат</v>
      </c>
    </row>
    <row r="256" spans="1:3" x14ac:dyDescent="0.3">
      <c r="A256" s="2">
        <v>255</v>
      </c>
      <c r="B256" s="3" t="s">
        <v>256</v>
      </c>
      <c r="C256" s="3" t="str">
        <f>HYPERLINK("https://talan.bank.gov.ua/get-user-certificate/xMWLQg1ciF_pk_IYEsn5","Завантажити сертифікат")</f>
        <v>Завантажити сертифікат</v>
      </c>
    </row>
    <row r="257" spans="1:3" x14ac:dyDescent="0.3">
      <c r="A257" s="2">
        <v>256</v>
      </c>
      <c r="B257" s="3" t="s">
        <v>257</v>
      </c>
      <c r="C257" s="3" t="str">
        <f>HYPERLINK("https://talan.bank.gov.ua/get-user-certificate/xMWLQgubI0AcI8tOKbQR","Завантажити сертифікат")</f>
        <v>Завантажити сертифікат</v>
      </c>
    </row>
    <row r="258" spans="1:3" x14ac:dyDescent="0.3">
      <c r="A258" s="2">
        <v>257</v>
      </c>
      <c r="B258" s="3" t="s">
        <v>258</v>
      </c>
      <c r="C258" s="3" t="str">
        <f>HYPERLINK("https://talan.bank.gov.ua/get-user-certificate/xMWLQilXDcbwTzLXMPg-","Завантажити сертифікат")</f>
        <v>Завантажити сертифікат</v>
      </c>
    </row>
    <row r="259" spans="1:3" x14ac:dyDescent="0.3">
      <c r="A259" s="2">
        <v>258</v>
      </c>
      <c r="B259" s="3" t="s">
        <v>259</v>
      </c>
      <c r="C259" s="3" t="str">
        <f>HYPERLINK("https://talan.bank.gov.ua/get-user-certificate/xMWLQeibfJYBHw-U98Ag","Завантажити сертифікат")</f>
        <v>Завантажити сертифікат</v>
      </c>
    </row>
    <row r="260" spans="1:3" x14ac:dyDescent="0.3">
      <c r="A260" s="2">
        <v>259</v>
      </c>
      <c r="B260" s="3" t="s">
        <v>260</v>
      </c>
      <c r="C260" s="3" t="str">
        <f>HYPERLINK("https://talan.bank.gov.ua/get-user-certificate/xMWLQEdTT-C_WMkL2b3E","Завантажити сертифікат")</f>
        <v>Завантажити сертифікат</v>
      </c>
    </row>
    <row r="261" spans="1:3" x14ac:dyDescent="0.3">
      <c r="A261" s="2">
        <v>260</v>
      </c>
      <c r="B261" s="3" t="s">
        <v>261</v>
      </c>
      <c r="C261" s="3" t="str">
        <f>HYPERLINK("https://talan.bank.gov.ua/get-user-certificate/xMWLQONHV6dNdhS0kAqi","Завантажити сертифікат")</f>
        <v>Завантажити сертифікат</v>
      </c>
    </row>
    <row r="262" spans="1:3" x14ac:dyDescent="0.3">
      <c r="A262" s="2">
        <v>261</v>
      </c>
      <c r="B262" s="3" t="s">
        <v>262</v>
      </c>
      <c r="C262" s="3" t="str">
        <f>HYPERLINK("https://talan.bank.gov.ua/get-user-certificate/xMWLQ5f2q5UKTTTyi1YY","Завантажити сертифікат")</f>
        <v>Завантажити сертифікат</v>
      </c>
    </row>
    <row r="263" spans="1:3" x14ac:dyDescent="0.3">
      <c r="A263" s="2">
        <v>262</v>
      </c>
      <c r="B263" s="3" t="s">
        <v>263</v>
      </c>
      <c r="C263" s="3" t="str">
        <f>HYPERLINK("https://talan.bank.gov.ua/get-user-certificate/xMWLQCXNffyjsRyyHCz5","Завантажити сертифікат")</f>
        <v>Завантажити сертифікат</v>
      </c>
    </row>
    <row r="264" spans="1:3" x14ac:dyDescent="0.3">
      <c r="A264" s="2">
        <v>263</v>
      </c>
      <c r="B264" s="3" t="s">
        <v>264</v>
      </c>
      <c r="C264" s="3" t="str">
        <f>HYPERLINK("https://talan.bank.gov.ua/get-user-certificate/xMWLQwnxLyrQ-86f242q","Завантажити сертифікат")</f>
        <v>Завантажити сертифікат</v>
      </c>
    </row>
    <row r="265" spans="1:3" x14ac:dyDescent="0.3">
      <c r="A265" s="2">
        <v>264</v>
      </c>
      <c r="B265" s="3" t="s">
        <v>265</v>
      </c>
      <c r="C265" s="3" t="str">
        <f>HYPERLINK("https://talan.bank.gov.ua/get-user-certificate/xMWLQBsFTr0AK2OnsxKX","Завантажити сертифікат")</f>
        <v>Завантажити сертифікат</v>
      </c>
    </row>
    <row r="266" spans="1:3" x14ac:dyDescent="0.3">
      <c r="A266" s="2">
        <v>265</v>
      </c>
      <c r="B266" s="3" t="s">
        <v>266</v>
      </c>
      <c r="C266" s="3" t="str">
        <f>HYPERLINK("https://talan.bank.gov.ua/get-user-certificate/xMWLQWiMANxlMaKvOMEs","Завантажити сертифікат")</f>
        <v>Завантажити сертифікат</v>
      </c>
    </row>
    <row r="267" spans="1:3" x14ac:dyDescent="0.3">
      <c r="A267" s="2">
        <v>266</v>
      </c>
      <c r="B267" s="3" t="s">
        <v>267</v>
      </c>
      <c r="C267" s="3" t="str">
        <f>HYPERLINK("https://talan.bank.gov.ua/get-user-certificate/xMWLQlyHlY3DQVjfwEa5","Завантажити сертифікат")</f>
        <v>Завантажити сертифікат</v>
      </c>
    </row>
    <row r="268" spans="1:3" x14ac:dyDescent="0.3">
      <c r="A268" s="2">
        <v>267</v>
      </c>
      <c r="B268" s="3" t="s">
        <v>268</v>
      </c>
      <c r="C268" s="3" t="str">
        <f>HYPERLINK("https://talan.bank.gov.ua/get-user-certificate/xMWLQqtxyiaxfVX-ECEw","Завантажити сертифікат")</f>
        <v>Завантажити сертифікат</v>
      </c>
    </row>
    <row r="269" spans="1:3" x14ac:dyDescent="0.3">
      <c r="A269" s="2">
        <v>268</v>
      </c>
      <c r="B269" s="3" t="s">
        <v>269</v>
      </c>
      <c r="C269" s="3" t="str">
        <f>HYPERLINK("https://talan.bank.gov.ua/get-user-certificate/xMWLQkM4wWfPN1d8FLCV","Завантажити сертифікат")</f>
        <v>Завантажити сертифікат</v>
      </c>
    </row>
    <row r="270" spans="1:3" x14ac:dyDescent="0.3">
      <c r="A270" s="2">
        <v>269</v>
      </c>
      <c r="B270" s="3" t="s">
        <v>270</v>
      </c>
      <c r="C270" s="3" t="str">
        <f>HYPERLINK("https://talan.bank.gov.ua/get-user-certificate/xMWLQDsW6SpoE0rljrW3","Завантажити сертифікат")</f>
        <v>Завантажити сертифікат</v>
      </c>
    </row>
    <row r="271" spans="1:3" x14ac:dyDescent="0.3">
      <c r="A271" s="2">
        <v>270</v>
      </c>
      <c r="B271" s="3" t="s">
        <v>271</v>
      </c>
      <c r="C271" s="3" t="str">
        <f>HYPERLINK("https://talan.bank.gov.ua/get-user-certificate/xMWLQdJ9qABq3GqrM4J_","Завантажити сертифікат")</f>
        <v>Завантажити сертифікат</v>
      </c>
    </row>
    <row r="272" spans="1:3" x14ac:dyDescent="0.3">
      <c r="A272" s="2">
        <v>271</v>
      </c>
      <c r="B272" s="3" t="s">
        <v>272</v>
      </c>
      <c r="C272" s="3" t="str">
        <f>HYPERLINK("https://talan.bank.gov.ua/get-user-certificate/xMWLQLZT7KShsF7N-Cp6","Завантажити сертифікат")</f>
        <v>Завантажити сертифікат</v>
      </c>
    </row>
    <row r="273" spans="1:3" x14ac:dyDescent="0.3">
      <c r="A273" s="2">
        <v>272</v>
      </c>
      <c r="B273" s="3" t="s">
        <v>273</v>
      </c>
      <c r="C273" s="3" t="str">
        <f>HYPERLINK("https://talan.bank.gov.ua/get-user-certificate/xMWLQuYsV1XwFlt8OzEO","Завантажити сертифікат")</f>
        <v>Завантажити сертифікат</v>
      </c>
    </row>
    <row r="274" spans="1:3" x14ac:dyDescent="0.3">
      <c r="A274" s="2">
        <v>273</v>
      </c>
      <c r="B274" s="3" t="s">
        <v>274</v>
      </c>
      <c r="C274" s="3" t="str">
        <f>HYPERLINK("https://talan.bank.gov.ua/get-user-certificate/xMWLQfe0Stiull6DrQDU","Завантажити сертифікат")</f>
        <v>Завантажити сертифікат</v>
      </c>
    </row>
    <row r="275" spans="1:3" x14ac:dyDescent="0.3">
      <c r="A275" s="2">
        <v>274</v>
      </c>
      <c r="B275" s="3" t="s">
        <v>275</v>
      </c>
      <c r="C275" s="3" t="str">
        <f>HYPERLINK("https://talan.bank.gov.ua/get-user-certificate/xMWLQCVv7VCAGJ5YmgD1","Завантажити сертифікат")</f>
        <v>Завантажити сертифікат</v>
      </c>
    </row>
    <row r="276" spans="1:3" x14ac:dyDescent="0.3">
      <c r="A276" s="2">
        <v>275</v>
      </c>
      <c r="B276" s="3" t="s">
        <v>276</v>
      </c>
      <c r="C276" s="3" t="str">
        <f>HYPERLINK("https://talan.bank.gov.ua/get-user-certificate/xMWLQfxe13v_w7qZCfBW","Завантажити сертифікат")</f>
        <v>Завантажити сертифікат</v>
      </c>
    </row>
    <row r="277" spans="1:3" x14ac:dyDescent="0.3">
      <c r="A277" s="2">
        <v>276</v>
      </c>
      <c r="B277" s="3" t="s">
        <v>277</v>
      </c>
      <c r="C277" s="3" t="str">
        <f>HYPERLINK("https://talan.bank.gov.ua/get-user-certificate/xMWLQQsp4dWcAxU9s8VU","Завантажити сертифікат")</f>
        <v>Завантажити сертифікат</v>
      </c>
    </row>
    <row r="278" spans="1:3" x14ac:dyDescent="0.3">
      <c r="A278" s="2">
        <v>277</v>
      </c>
      <c r="B278" s="3" t="s">
        <v>278</v>
      </c>
      <c r="C278" s="3" t="str">
        <f>HYPERLINK("https://talan.bank.gov.ua/get-user-certificate/xMWLQ962thlqtHKu8Nk_","Завантажити сертифікат")</f>
        <v>Завантажити сертифікат</v>
      </c>
    </row>
    <row r="279" spans="1:3" x14ac:dyDescent="0.3">
      <c r="A279" s="2">
        <v>278</v>
      </c>
      <c r="B279" s="3" t="s">
        <v>279</v>
      </c>
      <c r="C279" s="3" t="str">
        <f>HYPERLINK("https://talan.bank.gov.ua/get-user-certificate/xMWLQfBuMG1JfQ-RE99i","Завантажити сертифікат")</f>
        <v>Завантажити сертифікат</v>
      </c>
    </row>
    <row r="280" spans="1:3" x14ac:dyDescent="0.3">
      <c r="A280" s="2">
        <v>279</v>
      </c>
      <c r="B280" s="3" t="s">
        <v>280</v>
      </c>
      <c r="C280" s="3" t="str">
        <f>HYPERLINK("https://talan.bank.gov.ua/get-user-certificate/xMWLQ2cQfb1r1f50v1qn","Завантажити сертифікат")</f>
        <v>Завантажити сертифікат</v>
      </c>
    </row>
    <row r="281" spans="1:3" x14ac:dyDescent="0.3">
      <c r="A281" s="2">
        <v>280</v>
      </c>
      <c r="B281" s="3" t="s">
        <v>281</v>
      </c>
      <c r="C281" s="3" t="str">
        <f>HYPERLINK("https://talan.bank.gov.ua/get-user-certificate/xMWLQfkcZd7d8sAOhXNZ","Завантажити сертифікат")</f>
        <v>Завантажити сертифікат</v>
      </c>
    </row>
    <row r="282" spans="1:3" x14ac:dyDescent="0.3">
      <c r="A282" s="2">
        <v>281</v>
      </c>
      <c r="B282" s="3" t="s">
        <v>282</v>
      </c>
      <c r="C282" s="3" t="str">
        <f>HYPERLINK("https://talan.bank.gov.ua/get-user-certificate/xMWLQXGg4oDEnfLzBajk","Завантажити сертифікат")</f>
        <v>Завантажити сертифікат</v>
      </c>
    </row>
    <row r="283" spans="1:3" x14ac:dyDescent="0.3">
      <c r="A283" s="2">
        <v>282</v>
      </c>
      <c r="B283" s="3" t="s">
        <v>283</v>
      </c>
      <c r="C283" s="3" t="str">
        <f>HYPERLINK("https://talan.bank.gov.ua/get-user-certificate/xMWLQOyI6QBddTsUr14x","Завантажити сертифікат")</f>
        <v>Завантажити сертифікат</v>
      </c>
    </row>
    <row r="284" spans="1:3" x14ac:dyDescent="0.3">
      <c r="A284" s="2">
        <v>283</v>
      </c>
      <c r="B284" s="3" t="s">
        <v>284</v>
      </c>
      <c r="C284" s="3" t="str">
        <f>HYPERLINK("https://talan.bank.gov.ua/get-user-certificate/xMWLQZRqFuCWtHrBjZ6D","Завантажити сертифікат")</f>
        <v>Завантажити сертифікат</v>
      </c>
    </row>
    <row r="285" spans="1:3" x14ac:dyDescent="0.3">
      <c r="A285" s="2">
        <v>284</v>
      </c>
      <c r="B285" s="3" t="s">
        <v>285</v>
      </c>
      <c r="C285" s="3" t="str">
        <f>HYPERLINK("https://talan.bank.gov.ua/get-user-certificate/xMWLQFvszo1xdT-TlPyG","Завантажити сертифікат")</f>
        <v>Завантажити сертифікат</v>
      </c>
    </row>
    <row r="286" spans="1:3" x14ac:dyDescent="0.3">
      <c r="A286" s="2">
        <v>285</v>
      </c>
      <c r="B286" s="3" t="s">
        <v>286</v>
      </c>
      <c r="C286" s="3" t="str">
        <f>HYPERLINK("https://talan.bank.gov.ua/get-user-certificate/xMWLQkKGLXoNveyUONH_","Завантажити сертифікат")</f>
        <v>Завантажити сертифікат</v>
      </c>
    </row>
    <row r="287" spans="1:3" x14ac:dyDescent="0.3">
      <c r="A287" s="2">
        <v>286</v>
      </c>
      <c r="B287" s="3" t="s">
        <v>287</v>
      </c>
      <c r="C287" s="3" t="str">
        <f>HYPERLINK("https://talan.bank.gov.ua/get-user-certificate/xMWLQ3T2bAbR0Af_pygY","Завантажити сертифікат")</f>
        <v>Завантажити сертифікат</v>
      </c>
    </row>
    <row r="288" spans="1:3" x14ac:dyDescent="0.3">
      <c r="A288" s="2">
        <v>287</v>
      </c>
      <c r="B288" s="3" t="s">
        <v>288</v>
      </c>
      <c r="C288" s="3" t="str">
        <f>HYPERLINK("https://talan.bank.gov.ua/get-user-certificate/xMWLQncxqB7009V3KCiH","Завантажити сертифікат")</f>
        <v>Завантажити сертифікат</v>
      </c>
    </row>
    <row r="289" spans="1:3" x14ac:dyDescent="0.3">
      <c r="A289" s="2">
        <v>288</v>
      </c>
      <c r="B289" s="3" t="s">
        <v>289</v>
      </c>
      <c r="C289" s="3" t="str">
        <f>HYPERLINK("https://talan.bank.gov.ua/get-user-certificate/xMWLQl4HIT9LYDFQ1uX1","Завантажити сертифікат")</f>
        <v>Завантажити сертифікат</v>
      </c>
    </row>
    <row r="290" spans="1:3" x14ac:dyDescent="0.3">
      <c r="A290" s="2">
        <v>289</v>
      </c>
      <c r="B290" s="3" t="s">
        <v>290</v>
      </c>
      <c r="C290" s="3" t="str">
        <f>HYPERLINK("https://talan.bank.gov.ua/get-user-certificate/xMWLQwH54-jVpIrmkNnH","Завантажити сертифікат")</f>
        <v>Завантажити сертифікат</v>
      </c>
    </row>
    <row r="291" spans="1:3" x14ac:dyDescent="0.3">
      <c r="A291" s="2">
        <v>290</v>
      </c>
      <c r="B291" s="3" t="s">
        <v>291</v>
      </c>
      <c r="C291" s="3" t="str">
        <f>HYPERLINK("https://talan.bank.gov.ua/get-user-certificate/xMWLQS6ASyqpQ1O-DvzQ","Завантажити сертифікат")</f>
        <v>Завантажити сертифікат</v>
      </c>
    </row>
    <row r="292" spans="1:3" x14ac:dyDescent="0.3">
      <c r="A292" s="2">
        <v>291</v>
      </c>
      <c r="B292" s="3" t="s">
        <v>292</v>
      </c>
      <c r="C292" s="3" t="str">
        <f>HYPERLINK("https://talan.bank.gov.ua/get-user-certificate/xMWLQFPvQFvsrXlhnvgi","Завантажити сертифікат")</f>
        <v>Завантажити сертифікат</v>
      </c>
    </row>
    <row r="293" spans="1:3" x14ac:dyDescent="0.3">
      <c r="A293" s="2">
        <v>292</v>
      </c>
      <c r="B293" s="3" t="s">
        <v>293</v>
      </c>
      <c r="C293" s="3" t="str">
        <f>HYPERLINK("https://talan.bank.gov.ua/get-user-certificate/xMWLQKhrtBOBg-tDGdwG","Завантажити сертифікат")</f>
        <v>Завантажити сертифікат</v>
      </c>
    </row>
    <row r="294" spans="1:3" x14ac:dyDescent="0.3">
      <c r="A294" s="2">
        <v>293</v>
      </c>
      <c r="B294" s="3" t="s">
        <v>294</v>
      </c>
      <c r="C294" s="3" t="str">
        <f>HYPERLINK("https://talan.bank.gov.ua/get-user-certificate/xMWLQmhSoJQxc_C_pD7x","Завантажити сертифікат")</f>
        <v>Завантажити сертифікат</v>
      </c>
    </row>
    <row r="295" spans="1:3" x14ac:dyDescent="0.3">
      <c r="A295" s="2">
        <v>294</v>
      </c>
      <c r="B295" s="3" t="s">
        <v>295</v>
      </c>
      <c r="C295" s="3" t="str">
        <f>HYPERLINK("https://talan.bank.gov.ua/get-user-certificate/xMWLQhunP3PotKEDUbwm","Завантажити сертифікат")</f>
        <v>Завантажити сертифікат</v>
      </c>
    </row>
    <row r="296" spans="1:3" x14ac:dyDescent="0.3">
      <c r="A296" s="2">
        <v>295</v>
      </c>
      <c r="B296" s="3" t="s">
        <v>296</v>
      </c>
      <c r="C296" s="3" t="str">
        <f>HYPERLINK("https://talan.bank.gov.ua/get-user-certificate/xMWLQXl7k2-vhjZtk7V1","Завантажити сертифікат")</f>
        <v>Завантажити сертифікат</v>
      </c>
    </row>
    <row r="297" spans="1:3" x14ac:dyDescent="0.3">
      <c r="A297" s="2">
        <v>296</v>
      </c>
      <c r="B297" s="3" t="s">
        <v>297</v>
      </c>
      <c r="C297" s="3" t="str">
        <f>HYPERLINK("https://talan.bank.gov.ua/get-user-certificate/xMWLQcRtF4lbqViWGj_p","Завантажити сертифікат")</f>
        <v>Завантажити сертифікат</v>
      </c>
    </row>
    <row r="298" spans="1:3" x14ac:dyDescent="0.3">
      <c r="A298" s="2">
        <v>297</v>
      </c>
      <c r="B298" s="3" t="s">
        <v>298</v>
      </c>
      <c r="C298" s="3" t="str">
        <f>HYPERLINK("https://talan.bank.gov.ua/get-user-certificate/xMWLQSSQQozRNDJeQxWz","Завантажити сертифікат")</f>
        <v>Завантажити сертифікат</v>
      </c>
    </row>
    <row r="299" spans="1:3" x14ac:dyDescent="0.3">
      <c r="A299" s="2">
        <v>298</v>
      </c>
      <c r="B299" s="3" t="s">
        <v>299</v>
      </c>
      <c r="C299" s="3" t="str">
        <f>HYPERLINK("https://talan.bank.gov.ua/get-user-certificate/xMWLQoTA_Wi_8WX-7jIE","Завантажити сертифікат")</f>
        <v>Завантажити сертифікат</v>
      </c>
    </row>
    <row r="300" spans="1:3" x14ac:dyDescent="0.3">
      <c r="A300" s="2">
        <v>299</v>
      </c>
      <c r="B300" s="3" t="s">
        <v>300</v>
      </c>
      <c r="C300" s="3" t="str">
        <f>HYPERLINK("https://talan.bank.gov.ua/get-user-certificate/xMWLQ_MmgyKa2hBzrC57","Завантажити сертифікат")</f>
        <v>Завантажити сертифікат</v>
      </c>
    </row>
    <row r="301" spans="1:3" x14ac:dyDescent="0.3">
      <c r="A301" s="2">
        <v>300</v>
      </c>
      <c r="B301" s="3" t="s">
        <v>301</v>
      </c>
      <c r="C301" s="3" t="str">
        <f>HYPERLINK("https://talan.bank.gov.ua/get-user-certificate/xMWLQLxMKUOdetJkBcQJ","Завантажити сертифікат")</f>
        <v>Завантажити сертифікат</v>
      </c>
    </row>
    <row r="302" spans="1:3" x14ac:dyDescent="0.3">
      <c r="A302" s="2">
        <v>301</v>
      </c>
      <c r="B302" s="3" t="s">
        <v>302</v>
      </c>
      <c r="C302" s="3" t="str">
        <f>HYPERLINK("https://talan.bank.gov.ua/get-user-certificate/xMWLQ0VvJt0MTI4_9qXY","Завантажити сертифікат")</f>
        <v>Завантажити сертифікат</v>
      </c>
    </row>
    <row r="303" spans="1:3" x14ac:dyDescent="0.3">
      <c r="A303" s="2">
        <v>302</v>
      </c>
      <c r="B303" s="3" t="s">
        <v>303</v>
      </c>
      <c r="C303" s="3" t="str">
        <f>HYPERLINK("https://talan.bank.gov.ua/get-user-certificate/xMWLQPudZZsEBwt02TYe","Завантажити сертифікат")</f>
        <v>Завантажити сертифікат</v>
      </c>
    </row>
    <row r="304" spans="1:3" x14ac:dyDescent="0.3">
      <c r="A304" s="2">
        <v>303</v>
      </c>
      <c r="B304" s="3" t="s">
        <v>304</v>
      </c>
      <c r="C304" s="3" t="str">
        <f>HYPERLINK("https://talan.bank.gov.ua/get-user-certificate/xMWLQQf1Nu7K4y-jsFkT","Завантажити сертифікат")</f>
        <v>Завантажити сертифікат</v>
      </c>
    </row>
    <row r="305" spans="1:3" x14ac:dyDescent="0.3">
      <c r="A305" s="2">
        <v>304</v>
      </c>
      <c r="B305" s="3" t="s">
        <v>305</v>
      </c>
      <c r="C305" s="3" t="str">
        <f>HYPERLINK("https://talan.bank.gov.ua/get-user-certificate/xMWLQxY_iuhTP8XR5Yso","Завантажити сертифікат")</f>
        <v>Завантажити сертифікат</v>
      </c>
    </row>
    <row r="306" spans="1:3" x14ac:dyDescent="0.3">
      <c r="A306" s="2">
        <v>305</v>
      </c>
      <c r="B306" s="3" t="s">
        <v>306</v>
      </c>
      <c r="C306" s="3" t="str">
        <f>HYPERLINK("https://talan.bank.gov.ua/get-user-certificate/xMWLQolaBhDviIIbf5Cj","Завантажити сертифікат")</f>
        <v>Завантажити сертифікат</v>
      </c>
    </row>
    <row r="307" spans="1:3" x14ac:dyDescent="0.3">
      <c r="A307" s="2">
        <v>306</v>
      </c>
      <c r="B307" s="3" t="s">
        <v>307</v>
      </c>
      <c r="C307" s="3" t="str">
        <f>HYPERLINK("https://talan.bank.gov.ua/get-user-certificate/xMWLQ5i0-8UFRA_4cKaL","Завантажити сертифікат")</f>
        <v>Завантажити сертифікат</v>
      </c>
    </row>
    <row r="308" spans="1:3" x14ac:dyDescent="0.3">
      <c r="A308" s="2">
        <v>307</v>
      </c>
      <c r="B308" s="3" t="s">
        <v>308</v>
      </c>
      <c r="C308" s="3" t="str">
        <f>HYPERLINK("https://talan.bank.gov.ua/get-user-certificate/xMWLQVxvr9DJY118Vvo8","Завантажити сертифікат")</f>
        <v>Завантажити сертифікат</v>
      </c>
    </row>
    <row r="309" spans="1:3" x14ac:dyDescent="0.3">
      <c r="A309" s="2">
        <v>308</v>
      </c>
      <c r="B309" s="3" t="s">
        <v>309</v>
      </c>
      <c r="C309" s="3" t="str">
        <f>HYPERLINK("https://talan.bank.gov.ua/get-user-certificate/xMWLQnKBTdI907hTLILi","Завантажити сертифікат")</f>
        <v>Завантажити сертифікат</v>
      </c>
    </row>
    <row r="310" spans="1:3" x14ac:dyDescent="0.3">
      <c r="A310" s="2">
        <v>309</v>
      </c>
      <c r="B310" s="3" t="s">
        <v>310</v>
      </c>
      <c r="C310" s="3" t="str">
        <f>HYPERLINK("https://talan.bank.gov.ua/get-user-certificate/xMWLQgZ00QaHsB0G-wZJ","Завантажити сертифікат")</f>
        <v>Завантажити сертифікат</v>
      </c>
    </row>
    <row r="311" spans="1:3" x14ac:dyDescent="0.3">
      <c r="A311" s="2">
        <v>310</v>
      </c>
      <c r="B311" s="3" t="s">
        <v>311</v>
      </c>
      <c r="C311" s="3" t="str">
        <f>HYPERLINK("https://talan.bank.gov.ua/get-user-certificate/xMWLQionmHw7GZ2OUznH","Завантажити сертифікат")</f>
        <v>Завантажити сертифікат</v>
      </c>
    </row>
    <row r="312" spans="1:3" x14ac:dyDescent="0.3">
      <c r="A312" s="2">
        <v>311</v>
      </c>
      <c r="B312" s="3" t="s">
        <v>312</v>
      </c>
      <c r="C312" s="3" t="str">
        <f>HYPERLINK("https://talan.bank.gov.ua/get-user-certificate/xMWLQv0BNmAveMW_ZPgl","Завантажити сертифікат")</f>
        <v>Завантажити сертифікат</v>
      </c>
    </row>
    <row r="313" spans="1:3" x14ac:dyDescent="0.3">
      <c r="A313" s="2">
        <v>312</v>
      </c>
      <c r="B313" s="3" t="s">
        <v>313</v>
      </c>
      <c r="C313" s="3" t="str">
        <f>HYPERLINK("https://talan.bank.gov.ua/get-user-certificate/xMWLQXQnwqTtMpqAAHMT","Завантажити сертифікат")</f>
        <v>Завантажити сертифікат</v>
      </c>
    </row>
    <row r="314" spans="1:3" x14ac:dyDescent="0.3">
      <c r="A314" s="2">
        <v>313</v>
      </c>
      <c r="B314" s="3" t="s">
        <v>314</v>
      </c>
      <c r="C314" s="3" t="str">
        <f>HYPERLINK("https://talan.bank.gov.ua/get-user-certificate/xMWLQ31Eb2C-YuBldek0","Завантажити сертифікат")</f>
        <v>Завантажити сертифікат</v>
      </c>
    </row>
    <row r="315" spans="1:3" x14ac:dyDescent="0.3">
      <c r="A315" s="2">
        <v>314</v>
      </c>
      <c r="B315" s="3" t="s">
        <v>315</v>
      </c>
      <c r="C315" s="3" t="str">
        <f>HYPERLINK("https://talan.bank.gov.ua/get-user-certificate/xMWLQLe4dEhwoS_fWper","Завантажити сертифікат")</f>
        <v>Завантажити сертифікат</v>
      </c>
    </row>
    <row r="316" spans="1:3" x14ac:dyDescent="0.3">
      <c r="A316" s="2">
        <v>315</v>
      </c>
      <c r="B316" s="3" t="s">
        <v>316</v>
      </c>
      <c r="C316" s="3" t="str">
        <f>HYPERLINK("https://talan.bank.gov.ua/get-user-certificate/xMWLQIzIGuvd7U4wBkV7","Завантажити сертифікат")</f>
        <v>Завантажити сертифікат</v>
      </c>
    </row>
    <row r="317" spans="1:3" x14ac:dyDescent="0.3">
      <c r="A317" s="2">
        <v>316</v>
      </c>
      <c r="B317" s="3" t="s">
        <v>317</v>
      </c>
      <c r="C317" s="3" t="str">
        <f>HYPERLINK("https://talan.bank.gov.ua/get-user-certificate/xMWLQIWzmzoE-56NHIn1","Завантажити сертифікат")</f>
        <v>Завантажити сертифікат</v>
      </c>
    </row>
    <row r="318" spans="1:3" x14ac:dyDescent="0.3">
      <c r="A318" s="2">
        <v>317</v>
      </c>
      <c r="B318" s="3" t="s">
        <v>318</v>
      </c>
      <c r="C318" s="3" t="str">
        <f>HYPERLINK("https://talan.bank.gov.ua/get-user-certificate/xMWLQ24jAQX2D0DU39cM","Завантажити сертифікат")</f>
        <v>Завантажити сертифікат</v>
      </c>
    </row>
    <row r="319" spans="1:3" x14ac:dyDescent="0.3">
      <c r="A319" s="2">
        <v>318</v>
      </c>
      <c r="B319" s="3" t="s">
        <v>319</v>
      </c>
      <c r="C319" s="3" t="str">
        <f>HYPERLINK("https://talan.bank.gov.ua/get-user-certificate/xMWLQ03QXGHOf8QVGJTI","Завантажити сертифікат")</f>
        <v>Завантажити сертифікат</v>
      </c>
    </row>
    <row r="320" spans="1:3" x14ac:dyDescent="0.3">
      <c r="A320" s="2">
        <v>319</v>
      </c>
      <c r="B320" s="3" t="s">
        <v>320</v>
      </c>
      <c r="C320" s="3" t="str">
        <f>HYPERLINK("https://talan.bank.gov.ua/get-user-certificate/xMWLQLYG4cwWAcuOHwnp","Завантажити сертифікат")</f>
        <v>Завантажити сертифікат</v>
      </c>
    </row>
    <row r="321" spans="1:3" x14ac:dyDescent="0.3">
      <c r="A321" s="2">
        <v>320</v>
      </c>
      <c r="B321" s="3" t="s">
        <v>321</v>
      </c>
      <c r="C321" s="3" t="str">
        <f>HYPERLINK("https://talan.bank.gov.ua/get-user-certificate/xMWLQDfq18cpuzxrCmfT","Завантажити сертифікат")</f>
        <v>Завантажити сертифікат</v>
      </c>
    </row>
    <row r="322" spans="1:3" x14ac:dyDescent="0.3">
      <c r="A322" s="2">
        <v>321</v>
      </c>
      <c r="B322" s="3" t="s">
        <v>322</v>
      </c>
      <c r="C322" s="3" t="str">
        <f>HYPERLINK("https://talan.bank.gov.ua/get-user-certificate/xMWLQESlAwAwFpZGnFtb","Завантажити сертифікат")</f>
        <v>Завантажити сертифікат</v>
      </c>
    </row>
    <row r="323" spans="1:3" x14ac:dyDescent="0.3">
      <c r="A323" s="2">
        <v>322</v>
      </c>
      <c r="B323" s="3" t="s">
        <v>323</v>
      </c>
      <c r="C323" s="3" t="str">
        <f>HYPERLINK("https://talan.bank.gov.ua/get-user-certificate/xMWLQPMJRZAwmmb-shHS","Завантажити сертифікат")</f>
        <v>Завантажити сертифікат</v>
      </c>
    </row>
    <row r="324" spans="1:3" x14ac:dyDescent="0.3">
      <c r="A324" s="2">
        <v>323</v>
      </c>
      <c r="B324" s="3" t="s">
        <v>324</v>
      </c>
      <c r="C324" s="3" t="str">
        <f>HYPERLINK("https://talan.bank.gov.ua/get-user-certificate/xMWLQvMi3a47z4Yqm5uN","Завантажити сертифікат")</f>
        <v>Завантажити сертифікат</v>
      </c>
    </row>
    <row r="325" spans="1:3" x14ac:dyDescent="0.3">
      <c r="A325" s="2">
        <v>324</v>
      </c>
      <c r="B325" s="3" t="s">
        <v>325</v>
      </c>
      <c r="C325" s="3" t="str">
        <f>HYPERLINK("https://talan.bank.gov.ua/get-user-certificate/xMWLQlU_UjOYc8rqcD7Q","Завантажити сертифікат")</f>
        <v>Завантажити сертифікат</v>
      </c>
    </row>
    <row r="326" spans="1:3" x14ac:dyDescent="0.3">
      <c r="A326" s="2">
        <v>325</v>
      </c>
      <c r="B326" s="3" t="s">
        <v>326</v>
      </c>
      <c r="C326" s="3" t="str">
        <f>HYPERLINK("https://talan.bank.gov.ua/get-user-certificate/xMWLQN_R4GnCIO_gkfkC","Завантажити сертифікат")</f>
        <v>Завантажити сертифікат</v>
      </c>
    </row>
    <row r="327" spans="1:3" x14ac:dyDescent="0.3">
      <c r="A327" s="2">
        <v>326</v>
      </c>
      <c r="B327" s="3" t="s">
        <v>327</v>
      </c>
      <c r="C327" s="3" t="str">
        <f>HYPERLINK("https://talan.bank.gov.ua/get-user-certificate/xMWLQkU3xglHt4AFr20q","Завантажити сертифікат")</f>
        <v>Завантажити сертифікат</v>
      </c>
    </row>
    <row r="328" spans="1:3" x14ac:dyDescent="0.3">
      <c r="A328" s="2">
        <v>327</v>
      </c>
      <c r="B328" s="3" t="s">
        <v>328</v>
      </c>
      <c r="C328" s="3" t="str">
        <f>HYPERLINK("https://talan.bank.gov.ua/get-user-certificate/xMWLQuB1pQGB3GF8LmWA","Завантажити сертифікат")</f>
        <v>Завантажити сертифікат</v>
      </c>
    </row>
    <row r="329" spans="1:3" x14ac:dyDescent="0.3">
      <c r="A329" s="2">
        <v>328</v>
      </c>
      <c r="B329" s="3" t="s">
        <v>83</v>
      </c>
      <c r="C329" s="3" t="str">
        <f>HYPERLINK("https://talan.bank.gov.ua/get-user-certificate/xMWLQS_ixDB2db_rmnCh","Завантажити сертифікат")</f>
        <v>Завантажити сертифікат</v>
      </c>
    </row>
    <row r="330" spans="1:3" x14ac:dyDescent="0.3">
      <c r="A330" s="2">
        <v>329</v>
      </c>
      <c r="B330" s="3" t="s">
        <v>329</v>
      </c>
      <c r="C330" s="3" t="str">
        <f>HYPERLINK("https://talan.bank.gov.ua/get-user-certificate/xMWLQ7fFNc79gNzWhFs5","Завантажити сертифікат")</f>
        <v>Завантажити сертифікат</v>
      </c>
    </row>
    <row r="331" spans="1:3" x14ac:dyDescent="0.3">
      <c r="A331" s="2">
        <v>330</v>
      </c>
      <c r="B331" s="3" t="s">
        <v>330</v>
      </c>
      <c r="C331" s="3" t="str">
        <f>HYPERLINK("https://talan.bank.gov.ua/get-user-certificate/xMWLQUjD1UzHvVFfxith","Завантажити сертифікат")</f>
        <v>Завантажити сертифікат</v>
      </c>
    </row>
    <row r="332" spans="1:3" x14ac:dyDescent="0.3">
      <c r="A332" s="2">
        <v>331</v>
      </c>
      <c r="B332" s="3" t="s">
        <v>331</v>
      </c>
      <c r="C332" s="3" t="str">
        <f>HYPERLINK("https://talan.bank.gov.ua/get-user-certificate/xMWLQpG8WMh1lJBFLDCN","Завантажити сертифікат")</f>
        <v>Завантажити сертифікат</v>
      </c>
    </row>
    <row r="333" spans="1:3" x14ac:dyDescent="0.3">
      <c r="A333" s="2">
        <v>332</v>
      </c>
      <c r="B333" s="3" t="s">
        <v>332</v>
      </c>
      <c r="C333" s="3" t="str">
        <f>HYPERLINK("https://talan.bank.gov.ua/get-user-certificate/xMWLQo10A9nUYkxNTy5s","Завантажити сертифікат")</f>
        <v>Завантажити сертифікат</v>
      </c>
    </row>
    <row r="334" spans="1:3" x14ac:dyDescent="0.3">
      <c r="A334" s="2">
        <v>333</v>
      </c>
      <c r="B334" s="3" t="s">
        <v>333</v>
      </c>
      <c r="C334" s="3" t="str">
        <f>HYPERLINK("https://talan.bank.gov.ua/get-user-certificate/xMWLQ2kJW0qxay211OaO","Завантажити сертифікат")</f>
        <v>Завантажити сертифікат</v>
      </c>
    </row>
    <row r="335" spans="1:3" x14ac:dyDescent="0.3">
      <c r="A335" s="2">
        <v>334</v>
      </c>
      <c r="B335" s="3" t="s">
        <v>334</v>
      </c>
      <c r="C335" s="3" t="str">
        <f>HYPERLINK("https://talan.bank.gov.ua/get-user-certificate/xMWLQv8aoiOJg4iRswgq","Завантажити сертифікат")</f>
        <v>Завантажити сертифікат</v>
      </c>
    </row>
    <row r="336" spans="1:3" x14ac:dyDescent="0.3">
      <c r="A336" s="2">
        <v>335</v>
      </c>
      <c r="B336" s="3" t="s">
        <v>335</v>
      </c>
      <c r="C336" s="3" t="str">
        <f>HYPERLINK("https://talan.bank.gov.ua/get-user-certificate/xMWLQ4f3NvA0oQlp5_6K","Завантажити сертифікат")</f>
        <v>Завантажити сертифікат</v>
      </c>
    </row>
    <row r="337" spans="1:3" x14ac:dyDescent="0.3">
      <c r="A337" s="2">
        <v>336</v>
      </c>
      <c r="B337" s="3" t="s">
        <v>336</v>
      </c>
      <c r="C337" s="3" t="str">
        <f>HYPERLINK("https://talan.bank.gov.ua/get-user-certificate/xMWLQg_9B3AI0iBF6n5-","Завантажити сертифікат")</f>
        <v>Завантажити сертифікат</v>
      </c>
    </row>
    <row r="338" spans="1:3" x14ac:dyDescent="0.3">
      <c r="A338" s="2">
        <v>337</v>
      </c>
      <c r="B338" s="3" t="s">
        <v>337</v>
      </c>
      <c r="C338" s="3" t="str">
        <f>HYPERLINK("https://talan.bank.gov.ua/get-user-certificate/xMWLQALMX8nKVzNLYQVp","Завантажити сертифікат")</f>
        <v>Завантажити сертифікат</v>
      </c>
    </row>
    <row r="339" spans="1:3" x14ac:dyDescent="0.3">
      <c r="A339" s="2">
        <v>338</v>
      </c>
      <c r="B339" s="3" t="s">
        <v>338</v>
      </c>
      <c r="C339" s="3" t="str">
        <f>HYPERLINK("https://talan.bank.gov.ua/get-user-certificate/xMWLQD8xLuZ-bz2AvGB3","Завантажити сертифікат")</f>
        <v>Завантажити сертифікат</v>
      </c>
    </row>
    <row r="340" spans="1:3" x14ac:dyDescent="0.3">
      <c r="A340" s="2">
        <v>339</v>
      </c>
      <c r="B340" s="3" t="s">
        <v>339</v>
      </c>
      <c r="C340" s="3" t="str">
        <f>HYPERLINK("https://talan.bank.gov.ua/get-user-certificate/xMWLQV1dkMs2782bWxSf","Завантажити сертифікат")</f>
        <v>Завантажити сертифікат</v>
      </c>
    </row>
    <row r="341" spans="1:3" x14ac:dyDescent="0.3">
      <c r="A341" s="2">
        <v>340</v>
      </c>
      <c r="B341" s="3" t="s">
        <v>340</v>
      </c>
      <c r="C341" s="3" t="str">
        <f>HYPERLINK("https://talan.bank.gov.ua/get-user-certificate/xMWLQqyPm2BzydBYrF5N","Завантажити сертифікат")</f>
        <v>Завантажити сертифікат</v>
      </c>
    </row>
    <row r="342" spans="1:3" x14ac:dyDescent="0.3">
      <c r="A342" s="2">
        <v>341</v>
      </c>
      <c r="B342" s="3" t="s">
        <v>341</v>
      </c>
      <c r="C342" s="3" t="str">
        <f>HYPERLINK("https://talan.bank.gov.ua/get-user-certificate/xMWLQrnbse2IHNFeAcmL","Завантажити сертифікат")</f>
        <v>Завантажити сертифікат</v>
      </c>
    </row>
    <row r="343" spans="1:3" x14ac:dyDescent="0.3">
      <c r="A343" s="2">
        <v>342</v>
      </c>
      <c r="B343" s="3" t="s">
        <v>342</v>
      </c>
      <c r="C343" s="3" t="str">
        <f>HYPERLINK("https://talan.bank.gov.ua/get-user-certificate/xMWLQDbGamGbC6cm7lqz","Завантажити сертифікат")</f>
        <v>Завантажити сертифікат</v>
      </c>
    </row>
    <row r="344" spans="1:3" x14ac:dyDescent="0.3">
      <c r="A344" s="2">
        <v>343</v>
      </c>
      <c r="B344" s="3" t="s">
        <v>343</v>
      </c>
      <c r="C344" s="3" t="str">
        <f>HYPERLINK("https://talan.bank.gov.ua/get-user-certificate/xMWLQyu-rpYAXfcVNGIn","Завантажити сертифікат")</f>
        <v>Завантажити сертифікат</v>
      </c>
    </row>
    <row r="345" spans="1:3" x14ac:dyDescent="0.3">
      <c r="A345" s="2">
        <v>344</v>
      </c>
      <c r="B345" s="3" t="s">
        <v>344</v>
      </c>
      <c r="C345" s="3" t="str">
        <f>HYPERLINK("https://talan.bank.gov.ua/get-user-certificate/xMWLQWQKBww7Hdu8NfsS","Завантажити сертифікат")</f>
        <v>Завантажити сертифікат</v>
      </c>
    </row>
    <row r="346" spans="1:3" x14ac:dyDescent="0.3">
      <c r="A346" s="2">
        <v>345</v>
      </c>
      <c r="B346" s="3" t="s">
        <v>345</v>
      </c>
      <c r="C346" s="3" t="str">
        <f>HYPERLINK("https://talan.bank.gov.ua/get-user-certificate/xMWLQEf7Iu6rNEjeswiq","Завантажити сертифікат")</f>
        <v>Завантажити сертифікат</v>
      </c>
    </row>
    <row r="347" spans="1:3" x14ac:dyDescent="0.3">
      <c r="A347" s="2">
        <v>346</v>
      </c>
      <c r="B347" s="3" t="s">
        <v>346</v>
      </c>
      <c r="C347" s="3" t="str">
        <f>HYPERLINK("https://talan.bank.gov.ua/get-user-certificate/xMWLQMWWIhRLwljeeyvO","Завантажити сертифікат")</f>
        <v>Завантажити сертифікат</v>
      </c>
    </row>
    <row r="348" spans="1:3" x14ac:dyDescent="0.3">
      <c r="A348" s="2">
        <v>347</v>
      </c>
      <c r="B348" s="3" t="s">
        <v>347</v>
      </c>
      <c r="C348" s="3" t="str">
        <f>HYPERLINK("https://talan.bank.gov.ua/get-user-certificate/xMWLQ07TekGKV2-hn6FG","Завантажити сертифікат")</f>
        <v>Завантажити сертифікат</v>
      </c>
    </row>
    <row r="349" spans="1:3" x14ac:dyDescent="0.3">
      <c r="A349" s="2">
        <v>348</v>
      </c>
      <c r="B349" s="3" t="s">
        <v>348</v>
      </c>
      <c r="C349" s="3" t="str">
        <f>HYPERLINK("https://talan.bank.gov.ua/get-user-certificate/xMWLQTt1AR8lyrWhofDZ","Завантажити сертифікат")</f>
        <v>Завантажити сертифікат</v>
      </c>
    </row>
    <row r="350" spans="1:3" x14ac:dyDescent="0.3">
      <c r="A350" s="2">
        <v>349</v>
      </c>
      <c r="B350" s="3" t="s">
        <v>349</v>
      </c>
      <c r="C350" s="3" t="str">
        <f>HYPERLINK("https://talan.bank.gov.ua/get-user-certificate/xMWLQWI4Q8kKNYJz_xjq","Завантажити сертифікат")</f>
        <v>Завантажити сертифікат</v>
      </c>
    </row>
    <row r="351" spans="1:3" x14ac:dyDescent="0.3">
      <c r="A351" s="2">
        <v>350</v>
      </c>
      <c r="B351" s="3" t="s">
        <v>350</v>
      </c>
      <c r="C351" s="3" t="str">
        <f>HYPERLINK("https://talan.bank.gov.ua/get-user-certificate/xMWLQXA9PcDo-mUkaHje","Завантажити сертифікат")</f>
        <v>Завантажити сертифікат</v>
      </c>
    </row>
    <row r="352" spans="1:3" x14ac:dyDescent="0.3">
      <c r="A352" s="2">
        <v>351</v>
      </c>
      <c r="B352" s="3" t="s">
        <v>351</v>
      </c>
      <c r="C352" s="3" t="str">
        <f>HYPERLINK("https://talan.bank.gov.ua/get-user-certificate/xMWLQGkbrUBaNnCijrOW","Завантажити сертифікат")</f>
        <v>Завантажити сертифікат</v>
      </c>
    </row>
    <row r="353" spans="1:3" x14ac:dyDescent="0.3">
      <c r="A353" s="2">
        <v>352</v>
      </c>
      <c r="B353" s="3" t="s">
        <v>352</v>
      </c>
      <c r="C353" s="3" t="str">
        <f>HYPERLINK("https://talan.bank.gov.ua/get-user-certificate/xMWLQgFOkrLPcQ27k7x7","Завантажити сертифікат")</f>
        <v>Завантажити сертифікат</v>
      </c>
    </row>
    <row r="354" spans="1:3" x14ac:dyDescent="0.3">
      <c r="A354" s="2">
        <v>353</v>
      </c>
      <c r="B354" s="3" t="s">
        <v>353</v>
      </c>
      <c r="C354" s="3" t="str">
        <f>HYPERLINK("https://talan.bank.gov.ua/get-user-certificate/xMWLQ_SpV1wdqX6fQqhU","Завантажити сертифікат")</f>
        <v>Завантажити сертифікат</v>
      </c>
    </row>
    <row r="355" spans="1:3" x14ac:dyDescent="0.3">
      <c r="A355" s="2">
        <v>354</v>
      </c>
      <c r="B355" s="3" t="s">
        <v>354</v>
      </c>
      <c r="C355" s="3" t="str">
        <f>HYPERLINK("https://talan.bank.gov.ua/get-user-certificate/xMWLQN_cOmH6wKrlqa36","Завантажити сертифікат")</f>
        <v>Завантажити сертифікат</v>
      </c>
    </row>
    <row r="356" spans="1:3" x14ac:dyDescent="0.3">
      <c r="A356" s="2">
        <v>355</v>
      </c>
      <c r="B356" s="3" t="s">
        <v>355</v>
      </c>
      <c r="C356" s="3" t="str">
        <f>HYPERLINK("https://talan.bank.gov.ua/get-user-certificate/xMWLQrR_swRhmtkBrrn3","Завантажити сертифікат")</f>
        <v>Завантажити сертифікат</v>
      </c>
    </row>
    <row r="357" spans="1:3" x14ac:dyDescent="0.3">
      <c r="A357" s="2">
        <v>356</v>
      </c>
      <c r="B357" s="3" t="s">
        <v>356</v>
      </c>
      <c r="C357" s="3" t="str">
        <f>HYPERLINK("https://talan.bank.gov.ua/get-user-certificate/xMWLQSAw8YTzgsqyH-tt","Завантажити сертифікат")</f>
        <v>Завантажити сертифікат</v>
      </c>
    </row>
    <row r="358" spans="1:3" x14ac:dyDescent="0.3">
      <c r="A358" s="2">
        <v>357</v>
      </c>
      <c r="B358" s="3" t="s">
        <v>357</v>
      </c>
      <c r="C358" s="3" t="str">
        <f>HYPERLINK("https://talan.bank.gov.ua/get-user-certificate/xMWLQXJQXTcPtZCnL2dX","Завантажити сертифікат")</f>
        <v>Завантажити сертифікат</v>
      </c>
    </row>
    <row r="359" spans="1:3" x14ac:dyDescent="0.3">
      <c r="A359" s="2">
        <v>358</v>
      </c>
      <c r="B359" s="3" t="s">
        <v>358</v>
      </c>
      <c r="C359" s="3" t="str">
        <f>HYPERLINK("https://talan.bank.gov.ua/get-user-certificate/xMWLQ1pmtoGRMNyMNgS6","Завантажити сертифікат")</f>
        <v>Завантажити сертифікат</v>
      </c>
    </row>
    <row r="360" spans="1:3" x14ac:dyDescent="0.3">
      <c r="A360" s="2">
        <v>359</v>
      </c>
      <c r="B360" s="3" t="s">
        <v>359</v>
      </c>
      <c r="C360" s="3" t="str">
        <f>HYPERLINK("https://talan.bank.gov.ua/get-user-certificate/xMWLQ8M3MNliWtF8BCaz","Завантажити сертифікат")</f>
        <v>Завантажити сертифікат</v>
      </c>
    </row>
    <row r="361" spans="1:3" x14ac:dyDescent="0.3">
      <c r="A361" s="2">
        <v>360</v>
      </c>
      <c r="B361" s="3" t="s">
        <v>360</v>
      </c>
      <c r="C361" s="3" t="str">
        <f>HYPERLINK("https://talan.bank.gov.ua/get-user-certificate/xMWLQs6KBzggJ6DI_7yY","Завантажити сертифікат")</f>
        <v>Завантажити сертифікат</v>
      </c>
    </row>
    <row r="362" spans="1:3" x14ac:dyDescent="0.3">
      <c r="A362" s="2">
        <v>361</v>
      </c>
      <c r="B362" s="3" t="s">
        <v>361</v>
      </c>
      <c r="C362" s="3" t="str">
        <f>HYPERLINK("https://talan.bank.gov.ua/get-user-certificate/xMWLQjQl19jzLsvgINcR","Завантажити сертифікат")</f>
        <v>Завантажити сертифікат</v>
      </c>
    </row>
    <row r="363" spans="1:3" x14ac:dyDescent="0.3">
      <c r="A363" s="2">
        <v>362</v>
      </c>
      <c r="B363" s="3" t="s">
        <v>362</v>
      </c>
      <c r="C363" s="3" t="str">
        <f>HYPERLINK("https://talan.bank.gov.ua/get-user-certificate/xMWLQS9xok3iQ6iWNLPQ","Завантажити сертифікат")</f>
        <v>Завантажити сертифікат</v>
      </c>
    </row>
    <row r="364" spans="1:3" x14ac:dyDescent="0.3">
      <c r="A364" s="2">
        <v>363</v>
      </c>
      <c r="B364" s="3" t="s">
        <v>363</v>
      </c>
      <c r="C364" s="3" t="str">
        <f>HYPERLINK("https://talan.bank.gov.ua/get-user-certificate/xMWLQ0HhtZcHfULoQlbI","Завантажити сертифікат")</f>
        <v>Завантажити сертифікат</v>
      </c>
    </row>
    <row r="365" spans="1:3" x14ac:dyDescent="0.3">
      <c r="A365" s="2">
        <v>364</v>
      </c>
      <c r="B365" s="3" t="s">
        <v>364</v>
      </c>
      <c r="C365" s="3" t="str">
        <f>HYPERLINK("https://talan.bank.gov.ua/get-user-certificate/xMWLQZnvDf1I5fcmB3ae","Завантажити сертифікат")</f>
        <v>Завантажити сертифікат</v>
      </c>
    </row>
    <row r="366" spans="1:3" x14ac:dyDescent="0.3">
      <c r="A366" s="2">
        <v>365</v>
      </c>
      <c r="B366" s="3" t="s">
        <v>365</v>
      </c>
      <c r="C366" s="3" t="str">
        <f>HYPERLINK("https://talan.bank.gov.ua/get-user-certificate/xMWLQ0WKt3YGWQ4dDXts","Завантажити сертифікат")</f>
        <v>Завантажити сертифікат</v>
      </c>
    </row>
    <row r="367" spans="1:3" x14ac:dyDescent="0.3">
      <c r="A367" s="2">
        <v>366</v>
      </c>
      <c r="B367" s="3" t="s">
        <v>366</v>
      </c>
      <c r="C367" s="3" t="str">
        <f>HYPERLINK("https://talan.bank.gov.ua/get-user-certificate/xMWLQrUqNaRJwv3Vz9_T","Завантажити сертифікат")</f>
        <v>Завантажити сертифікат</v>
      </c>
    </row>
    <row r="368" spans="1:3" x14ac:dyDescent="0.3">
      <c r="A368" s="2">
        <v>367</v>
      </c>
      <c r="B368" s="3" t="s">
        <v>367</v>
      </c>
      <c r="C368" s="3" t="str">
        <f>HYPERLINK("https://talan.bank.gov.ua/get-user-certificate/xMWLQV9vq4hL7qu442dC","Завантажити сертифікат")</f>
        <v>Завантажити сертифікат</v>
      </c>
    </row>
    <row r="369" spans="1:3" x14ac:dyDescent="0.3">
      <c r="A369" s="2">
        <v>368</v>
      </c>
      <c r="B369" s="3" t="s">
        <v>368</v>
      </c>
      <c r="C369" s="3" t="str">
        <f>HYPERLINK("https://talan.bank.gov.ua/get-user-certificate/xMWLQm_VQTJd0kHNrDuj","Завантажити сертифікат")</f>
        <v>Завантажити сертифікат</v>
      </c>
    </row>
    <row r="370" spans="1:3" x14ac:dyDescent="0.3">
      <c r="A370" s="2">
        <v>369</v>
      </c>
      <c r="B370" s="3" t="s">
        <v>369</v>
      </c>
      <c r="C370" s="3" t="str">
        <f>HYPERLINK("https://talan.bank.gov.ua/get-user-certificate/xMWLQqlR_pwb_99NYIED","Завантажити сертифікат")</f>
        <v>Завантажити сертифікат</v>
      </c>
    </row>
    <row r="371" spans="1:3" x14ac:dyDescent="0.3">
      <c r="A371" s="2">
        <v>370</v>
      </c>
      <c r="B371" s="3" t="s">
        <v>370</v>
      </c>
      <c r="C371" s="3" t="str">
        <f>HYPERLINK("https://talan.bank.gov.ua/get-user-certificate/xMWLQAiJhCLxODIlOQwf","Завантажити сертифікат")</f>
        <v>Завантажити сертифікат</v>
      </c>
    </row>
    <row r="372" spans="1:3" x14ac:dyDescent="0.3">
      <c r="A372" s="2">
        <v>371</v>
      </c>
      <c r="B372" s="3" t="s">
        <v>371</v>
      </c>
      <c r="C372" s="3" t="str">
        <f>HYPERLINK("https://talan.bank.gov.ua/get-user-certificate/xMWLQHQuw41vEyE9_kzO","Завантажити сертифікат")</f>
        <v>Завантажити сертифікат</v>
      </c>
    </row>
    <row r="373" spans="1:3" x14ac:dyDescent="0.3">
      <c r="A373" s="2">
        <v>372</v>
      </c>
      <c r="B373" s="3" t="s">
        <v>372</v>
      </c>
      <c r="C373" s="3" t="str">
        <f>HYPERLINK("https://talan.bank.gov.ua/get-user-certificate/xMWLQg3SAmFdal5N0GT8","Завантажити сертифікат")</f>
        <v>Завантажити сертифікат</v>
      </c>
    </row>
    <row r="374" spans="1:3" x14ac:dyDescent="0.3">
      <c r="A374" s="2">
        <v>373</v>
      </c>
      <c r="B374" s="3" t="s">
        <v>373</v>
      </c>
      <c r="C374" s="3" t="str">
        <f>HYPERLINK("https://talan.bank.gov.ua/get-user-certificate/xMWLQhUTJOUAzp5tzI4m","Завантажити сертифікат")</f>
        <v>Завантажити сертифікат</v>
      </c>
    </row>
    <row r="375" spans="1:3" x14ac:dyDescent="0.3">
      <c r="A375" s="2">
        <v>374</v>
      </c>
      <c r="B375" s="3" t="s">
        <v>374</v>
      </c>
      <c r="C375" s="3" t="str">
        <f>HYPERLINK("https://talan.bank.gov.ua/get-user-certificate/xMWLQC7uI_Uaf-TeLmB5","Завантажити сертифікат")</f>
        <v>Завантажити сертифікат</v>
      </c>
    </row>
    <row r="376" spans="1:3" x14ac:dyDescent="0.3">
      <c r="A376" s="2">
        <v>375</v>
      </c>
      <c r="B376" s="3" t="s">
        <v>375</v>
      </c>
      <c r="C376" s="3" t="str">
        <f>HYPERLINK("https://talan.bank.gov.ua/get-user-certificate/xMWLQL-bZWVwfFlpBEQa","Завантажити сертифікат")</f>
        <v>Завантажити сертифікат</v>
      </c>
    </row>
    <row r="377" spans="1:3" x14ac:dyDescent="0.3">
      <c r="A377" s="2">
        <v>376</v>
      </c>
      <c r="B377" s="3" t="s">
        <v>376</v>
      </c>
      <c r="C377" s="3" t="str">
        <f>HYPERLINK("https://talan.bank.gov.ua/get-user-certificate/xMWLQjJuhDH0MEWuYrmt","Завантажити сертифікат")</f>
        <v>Завантажити сертифікат</v>
      </c>
    </row>
    <row r="378" spans="1:3" x14ac:dyDescent="0.3">
      <c r="A378" s="2">
        <v>377</v>
      </c>
      <c r="B378" s="3" t="s">
        <v>377</v>
      </c>
      <c r="C378" s="3" t="str">
        <f>HYPERLINK("https://talan.bank.gov.ua/get-user-certificate/xMWLQO54X8ICb7lZQEHn","Завантажити сертифікат")</f>
        <v>Завантажити сертифікат</v>
      </c>
    </row>
    <row r="379" spans="1:3" x14ac:dyDescent="0.3">
      <c r="A379" s="2">
        <v>378</v>
      </c>
      <c r="B379" s="3" t="s">
        <v>378</v>
      </c>
      <c r="C379" s="3" t="str">
        <f>HYPERLINK("https://talan.bank.gov.ua/get-user-certificate/xMWLQh7cRIPrnj0B--9m","Завантажити сертифікат")</f>
        <v>Завантажити сертифікат</v>
      </c>
    </row>
    <row r="380" spans="1:3" x14ac:dyDescent="0.3">
      <c r="A380" s="2">
        <v>379</v>
      </c>
      <c r="B380" s="3" t="s">
        <v>379</v>
      </c>
      <c r="C380" s="3" t="str">
        <f>HYPERLINK("https://talan.bank.gov.ua/get-user-certificate/xMWLQKnUzmG__hlSetWp","Завантажити сертифікат")</f>
        <v>Завантажити сертифікат</v>
      </c>
    </row>
    <row r="381" spans="1:3" x14ac:dyDescent="0.3">
      <c r="A381" s="2">
        <v>380</v>
      </c>
      <c r="B381" s="3" t="s">
        <v>380</v>
      </c>
      <c r="C381" s="3" t="str">
        <f>HYPERLINK("https://talan.bank.gov.ua/get-user-certificate/xMWLQ95mTCTX38AbtYg0","Завантажити сертифікат")</f>
        <v>Завантажити сертифікат</v>
      </c>
    </row>
    <row r="382" spans="1:3" x14ac:dyDescent="0.3">
      <c r="A382" s="2">
        <v>381</v>
      </c>
      <c r="B382" s="3" t="s">
        <v>381</v>
      </c>
      <c r="C382" s="3" t="str">
        <f>HYPERLINK("https://talan.bank.gov.ua/get-user-certificate/xMWLQtzwo7NDOXwMkT_W","Завантажити сертифікат")</f>
        <v>Завантажити сертифікат</v>
      </c>
    </row>
    <row r="383" spans="1:3" x14ac:dyDescent="0.3">
      <c r="A383" s="2">
        <v>382</v>
      </c>
      <c r="B383" s="3" t="s">
        <v>382</v>
      </c>
      <c r="C383" s="3" t="str">
        <f>HYPERLINK("https://talan.bank.gov.ua/get-user-certificate/xMWLQtHHShMfQgdh_amU","Завантажити сертифікат")</f>
        <v>Завантажити сертифікат</v>
      </c>
    </row>
    <row r="384" spans="1:3" x14ac:dyDescent="0.3">
      <c r="A384" s="2">
        <v>383</v>
      </c>
      <c r="B384" s="3" t="s">
        <v>383</v>
      </c>
      <c r="C384" s="3" t="str">
        <f>HYPERLINK("https://talan.bank.gov.ua/get-user-certificate/xMWLQ2UoFTVhAv0rBRjb","Завантажити сертифікат")</f>
        <v>Завантажити сертифікат</v>
      </c>
    </row>
    <row r="385" spans="1:3" x14ac:dyDescent="0.3">
      <c r="A385" s="2">
        <v>384</v>
      </c>
      <c r="B385" s="3" t="s">
        <v>384</v>
      </c>
      <c r="C385" s="3" t="str">
        <f>HYPERLINK("https://talan.bank.gov.ua/get-user-certificate/xMWLQn-dy5KPOCJJJbED","Завантажити сертифікат")</f>
        <v>Завантажити сертифікат</v>
      </c>
    </row>
    <row r="386" spans="1:3" x14ac:dyDescent="0.3">
      <c r="A386" s="2">
        <v>385</v>
      </c>
      <c r="B386" s="3" t="s">
        <v>385</v>
      </c>
      <c r="C386" s="3" t="str">
        <f>HYPERLINK("https://talan.bank.gov.ua/get-user-certificate/xMWLQZ0gUiqSLXudWw40","Завантажити сертифікат")</f>
        <v>Завантажити сертифікат</v>
      </c>
    </row>
    <row r="387" spans="1:3" x14ac:dyDescent="0.3">
      <c r="A387" s="2">
        <v>386</v>
      </c>
      <c r="B387" s="3" t="s">
        <v>386</v>
      </c>
      <c r="C387" s="3" t="str">
        <f>HYPERLINK("https://talan.bank.gov.ua/get-user-certificate/xMWLQ6KcR0X4sZhOUgUq","Завантажити сертифікат")</f>
        <v>Завантажити сертифікат</v>
      </c>
    </row>
    <row r="388" spans="1:3" x14ac:dyDescent="0.3">
      <c r="A388" s="2">
        <v>387</v>
      </c>
      <c r="B388" s="3" t="s">
        <v>387</v>
      </c>
      <c r="C388" s="3" t="str">
        <f>HYPERLINK("https://talan.bank.gov.ua/get-user-certificate/xMWLQ9zPPioqwcndJMGe","Завантажити сертифікат")</f>
        <v>Завантажити сертифікат</v>
      </c>
    </row>
    <row r="389" spans="1:3" x14ac:dyDescent="0.3">
      <c r="A389" s="2">
        <v>388</v>
      </c>
      <c r="B389" s="3" t="s">
        <v>388</v>
      </c>
      <c r="C389" s="3" t="str">
        <f>HYPERLINK("https://talan.bank.gov.ua/get-user-certificate/xMWLQHeJF1wSTo1pX--0","Завантажити сертифікат")</f>
        <v>Завантажити сертифікат</v>
      </c>
    </row>
    <row r="390" spans="1:3" x14ac:dyDescent="0.3">
      <c r="A390" s="2">
        <v>389</v>
      </c>
      <c r="B390" s="3" t="s">
        <v>389</v>
      </c>
      <c r="C390" s="3" t="str">
        <f>HYPERLINK("https://talan.bank.gov.ua/get-user-certificate/xMWLQbs6uZUYOxTNHj5r","Завантажити сертифікат")</f>
        <v>Завантажити сертифікат</v>
      </c>
    </row>
    <row r="391" spans="1:3" x14ac:dyDescent="0.3">
      <c r="A391" s="2">
        <v>390</v>
      </c>
      <c r="B391" s="3" t="s">
        <v>390</v>
      </c>
      <c r="C391" s="3" t="str">
        <f>HYPERLINK("https://talan.bank.gov.ua/get-user-certificate/xMWLQsUR2WScJpGiB-wJ","Завантажити сертифікат")</f>
        <v>Завантажити сертифікат</v>
      </c>
    </row>
    <row r="392" spans="1:3" x14ac:dyDescent="0.3">
      <c r="A392" s="2">
        <v>391</v>
      </c>
      <c r="B392" s="3" t="s">
        <v>391</v>
      </c>
      <c r="C392" s="3" t="str">
        <f>HYPERLINK("https://talan.bank.gov.ua/get-user-certificate/xMWLQtWOZuwYXGBriFIy","Завантажити сертифікат")</f>
        <v>Завантажити сертифікат</v>
      </c>
    </row>
    <row r="393" spans="1:3" x14ac:dyDescent="0.3">
      <c r="A393" s="2">
        <v>392</v>
      </c>
      <c r="B393" s="3" t="s">
        <v>392</v>
      </c>
      <c r="C393" s="3" t="str">
        <f>HYPERLINK("https://talan.bank.gov.ua/get-user-certificate/xMWLQsQjlsO09aNWtwXZ","Завантажити сертифікат")</f>
        <v>Завантажити сертифікат</v>
      </c>
    </row>
    <row r="394" spans="1:3" x14ac:dyDescent="0.3">
      <c r="A394" s="2">
        <v>393</v>
      </c>
      <c r="B394" s="3" t="s">
        <v>393</v>
      </c>
      <c r="C394" s="3" t="str">
        <f>HYPERLINK("https://talan.bank.gov.ua/get-user-certificate/xMWLQw4QVeyuaLKkFV36","Завантажити сертифікат")</f>
        <v>Завантажити сертифікат</v>
      </c>
    </row>
    <row r="395" spans="1:3" x14ac:dyDescent="0.3">
      <c r="A395" s="2">
        <v>394</v>
      </c>
      <c r="B395" s="3" t="s">
        <v>394</v>
      </c>
      <c r="C395" s="3" t="str">
        <f>HYPERLINK("https://talan.bank.gov.ua/get-user-certificate/xMWLQ_0dHKNo_6e8KKBf","Завантажити сертифікат")</f>
        <v>Завантажити сертифікат</v>
      </c>
    </row>
    <row r="396" spans="1:3" x14ac:dyDescent="0.3">
      <c r="A396" s="2">
        <v>395</v>
      </c>
      <c r="B396" s="3" t="s">
        <v>395</v>
      </c>
      <c r="C396" s="3" t="str">
        <f>HYPERLINK("https://talan.bank.gov.ua/get-user-certificate/xMWLQr_2OJQ1kCN9indt","Завантажити сертифікат")</f>
        <v>Завантажити сертифікат</v>
      </c>
    </row>
    <row r="397" spans="1:3" x14ac:dyDescent="0.3">
      <c r="A397" s="2">
        <v>396</v>
      </c>
      <c r="B397" s="3" t="s">
        <v>396</v>
      </c>
      <c r="C397" s="3" t="str">
        <f>HYPERLINK("https://talan.bank.gov.ua/get-user-certificate/xMWLQyoSVm_pmhdzs_-C","Завантажити сертифікат")</f>
        <v>Завантажити сертифікат</v>
      </c>
    </row>
    <row r="398" spans="1:3" x14ac:dyDescent="0.3">
      <c r="A398" s="2">
        <v>397</v>
      </c>
      <c r="B398" s="3" t="s">
        <v>397</v>
      </c>
      <c r="C398" s="3" t="str">
        <f>HYPERLINK("https://talan.bank.gov.ua/get-user-certificate/xMWLQMASP63fuWRzT_Wk","Завантажити сертифікат")</f>
        <v>Завантажити сертифікат</v>
      </c>
    </row>
    <row r="399" spans="1:3" x14ac:dyDescent="0.3">
      <c r="A399" s="2">
        <v>398</v>
      </c>
      <c r="B399" s="3" t="s">
        <v>398</v>
      </c>
      <c r="C399" s="3" t="str">
        <f>HYPERLINK("https://talan.bank.gov.ua/get-user-certificate/xMWLQczWC2ImGu3VK_FP","Завантажити сертифікат")</f>
        <v>Завантажити сертифікат</v>
      </c>
    </row>
    <row r="400" spans="1:3" x14ac:dyDescent="0.3">
      <c r="A400" s="2">
        <v>399</v>
      </c>
      <c r="B400" s="3" t="s">
        <v>399</v>
      </c>
      <c r="C400" s="3" t="str">
        <f>HYPERLINK("https://talan.bank.gov.ua/get-user-certificate/xMWLQ5uKhSGoaKWF7kMp","Завантажити сертифікат")</f>
        <v>Завантажити сертифікат</v>
      </c>
    </row>
    <row r="401" spans="1:3" x14ac:dyDescent="0.3">
      <c r="A401" s="2">
        <v>400</v>
      </c>
      <c r="B401" s="3" t="s">
        <v>400</v>
      </c>
      <c r="C401" s="3" t="str">
        <f>HYPERLINK("https://talan.bank.gov.ua/get-user-certificate/xMWLQt4bW9atna4elUnP","Завантажити сертифікат")</f>
        <v>Завантажити сертифікат</v>
      </c>
    </row>
    <row r="402" spans="1:3" x14ac:dyDescent="0.3">
      <c r="A402" s="2">
        <v>401</v>
      </c>
      <c r="B402" s="3" t="s">
        <v>401</v>
      </c>
      <c r="C402" s="3" t="str">
        <f>HYPERLINK("https://talan.bank.gov.ua/get-user-certificate/xMWLQTRxaiEzYZ4mQacg","Завантажити сертифікат")</f>
        <v>Завантажити сертифікат</v>
      </c>
    </row>
    <row r="403" spans="1:3" x14ac:dyDescent="0.3">
      <c r="A403" s="2">
        <v>402</v>
      </c>
      <c r="B403" s="3" t="s">
        <v>402</v>
      </c>
      <c r="C403" s="3" t="str">
        <f>HYPERLINK("https://talan.bank.gov.ua/get-user-certificate/xMWLQtwTM2rH0jyjmhXQ","Завантажити сертифікат")</f>
        <v>Завантажити сертифікат</v>
      </c>
    </row>
    <row r="404" spans="1:3" x14ac:dyDescent="0.3">
      <c r="A404" s="2">
        <v>403</v>
      </c>
      <c r="B404" s="3" t="s">
        <v>403</v>
      </c>
      <c r="C404" s="3" t="str">
        <f>HYPERLINK("https://talan.bank.gov.ua/get-user-certificate/xMWLQcD6K-hdJEH_ty9D","Завантажити сертифікат")</f>
        <v>Завантажити сертифікат</v>
      </c>
    </row>
    <row r="405" spans="1:3" x14ac:dyDescent="0.3">
      <c r="A405" s="2">
        <v>404</v>
      </c>
      <c r="B405" s="3" t="s">
        <v>404</v>
      </c>
      <c r="C405" s="3" t="str">
        <f>HYPERLINK("https://talan.bank.gov.ua/get-user-certificate/xMWLQcT-_3zw5jEBNoOx","Завантажити сертифікат")</f>
        <v>Завантажити сертифікат</v>
      </c>
    </row>
    <row r="406" spans="1:3" x14ac:dyDescent="0.3">
      <c r="A406" s="2">
        <v>405</v>
      </c>
      <c r="B406" s="3" t="s">
        <v>405</v>
      </c>
      <c r="C406" s="3" t="str">
        <f>HYPERLINK("https://talan.bank.gov.ua/get-user-certificate/xMWLQg3rBwaFrq9TNgJ2","Завантажити сертифікат")</f>
        <v>Завантажити сертифікат</v>
      </c>
    </row>
    <row r="407" spans="1:3" x14ac:dyDescent="0.3">
      <c r="A407" s="2">
        <v>406</v>
      </c>
      <c r="B407" s="3" t="s">
        <v>406</v>
      </c>
      <c r="C407" s="3" t="str">
        <f>HYPERLINK("https://talan.bank.gov.ua/get-user-certificate/xMWLQLhBp1-oI1ndANef","Завантажити сертифікат")</f>
        <v>Завантажити сертифікат</v>
      </c>
    </row>
    <row r="408" spans="1:3" x14ac:dyDescent="0.3">
      <c r="A408" s="2">
        <v>407</v>
      </c>
      <c r="B408" s="3" t="s">
        <v>407</v>
      </c>
      <c r="C408" s="3" t="str">
        <f>HYPERLINK("https://talan.bank.gov.ua/get-user-certificate/xMWLQXsC29AgepkqEGla","Завантажити сертифікат")</f>
        <v>Завантажити сертифікат</v>
      </c>
    </row>
    <row r="409" spans="1:3" x14ac:dyDescent="0.3">
      <c r="A409" s="2">
        <v>408</v>
      </c>
      <c r="B409" s="3" t="s">
        <v>408</v>
      </c>
      <c r="C409" s="3" t="str">
        <f>HYPERLINK("https://talan.bank.gov.ua/get-user-certificate/xMWLQDh2Nuaf1NoJI_nU","Завантажити сертифікат")</f>
        <v>Завантажити сертифікат</v>
      </c>
    </row>
    <row r="410" spans="1:3" x14ac:dyDescent="0.3">
      <c r="A410" s="2">
        <v>409</v>
      </c>
      <c r="B410" s="3" t="s">
        <v>409</v>
      </c>
      <c r="C410" s="3" t="str">
        <f>HYPERLINK("https://talan.bank.gov.ua/get-user-certificate/xMWLQ-Q4eOuQ4TSavuu3","Завантажити сертифікат")</f>
        <v>Завантажити сертифікат</v>
      </c>
    </row>
    <row r="411" spans="1:3" x14ac:dyDescent="0.3">
      <c r="A411" s="2">
        <v>410</v>
      </c>
      <c r="B411" s="3" t="s">
        <v>410</v>
      </c>
      <c r="C411" s="3" t="str">
        <f>HYPERLINK("https://talan.bank.gov.ua/get-user-certificate/xMWLQcRyMMVGiwD85gZm","Завантажити сертифікат")</f>
        <v>Завантажити сертифікат</v>
      </c>
    </row>
    <row r="412" spans="1:3" x14ac:dyDescent="0.3">
      <c r="A412" s="2">
        <v>411</v>
      </c>
      <c r="B412" s="3" t="s">
        <v>411</v>
      </c>
      <c r="C412" s="3" t="str">
        <f>HYPERLINK("https://talan.bank.gov.ua/get-user-certificate/xMWLQJ349DxjH-Ef8Uml","Завантажити сертифікат")</f>
        <v>Завантажити сертифікат</v>
      </c>
    </row>
    <row r="413" spans="1:3" x14ac:dyDescent="0.3">
      <c r="A413" s="2">
        <v>412</v>
      </c>
      <c r="B413" s="3" t="s">
        <v>412</v>
      </c>
      <c r="C413" s="3" t="str">
        <f>HYPERLINK("https://talan.bank.gov.ua/get-user-certificate/xMWLQuKiYui0Xe_eo8Qy","Завантажити сертифікат")</f>
        <v>Завантажити сертифікат</v>
      </c>
    </row>
    <row r="414" spans="1:3" x14ac:dyDescent="0.3">
      <c r="A414" s="2">
        <v>413</v>
      </c>
      <c r="B414" s="3" t="s">
        <v>413</v>
      </c>
      <c r="C414" s="3" t="str">
        <f>HYPERLINK("https://talan.bank.gov.ua/get-user-certificate/xMWLQPhzCclynFzn07DX","Завантажити сертифікат")</f>
        <v>Завантажити сертифікат</v>
      </c>
    </row>
    <row r="415" spans="1:3" x14ac:dyDescent="0.3">
      <c r="A415" s="2">
        <v>414</v>
      </c>
      <c r="B415" s="3" t="s">
        <v>397</v>
      </c>
      <c r="C415" s="3" t="str">
        <f>HYPERLINK("https://talan.bank.gov.ua/get-user-certificate/xMWLQ29C3j_yhPIlV4gU","Завантажити сертифікат")</f>
        <v>Завантажити сертифікат</v>
      </c>
    </row>
    <row r="416" spans="1:3" x14ac:dyDescent="0.3">
      <c r="A416" s="2">
        <v>415</v>
      </c>
      <c r="B416" s="3" t="s">
        <v>414</v>
      </c>
      <c r="C416" s="3" t="str">
        <f>HYPERLINK("https://talan.bank.gov.ua/get-user-certificate/xMWLQCu0YbM14JcmJLvf","Завантажити сертифікат")</f>
        <v>Завантажити сертифікат</v>
      </c>
    </row>
    <row r="417" spans="1:3" x14ac:dyDescent="0.3">
      <c r="A417" s="2">
        <v>416</v>
      </c>
      <c r="B417" s="3" t="s">
        <v>415</v>
      </c>
      <c r="C417" s="3" t="str">
        <f>HYPERLINK("https://talan.bank.gov.ua/get-user-certificate/xMWLQkp7rGbivVTKlbPB","Завантажити сертифікат")</f>
        <v>Завантажити сертифікат</v>
      </c>
    </row>
    <row r="418" spans="1:3" x14ac:dyDescent="0.3">
      <c r="A418" s="2">
        <v>417</v>
      </c>
      <c r="B418" s="3" t="s">
        <v>416</v>
      </c>
      <c r="C418" s="3" t="str">
        <f>HYPERLINK("https://talan.bank.gov.ua/get-user-certificate/xMWLQ0TDGIjPnX-8eIeV","Завантажити сертифікат")</f>
        <v>Завантажити сертифікат</v>
      </c>
    </row>
    <row r="419" spans="1:3" x14ac:dyDescent="0.3">
      <c r="A419" s="2">
        <v>418</v>
      </c>
      <c r="B419" s="3" t="s">
        <v>417</v>
      </c>
      <c r="C419" s="3" t="str">
        <f>HYPERLINK("https://talan.bank.gov.ua/get-user-certificate/xMWLQd5KYIw0BeAIdVzL","Завантажити сертифікат")</f>
        <v>Завантажити сертифікат</v>
      </c>
    </row>
    <row r="420" spans="1:3" x14ac:dyDescent="0.3">
      <c r="A420" s="2">
        <v>419</v>
      </c>
      <c r="B420" s="3" t="s">
        <v>418</v>
      </c>
      <c r="C420" s="3" t="str">
        <f>HYPERLINK("https://talan.bank.gov.ua/get-user-certificate/xMWLQtnoTyWZEH0fZBxy","Завантажити сертифікат")</f>
        <v>Завантажити сертифікат</v>
      </c>
    </row>
    <row r="421" spans="1:3" x14ac:dyDescent="0.3">
      <c r="A421" s="2">
        <v>420</v>
      </c>
      <c r="B421" s="3" t="s">
        <v>419</v>
      </c>
      <c r="C421" s="3" t="str">
        <f>HYPERLINK("https://talan.bank.gov.ua/get-user-certificate/xMWLQmvxGs7ah_Licbaz","Завантажити сертифікат")</f>
        <v>Завантажити сертифікат</v>
      </c>
    </row>
    <row r="422" spans="1:3" x14ac:dyDescent="0.3">
      <c r="A422" s="2">
        <v>421</v>
      </c>
      <c r="B422" s="3" t="s">
        <v>420</v>
      </c>
      <c r="C422" s="3" t="str">
        <f>HYPERLINK("https://talan.bank.gov.ua/get-user-certificate/xMWLQYkvMj-2mIrgXh45","Завантажити сертифікат")</f>
        <v>Завантажити сертифікат</v>
      </c>
    </row>
    <row r="423" spans="1:3" x14ac:dyDescent="0.3">
      <c r="A423" s="2">
        <v>422</v>
      </c>
      <c r="B423" s="3" t="s">
        <v>421</v>
      </c>
      <c r="C423" s="3" t="str">
        <f>HYPERLINK("https://talan.bank.gov.ua/get-user-certificate/xMWLQULUOw6DEd_bdkr6","Завантажити сертифікат")</f>
        <v>Завантажити сертифікат</v>
      </c>
    </row>
    <row r="424" spans="1:3" x14ac:dyDescent="0.3">
      <c r="A424" s="2">
        <v>423</v>
      </c>
      <c r="B424" s="3" t="s">
        <v>422</v>
      </c>
      <c r="C424" s="3" t="str">
        <f>HYPERLINK("https://talan.bank.gov.ua/get-user-certificate/xMWLQdAlDR0m-wYj3sak","Завантажити сертифікат")</f>
        <v>Завантажити сертифікат</v>
      </c>
    </row>
    <row r="425" spans="1:3" x14ac:dyDescent="0.3">
      <c r="A425" s="2">
        <v>424</v>
      </c>
      <c r="B425" s="3" t="s">
        <v>423</v>
      </c>
      <c r="C425" s="3" t="str">
        <f>HYPERLINK("https://talan.bank.gov.ua/get-user-certificate/xMWLQCmdMiZAbsaobh0R","Завантажити сертифікат")</f>
        <v>Завантажити сертифікат</v>
      </c>
    </row>
    <row r="426" spans="1:3" x14ac:dyDescent="0.3">
      <c r="A426" s="2">
        <v>425</v>
      </c>
      <c r="B426" s="3" t="s">
        <v>424</v>
      </c>
      <c r="C426" s="3" t="str">
        <f>HYPERLINK("https://talan.bank.gov.ua/get-user-certificate/xMWLQxvS7ULCP2k6zf3z","Завантажити сертифікат")</f>
        <v>Завантажити сертифікат</v>
      </c>
    </row>
    <row r="427" spans="1:3" x14ac:dyDescent="0.3">
      <c r="A427" s="2">
        <v>426</v>
      </c>
      <c r="B427" s="3" t="s">
        <v>425</v>
      </c>
      <c r="C427" s="3" t="str">
        <f>HYPERLINK("https://talan.bank.gov.ua/get-user-certificate/xMWLQyl23nUOoIPq8RgM","Завантажити сертифікат")</f>
        <v>Завантажити сертифікат</v>
      </c>
    </row>
    <row r="428" spans="1:3" x14ac:dyDescent="0.3">
      <c r="A428" s="2">
        <v>427</v>
      </c>
      <c r="B428" s="3" t="s">
        <v>426</v>
      </c>
      <c r="C428" s="3" t="str">
        <f>HYPERLINK("https://talan.bank.gov.ua/get-user-certificate/xMWLQ2Jb1WGyOlc9t7tK","Завантажити сертифікат")</f>
        <v>Завантажити сертифікат</v>
      </c>
    </row>
    <row r="429" spans="1:3" x14ac:dyDescent="0.3">
      <c r="A429" s="2">
        <v>428</v>
      </c>
      <c r="B429" s="3" t="s">
        <v>427</v>
      </c>
      <c r="C429" s="3" t="str">
        <f>HYPERLINK("https://talan.bank.gov.ua/get-user-certificate/xMWLQ810NJtCSlFCuzZv","Завантажити сертифікат")</f>
        <v>Завантажити сертифікат</v>
      </c>
    </row>
    <row r="430" spans="1:3" x14ac:dyDescent="0.3">
      <c r="A430" s="2">
        <v>429</v>
      </c>
      <c r="B430" s="3" t="s">
        <v>428</v>
      </c>
      <c r="C430" s="3" t="str">
        <f>HYPERLINK("https://talan.bank.gov.ua/get-user-certificate/xMWLQPbGNgaYfGJ7fquv","Завантажити сертифікат")</f>
        <v>Завантажити сертифікат</v>
      </c>
    </row>
    <row r="431" spans="1:3" x14ac:dyDescent="0.3">
      <c r="A431" s="2">
        <v>430</v>
      </c>
      <c r="B431" s="3" t="s">
        <v>429</v>
      </c>
      <c r="C431" s="3" t="str">
        <f>HYPERLINK("https://talan.bank.gov.ua/get-user-certificate/xMWLQCQ6zwtEZR6sOrIa","Завантажити сертифікат")</f>
        <v>Завантажити сертифікат</v>
      </c>
    </row>
    <row r="432" spans="1:3" x14ac:dyDescent="0.3">
      <c r="A432" s="2">
        <v>431</v>
      </c>
      <c r="B432" s="3" t="s">
        <v>430</v>
      </c>
      <c r="C432" s="3" t="str">
        <f>HYPERLINK("https://talan.bank.gov.ua/get-user-certificate/xMWLQieQimRJ19qLw4HI","Завантажити сертифікат")</f>
        <v>Завантажити сертифікат</v>
      </c>
    </row>
    <row r="433" spans="1:3" x14ac:dyDescent="0.3">
      <c r="A433" s="2">
        <v>432</v>
      </c>
      <c r="B433" s="3" t="s">
        <v>431</v>
      </c>
      <c r="C433" s="3" t="str">
        <f>HYPERLINK("https://talan.bank.gov.ua/get-user-certificate/xMWLQfJl1iE2cdivypyf","Завантажити сертифікат")</f>
        <v>Завантажити сертифікат</v>
      </c>
    </row>
    <row r="434" spans="1:3" x14ac:dyDescent="0.3">
      <c r="A434" s="2">
        <v>433</v>
      </c>
      <c r="B434" s="3" t="s">
        <v>432</v>
      </c>
      <c r="C434" s="3" t="str">
        <f>HYPERLINK("https://talan.bank.gov.ua/get-user-certificate/xMWLQU9U6jEvQuGBfbiV","Завантажити сертифікат")</f>
        <v>Завантажити сертифікат</v>
      </c>
    </row>
    <row r="435" spans="1:3" x14ac:dyDescent="0.3">
      <c r="A435" s="2">
        <v>434</v>
      </c>
      <c r="B435" s="3" t="s">
        <v>433</v>
      </c>
      <c r="C435" s="3" t="str">
        <f>HYPERLINK("https://talan.bank.gov.ua/get-user-certificate/xMWLQK0PwpwsYNrWMVbj","Завантажити сертифікат")</f>
        <v>Завантажити сертифікат</v>
      </c>
    </row>
    <row r="436" spans="1:3" x14ac:dyDescent="0.3">
      <c r="A436" s="2">
        <v>435</v>
      </c>
      <c r="B436" s="3" t="s">
        <v>434</v>
      </c>
      <c r="C436" s="3" t="str">
        <f>HYPERLINK("https://talan.bank.gov.ua/get-user-certificate/xMWLQ1uJ5aiggfGx-eLQ","Завантажити сертифікат")</f>
        <v>Завантажити сертифікат</v>
      </c>
    </row>
    <row r="437" spans="1:3" x14ac:dyDescent="0.3">
      <c r="A437" s="2">
        <v>436</v>
      </c>
      <c r="B437" s="3" t="s">
        <v>435</v>
      </c>
      <c r="C437" s="3" t="str">
        <f>HYPERLINK("https://talan.bank.gov.ua/get-user-certificate/xMWLQIIj5WmmazOkwbQ6","Завантажити сертифікат")</f>
        <v>Завантажити сертифікат</v>
      </c>
    </row>
    <row r="438" spans="1:3" x14ac:dyDescent="0.3">
      <c r="A438" s="2">
        <v>437</v>
      </c>
      <c r="B438" s="3" t="s">
        <v>436</v>
      </c>
      <c r="C438" s="3" t="str">
        <f>HYPERLINK("https://talan.bank.gov.ua/get-user-certificate/xMWLQ3vTRQm6kUd-uu4K","Завантажити сертифікат")</f>
        <v>Завантажити сертифікат</v>
      </c>
    </row>
    <row r="439" spans="1:3" x14ac:dyDescent="0.3">
      <c r="A439" s="2">
        <v>438</v>
      </c>
      <c r="B439" s="3" t="s">
        <v>437</v>
      </c>
      <c r="C439" s="3" t="str">
        <f>HYPERLINK("https://talan.bank.gov.ua/get-user-certificate/xMWLQEID90dMSgErkCPg","Завантажити сертифікат")</f>
        <v>Завантажити сертифікат</v>
      </c>
    </row>
    <row r="440" spans="1:3" x14ac:dyDescent="0.3">
      <c r="A440" s="2">
        <v>439</v>
      </c>
      <c r="B440" s="3" t="s">
        <v>438</v>
      </c>
      <c r="C440" s="3" t="str">
        <f>HYPERLINK("https://talan.bank.gov.ua/get-user-certificate/xMWLQBseH16U7-J4-2ow","Завантажити сертифікат")</f>
        <v>Завантажити сертифікат</v>
      </c>
    </row>
    <row r="441" spans="1:3" x14ac:dyDescent="0.3">
      <c r="A441" s="2">
        <v>440</v>
      </c>
      <c r="B441" s="3" t="s">
        <v>439</v>
      </c>
      <c r="C441" s="3" t="str">
        <f>HYPERLINK("https://talan.bank.gov.ua/get-user-certificate/xMWLQqL0RD77RV1_n7rX","Завантажити сертифікат")</f>
        <v>Завантажити сертифікат</v>
      </c>
    </row>
    <row r="442" spans="1:3" x14ac:dyDescent="0.3">
      <c r="A442" s="2">
        <v>441</v>
      </c>
      <c r="B442" s="3" t="s">
        <v>440</v>
      </c>
      <c r="C442" s="3" t="str">
        <f>HYPERLINK("https://talan.bank.gov.ua/get-user-certificate/xMWLQqyL6pNQN__-76mR","Завантажити сертифікат")</f>
        <v>Завантажити сертифікат</v>
      </c>
    </row>
    <row r="443" spans="1:3" x14ac:dyDescent="0.3">
      <c r="A443" s="2">
        <v>442</v>
      </c>
      <c r="B443" s="3" t="s">
        <v>441</v>
      </c>
      <c r="C443" s="3" t="str">
        <f>HYPERLINK("https://talan.bank.gov.ua/get-user-certificate/xMWLQaB9tp9qYnTeRsYh","Завантажити сертифікат")</f>
        <v>Завантажити сертифікат</v>
      </c>
    </row>
    <row r="444" spans="1:3" x14ac:dyDescent="0.3">
      <c r="A444" s="2">
        <v>443</v>
      </c>
      <c r="B444" s="3" t="s">
        <v>442</v>
      </c>
      <c r="C444" s="3" t="str">
        <f>HYPERLINK("https://talan.bank.gov.ua/get-user-certificate/xMWLQraVEZmMGUWw7H0G","Завантажити сертифікат")</f>
        <v>Завантажити сертифікат</v>
      </c>
    </row>
    <row r="445" spans="1:3" x14ac:dyDescent="0.3">
      <c r="A445" s="2">
        <v>444</v>
      </c>
      <c r="B445" s="3" t="s">
        <v>443</v>
      </c>
      <c r="C445" s="3" t="str">
        <f>HYPERLINK("https://talan.bank.gov.ua/get-user-certificate/xMWLQfIAjXb-KppmgDgi","Завантажити сертифікат")</f>
        <v>Завантажити сертифікат</v>
      </c>
    </row>
    <row r="446" spans="1:3" x14ac:dyDescent="0.3">
      <c r="A446" s="2">
        <v>445</v>
      </c>
      <c r="B446" s="3" t="s">
        <v>444</v>
      </c>
      <c r="C446" s="3" t="str">
        <f>HYPERLINK("https://talan.bank.gov.ua/get-user-certificate/xMWLQd1hMO-eAKHcIeoN","Завантажити сертифікат")</f>
        <v>Завантажити сертифікат</v>
      </c>
    </row>
    <row r="447" spans="1:3" x14ac:dyDescent="0.3">
      <c r="A447" s="2">
        <v>446</v>
      </c>
      <c r="B447" s="3" t="s">
        <v>445</v>
      </c>
      <c r="C447" s="3" t="str">
        <f>HYPERLINK("https://talan.bank.gov.ua/get-user-certificate/xMWLQD0QoScACcJ-gd-i","Завантажити сертифікат")</f>
        <v>Завантажити сертифікат</v>
      </c>
    </row>
    <row r="448" spans="1:3" x14ac:dyDescent="0.3">
      <c r="A448" s="2">
        <v>447</v>
      </c>
      <c r="B448" s="3" t="s">
        <v>446</v>
      </c>
      <c r="C448" s="3" t="str">
        <f>HYPERLINK("https://talan.bank.gov.ua/get-user-certificate/xMWLQSVyI8_yWQJw_iL-","Завантажити сертифікат")</f>
        <v>Завантажити сертифікат</v>
      </c>
    </row>
    <row r="449" spans="1:3" x14ac:dyDescent="0.3">
      <c r="A449" s="2">
        <v>448</v>
      </c>
      <c r="B449" s="3" t="s">
        <v>447</v>
      </c>
      <c r="C449" s="3" t="str">
        <f>HYPERLINK("https://talan.bank.gov.ua/get-user-certificate/xMWLQY9J5VJfIewZwfU5","Завантажити сертифікат")</f>
        <v>Завантажити сертифікат</v>
      </c>
    </row>
    <row r="450" spans="1:3" x14ac:dyDescent="0.3">
      <c r="A450" s="2">
        <v>449</v>
      </c>
      <c r="B450" s="3" t="s">
        <v>448</v>
      </c>
      <c r="C450" s="3" t="str">
        <f>HYPERLINK("https://talan.bank.gov.ua/get-user-certificate/xMWLQCyQ62IYSCyUiMeF","Завантажити сертифікат")</f>
        <v>Завантажити сертифікат</v>
      </c>
    </row>
    <row r="451" spans="1:3" x14ac:dyDescent="0.3">
      <c r="A451" s="2">
        <v>450</v>
      </c>
      <c r="B451" s="3" t="s">
        <v>449</v>
      </c>
      <c r="C451" s="3" t="str">
        <f>HYPERLINK("https://talan.bank.gov.ua/get-user-certificate/xMWLQM9m9A7CNbTHPI4s","Завантажити сертифікат")</f>
        <v>Завантажити сертифікат</v>
      </c>
    </row>
    <row r="452" spans="1:3" x14ac:dyDescent="0.3">
      <c r="A452" s="2">
        <v>451</v>
      </c>
      <c r="B452" s="3" t="s">
        <v>450</v>
      </c>
      <c r="C452" s="3" t="str">
        <f>HYPERLINK("https://talan.bank.gov.ua/get-user-certificate/xMWLQehJRJCmHv9WhKjR","Завантажити сертифікат")</f>
        <v>Завантажити сертифікат</v>
      </c>
    </row>
    <row r="453" spans="1:3" x14ac:dyDescent="0.3">
      <c r="A453" s="2">
        <v>452</v>
      </c>
      <c r="B453" s="3" t="s">
        <v>451</v>
      </c>
      <c r="C453" s="3" t="str">
        <f>HYPERLINK("https://talan.bank.gov.ua/get-user-certificate/xMWLQAyDAUWiyyDdIuLZ","Завантажити сертифікат")</f>
        <v>Завантажити сертифікат</v>
      </c>
    </row>
    <row r="454" spans="1:3" x14ac:dyDescent="0.3">
      <c r="A454" s="2">
        <v>453</v>
      </c>
      <c r="B454" s="3" t="s">
        <v>452</v>
      </c>
      <c r="C454" s="3" t="str">
        <f>HYPERLINK("https://talan.bank.gov.ua/get-user-certificate/xMWLQJPphqDYEoEAI0i7","Завантажити сертифікат")</f>
        <v>Завантажити сертифікат</v>
      </c>
    </row>
    <row r="455" spans="1:3" x14ac:dyDescent="0.3">
      <c r="A455" s="2">
        <v>454</v>
      </c>
      <c r="B455" s="3" t="s">
        <v>453</v>
      </c>
      <c r="C455" s="3" t="str">
        <f>HYPERLINK("https://talan.bank.gov.ua/get-user-certificate/xMWLQxK9DJs5ggyfAe7m","Завантажити сертифікат")</f>
        <v>Завантажити сертифікат</v>
      </c>
    </row>
    <row r="456" spans="1:3" x14ac:dyDescent="0.3">
      <c r="A456" s="2">
        <v>455</v>
      </c>
      <c r="B456" s="3" t="s">
        <v>454</v>
      </c>
      <c r="C456" s="3" t="str">
        <f>HYPERLINK("https://talan.bank.gov.ua/get-user-certificate/xMWLQmCmfIdrxhbes-wN","Завантажити сертифікат")</f>
        <v>Завантажити сертифікат</v>
      </c>
    </row>
    <row r="457" spans="1:3" x14ac:dyDescent="0.3">
      <c r="A457" s="2">
        <v>456</v>
      </c>
      <c r="B457" s="3" t="s">
        <v>455</v>
      </c>
      <c r="C457" s="3" t="str">
        <f>HYPERLINK("https://talan.bank.gov.ua/get-user-certificate/xMWLQzAfOUQGBVjZ2eaC","Завантажити сертифікат")</f>
        <v>Завантажити сертифікат</v>
      </c>
    </row>
    <row r="458" spans="1:3" x14ac:dyDescent="0.3">
      <c r="A458" s="2">
        <v>457</v>
      </c>
      <c r="B458" s="3" t="s">
        <v>456</v>
      </c>
      <c r="C458" s="3" t="str">
        <f>HYPERLINK("https://talan.bank.gov.ua/get-user-certificate/xMWLQYVo6LoX6YS84WDN","Завантажити сертифікат")</f>
        <v>Завантажити сертифікат</v>
      </c>
    </row>
    <row r="459" spans="1:3" x14ac:dyDescent="0.3">
      <c r="A459" s="2">
        <v>458</v>
      </c>
      <c r="B459" s="3" t="s">
        <v>457</v>
      </c>
      <c r="C459" s="3" t="str">
        <f>HYPERLINK("https://talan.bank.gov.ua/get-user-certificate/xMWLQ2EA838PxGN7am_V","Завантажити сертифікат")</f>
        <v>Завантажити сертифікат</v>
      </c>
    </row>
    <row r="460" spans="1:3" x14ac:dyDescent="0.3">
      <c r="A460" s="2">
        <v>459</v>
      </c>
      <c r="B460" s="3" t="s">
        <v>458</v>
      </c>
      <c r="C460" s="3" t="str">
        <f>HYPERLINK("https://talan.bank.gov.ua/get-user-certificate/xMWLQEZdBz3Ck5UIX-eM","Завантажити сертифікат")</f>
        <v>Завантажити сертифікат</v>
      </c>
    </row>
    <row r="461" spans="1:3" x14ac:dyDescent="0.3">
      <c r="A461" s="2">
        <v>460</v>
      </c>
      <c r="B461" s="3" t="s">
        <v>459</v>
      </c>
      <c r="C461" s="3" t="str">
        <f>HYPERLINK("https://talan.bank.gov.ua/get-user-certificate/xMWLQuFcpdX4DWnUzfrA","Завантажити сертифікат")</f>
        <v>Завантажити сертифікат</v>
      </c>
    </row>
    <row r="462" spans="1:3" x14ac:dyDescent="0.3">
      <c r="A462" s="2">
        <v>461</v>
      </c>
      <c r="B462" s="3" t="s">
        <v>460</v>
      </c>
      <c r="C462" s="3" t="str">
        <f>HYPERLINK("https://talan.bank.gov.ua/get-user-certificate/xMWLQZTusaLzssoJn93B","Завантажити сертифікат")</f>
        <v>Завантажити сертифікат</v>
      </c>
    </row>
    <row r="463" spans="1:3" x14ac:dyDescent="0.3">
      <c r="A463" s="2">
        <v>462</v>
      </c>
      <c r="B463" s="3" t="s">
        <v>461</v>
      </c>
      <c r="C463" s="3" t="str">
        <f>HYPERLINK("https://talan.bank.gov.ua/get-user-certificate/xMWLQ0pqQe18qK_KGF55","Завантажити сертифікат")</f>
        <v>Завантажити сертифікат</v>
      </c>
    </row>
    <row r="464" spans="1:3" x14ac:dyDescent="0.3">
      <c r="A464" s="2">
        <v>463</v>
      </c>
      <c r="B464" s="3" t="s">
        <v>462</v>
      </c>
      <c r="C464" s="3" t="str">
        <f>HYPERLINK("https://talan.bank.gov.ua/get-user-certificate/xMWLQCExlBRSA_ha-A2L","Завантажити сертифікат")</f>
        <v>Завантажити сертифікат</v>
      </c>
    </row>
    <row r="465" spans="1:3" x14ac:dyDescent="0.3">
      <c r="A465" s="2">
        <v>464</v>
      </c>
      <c r="B465" s="3" t="s">
        <v>463</v>
      </c>
      <c r="C465" s="3" t="str">
        <f>HYPERLINK("https://talan.bank.gov.ua/get-user-certificate/xMWLQtYxO7aikLaTd_jT","Завантажити сертифікат")</f>
        <v>Завантажити сертифікат</v>
      </c>
    </row>
    <row r="466" spans="1:3" x14ac:dyDescent="0.3">
      <c r="A466" s="2">
        <v>465</v>
      </c>
      <c r="B466" s="3" t="s">
        <v>464</v>
      </c>
      <c r="C466" s="3" t="str">
        <f>HYPERLINK("https://talan.bank.gov.ua/get-user-certificate/xMWLQoY_4wjblrnOA44-","Завантажити сертифікат")</f>
        <v>Завантажити сертифікат</v>
      </c>
    </row>
    <row r="467" spans="1:3" x14ac:dyDescent="0.3">
      <c r="A467" s="2">
        <v>466</v>
      </c>
      <c r="B467" s="3" t="s">
        <v>465</v>
      </c>
      <c r="C467" s="3" t="str">
        <f>HYPERLINK("https://talan.bank.gov.ua/get-user-certificate/xMWLQj4f5hj1mqHzbvWO","Завантажити сертифікат")</f>
        <v>Завантажити сертифікат</v>
      </c>
    </row>
    <row r="468" spans="1:3" x14ac:dyDescent="0.3">
      <c r="A468" s="2">
        <v>467</v>
      </c>
      <c r="B468" s="3" t="s">
        <v>466</v>
      </c>
      <c r="C468" s="3" t="str">
        <f>HYPERLINK("https://talan.bank.gov.ua/get-user-certificate/xMWLQDYw0GNHwE27WnvZ","Завантажити сертифікат")</f>
        <v>Завантажити сертифікат</v>
      </c>
    </row>
    <row r="469" spans="1:3" x14ac:dyDescent="0.3">
      <c r="A469" s="2">
        <v>468</v>
      </c>
      <c r="B469" s="3" t="s">
        <v>467</v>
      </c>
      <c r="C469" s="3" t="str">
        <f>HYPERLINK("https://talan.bank.gov.ua/get-user-certificate/xMWLQjiIb8fWHadaMh8s","Завантажити сертифікат")</f>
        <v>Завантажити сертифікат</v>
      </c>
    </row>
    <row r="470" spans="1:3" x14ac:dyDescent="0.3">
      <c r="A470" s="2">
        <v>469</v>
      </c>
      <c r="B470" s="3" t="s">
        <v>468</v>
      </c>
      <c r="C470" s="3" t="str">
        <f>HYPERLINK("https://talan.bank.gov.ua/get-user-certificate/xMWLQ---3RrXHqZiz7ln","Завантажити сертифікат")</f>
        <v>Завантажити сертифікат</v>
      </c>
    </row>
    <row r="471" spans="1:3" x14ac:dyDescent="0.3">
      <c r="A471" s="2">
        <v>470</v>
      </c>
      <c r="B471" s="3" t="s">
        <v>469</v>
      </c>
      <c r="C471" s="3" t="str">
        <f>HYPERLINK("https://talan.bank.gov.ua/get-user-certificate/xMWLQCQG2YSh7kcB4Plc","Завантажити сертифікат")</f>
        <v>Завантажити сертифікат</v>
      </c>
    </row>
    <row r="472" spans="1:3" x14ac:dyDescent="0.3">
      <c r="A472" s="2">
        <v>471</v>
      </c>
      <c r="B472" s="3" t="s">
        <v>470</v>
      </c>
      <c r="C472" s="3" t="str">
        <f>HYPERLINK("https://talan.bank.gov.ua/get-user-certificate/xMWLQwas4UTPHKDc25sq","Завантажити сертифікат")</f>
        <v>Завантажити сертифікат</v>
      </c>
    </row>
    <row r="473" spans="1:3" x14ac:dyDescent="0.3">
      <c r="A473" s="2">
        <v>472</v>
      </c>
      <c r="B473" s="3" t="s">
        <v>471</v>
      </c>
      <c r="C473" s="3" t="str">
        <f>HYPERLINK("https://talan.bank.gov.ua/get-user-certificate/xMWLQDzaJyE9I-TBSGax","Завантажити сертифікат")</f>
        <v>Завантажити сертифікат</v>
      </c>
    </row>
    <row r="474" spans="1:3" x14ac:dyDescent="0.3">
      <c r="A474" s="2">
        <v>473</v>
      </c>
      <c r="B474" s="3" t="s">
        <v>472</v>
      </c>
      <c r="C474" s="3" t="str">
        <f>HYPERLINK("https://talan.bank.gov.ua/get-user-certificate/xMWLQgCBhtrVbo--2plh","Завантажити сертифікат")</f>
        <v>Завантажити сертифікат</v>
      </c>
    </row>
    <row r="475" spans="1:3" x14ac:dyDescent="0.3">
      <c r="A475" s="2">
        <v>474</v>
      </c>
      <c r="B475" s="3" t="s">
        <v>473</v>
      </c>
      <c r="C475" s="3" t="str">
        <f>HYPERLINK("https://talan.bank.gov.ua/get-user-certificate/xMWLQ1ymBwPHj7xKzh7O","Завантажити сертифікат")</f>
        <v>Завантажити сертифікат</v>
      </c>
    </row>
    <row r="476" spans="1:3" x14ac:dyDescent="0.3">
      <c r="A476" s="2">
        <v>475</v>
      </c>
      <c r="B476" s="3" t="s">
        <v>474</v>
      </c>
      <c r="C476" s="3" t="str">
        <f>HYPERLINK("https://talan.bank.gov.ua/get-user-certificate/xMWLQeKDLDxuhR9e8fYJ","Завантажити сертифікат")</f>
        <v>Завантажити сертифікат</v>
      </c>
    </row>
    <row r="477" spans="1:3" x14ac:dyDescent="0.3">
      <c r="A477" s="2">
        <v>476</v>
      </c>
      <c r="B477" s="3" t="s">
        <v>475</v>
      </c>
      <c r="C477" s="3" t="str">
        <f>HYPERLINK("https://talan.bank.gov.ua/get-user-certificate/xMWLQHoZrhrDfrp3b2Yb","Завантажити сертифікат")</f>
        <v>Завантажити сертифікат</v>
      </c>
    </row>
    <row r="478" spans="1:3" x14ac:dyDescent="0.3">
      <c r="A478" s="2">
        <v>477</v>
      </c>
      <c r="B478" s="3" t="s">
        <v>476</v>
      </c>
      <c r="C478" s="3" t="str">
        <f>HYPERLINK("https://talan.bank.gov.ua/get-user-certificate/xMWLQnpxk4bk5bxNZdut","Завантажити сертифікат")</f>
        <v>Завантажити сертифікат</v>
      </c>
    </row>
    <row r="479" spans="1:3" x14ac:dyDescent="0.3">
      <c r="A479" s="2">
        <v>478</v>
      </c>
      <c r="B479" s="3" t="s">
        <v>477</v>
      </c>
      <c r="C479" s="3" t="str">
        <f>HYPERLINK("https://talan.bank.gov.ua/get-user-certificate/xMWLQfr0Kx0556dQwARa","Завантажити сертифікат")</f>
        <v>Завантажити сертифікат</v>
      </c>
    </row>
    <row r="480" spans="1:3" x14ac:dyDescent="0.3">
      <c r="A480" s="2">
        <v>479</v>
      </c>
      <c r="B480" s="3" t="s">
        <v>478</v>
      </c>
      <c r="C480" s="3" t="str">
        <f>HYPERLINK("https://talan.bank.gov.ua/get-user-certificate/xMWLQNeiMppczdJqpM4e","Завантажити сертифікат")</f>
        <v>Завантажити сертифікат</v>
      </c>
    </row>
    <row r="481" spans="1:3" x14ac:dyDescent="0.3">
      <c r="A481" s="2">
        <v>480</v>
      </c>
      <c r="B481" s="3" t="s">
        <v>479</v>
      </c>
      <c r="C481" s="3" t="str">
        <f>HYPERLINK("https://talan.bank.gov.ua/get-user-certificate/xMWLQM7lhib4jmRH7Ed9","Завантажити сертифікат")</f>
        <v>Завантажити сертифікат</v>
      </c>
    </row>
    <row r="482" spans="1:3" x14ac:dyDescent="0.3">
      <c r="A482" s="2">
        <v>481</v>
      </c>
      <c r="B482" s="3" t="s">
        <v>480</v>
      </c>
      <c r="C482" s="3" t="str">
        <f>HYPERLINK("https://talan.bank.gov.ua/get-user-certificate/xMWLQ3dwIm71mfpU3533","Завантажити сертифікат")</f>
        <v>Завантажити сертифікат</v>
      </c>
    </row>
    <row r="483" spans="1:3" x14ac:dyDescent="0.3">
      <c r="A483" s="2">
        <v>482</v>
      </c>
      <c r="B483" s="3" t="s">
        <v>481</v>
      </c>
      <c r="C483" s="3" t="str">
        <f>HYPERLINK("https://talan.bank.gov.ua/get-user-certificate/xMWLQZ8az4HFomAoXIqA","Завантажити сертифікат")</f>
        <v>Завантажити сертифікат</v>
      </c>
    </row>
    <row r="484" spans="1:3" x14ac:dyDescent="0.3">
      <c r="A484" s="2">
        <v>483</v>
      </c>
      <c r="B484" s="3" t="s">
        <v>482</v>
      </c>
      <c r="C484" s="3" t="str">
        <f>HYPERLINK("https://talan.bank.gov.ua/get-user-certificate/xMWLQlKBpnReBTMeuA4x","Завантажити сертифікат")</f>
        <v>Завантажити сертифікат</v>
      </c>
    </row>
    <row r="485" spans="1:3" x14ac:dyDescent="0.3">
      <c r="A485" s="2">
        <v>484</v>
      </c>
      <c r="B485" s="3" t="s">
        <v>483</v>
      </c>
      <c r="C485" s="3" t="str">
        <f>HYPERLINK("https://talan.bank.gov.ua/get-user-certificate/xMWLQGWuU7bJVpAaogCH","Завантажити сертифікат")</f>
        <v>Завантажити сертифікат</v>
      </c>
    </row>
    <row r="486" spans="1:3" x14ac:dyDescent="0.3">
      <c r="A486" s="2">
        <v>485</v>
      </c>
      <c r="B486" s="3" t="s">
        <v>484</v>
      </c>
      <c r="C486" s="3" t="str">
        <f>HYPERLINK("https://talan.bank.gov.ua/get-user-certificate/xMWLQ2VU3HtRqmFBwRLL","Завантажити сертифікат")</f>
        <v>Завантажити сертифікат</v>
      </c>
    </row>
    <row r="487" spans="1:3" x14ac:dyDescent="0.3">
      <c r="A487" s="2">
        <v>486</v>
      </c>
      <c r="B487" s="3" t="s">
        <v>485</v>
      </c>
      <c r="C487" s="3" t="str">
        <f>HYPERLINK("https://talan.bank.gov.ua/get-user-certificate/xMWLQNwT2qUx8opPV3QW","Завантажити сертифікат")</f>
        <v>Завантажити сертифікат</v>
      </c>
    </row>
    <row r="488" spans="1:3" x14ac:dyDescent="0.3">
      <c r="A488" s="2">
        <v>487</v>
      </c>
      <c r="B488" s="3" t="s">
        <v>486</v>
      </c>
      <c r="C488" s="3" t="str">
        <f>HYPERLINK("https://talan.bank.gov.ua/get-user-certificate/xMWLQF1hw9v2q0LZX5rO","Завантажити сертифікат")</f>
        <v>Завантажити сертифікат</v>
      </c>
    </row>
    <row r="489" spans="1:3" x14ac:dyDescent="0.3">
      <c r="A489" s="2">
        <v>488</v>
      </c>
      <c r="B489" s="3" t="s">
        <v>487</v>
      </c>
      <c r="C489" s="3" t="str">
        <f>HYPERLINK("https://talan.bank.gov.ua/get-user-certificate/xMWLQwhI1LIVaVdCpffZ","Завантажити сертифікат")</f>
        <v>Завантажити сертифікат</v>
      </c>
    </row>
    <row r="490" spans="1:3" x14ac:dyDescent="0.3">
      <c r="A490" s="2">
        <v>489</v>
      </c>
      <c r="B490" s="3" t="s">
        <v>488</v>
      </c>
      <c r="C490" s="3" t="str">
        <f>HYPERLINK("https://talan.bank.gov.ua/get-user-certificate/xMWLQwP0iN14mIF9OLBm","Завантажити сертифікат")</f>
        <v>Завантажити сертифікат</v>
      </c>
    </row>
    <row r="491" spans="1:3" x14ac:dyDescent="0.3">
      <c r="A491" s="2">
        <v>490</v>
      </c>
      <c r="B491" s="3" t="s">
        <v>489</v>
      </c>
      <c r="C491" s="3" t="str">
        <f>HYPERLINK("https://talan.bank.gov.ua/get-user-certificate/xMWLQHdAtLpguJgZn54c","Завантажити сертифікат")</f>
        <v>Завантажити сертифікат</v>
      </c>
    </row>
    <row r="492" spans="1:3" x14ac:dyDescent="0.3">
      <c r="A492" s="2">
        <v>491</v>
      </c>
      <c r="B492" s="3" t="s">
        <v>490</v>
      </c>
      <c r="C492" s="3" t="str">
        <f>HYPERLINK("https://talan.bank.gov.ua/get-user-certificate/xMWLQ_Y9TRNkcBFtrs9l","Завантажити сертифікат")</f>
        <v>Завантажити сертифікат</v>
      </c>
    </row>
    <row r="493" spans="1:3" x14ac:dyDescent="0.3">
      <c r="A493" s="2">
        <v>492</v>
      </c>
      <c r="B493" s="3" t="s">
        <v>491</v>
      </c>
      <c r="C493" s="3" t="str">
        <f>HYPERLINK("https://talan.bank.gov.ua/get-user-certificate/xMWLQdyn30QPEE5uTc9s","Завантажити сертифікат")</f>
        <v>Завантажити сертифікат</v>
      </c>
    </row>
    <row r="494" spans="1:3" x14ac:dyDescent="0.3">
      <c r="A494" s="2">
        <v>493</v>
      </c>
      <c r="B494" s="3" t="s">
        <v>492</v>
      </c>
      <c r="C494" s="3" t="str">
        <f>HYPERLINK("https://talan.bank.gov.ua/get-user-certificate/xMWLQ-yLm5G91-ehfCEK","Завантажити сертифікат")</f>
        <v>Завантажити сертифікат</v>
      </c>
    </row>
    <row r="495" spans="1:3" x14ac:dyDescent="0.3">
      <c r="A495" s="2">
        <v>494</v>
      </c>
      <c r="B495" s="3" t="s">
        <v>493</v>
      </c>
      <c r="C495" s="3" t="str">
        <f>HYPERLINK("https://talan.bank.gov.ua/get-user-certificate/xMWLQdna3Nw73D-a_8kF","Завантажити сертифікат")</f>
        <v>Завантажити сертифікат</v>
      </c>
    </row>
    <row r="496" spans="1:3" x14ac:dyDescent="0.3">
      <c r="A496" s="2">
        <v>495</v>
      </c>
      <c r="B496" s="3" t="s">
        <v>494</v>
      </c>
      <c r="C496" s="3" t="str">
        <f>HYPERLINK("https://talan.bank.gov.ua/get-user-certificate/xMWLQShCtoyFIaHba0jZ","Завантажити сертифікат")</f>
        <v>Завантажити сертифікат</v>
      </c>
    </row>
    <row r="497" spans="1:3" x14ac:dyDescent="0.3">
      <c r="A497" s="2">
        <v>496</v>
      </c>
      <c r="B497" s="3" t="s">
        <v>495</v>
      </c>
      <c r="C497" s="3" t="str">
        <f>HYPERLINK("https://talan.bank.gov.ua/get-user-certificate/xMWLQw4kItl1PfQtYtWo","Завантажити сертифікат")</f>
        <v>Завантажити сертифікат</v>
      </c>
    </row>
    <row r="498" spans="1:3" x14ac:dyDescent="0.3">
      <c r="A498" s="2">
        <v>497</v>
      </c>
      <c r="B498" s="3" t="s">
        <v>496</v>
      </c>
      <c r="C498" s="3" t="str">
        <f>HYPERLINK("https://talan.bank.gov.ua/get-user-certificate/xMWLQhmQMBxSrOX33Hff","Завантажити сертифікат")</f>
        <v>Завантажити сертифікат</v>
      </c>
    </row>
    <row r="499" spans="1:3" x14ac:dyDescent="0.3">
      <c r="A499" s="2">
        <v>498</v>
      </c>
      <c r="B499" s="3" t="s">
        <v>497</v>
      </c>
      <c r="C499" s="3" t="str">
        <f>HYPERLINK("https://talan.bank.gov.ua/get-user-certificate/xMWLQLxdpBQK1EWyonxH","Завантажити сертифікат")</f>
        <v>Завантажити сертифікат</v>
      </c>
    </row>
  </sheetData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5"/>
  <sheetViews>
    <sheetView workbookViewId="0">
      <selection activeCell="F15" sqref="F15"/>
    </sheetView>
  </sheetViews>
  <sheetFormatPr defaultRowHeight="14.4" x14ac:dyDescent="0.3"/>
  <cols>
    <col min="1" max="1" width="8.77734375" style="3"/>
    <col min="2" max="2" width="40" style="5" customWidth="1"/>
    <col min="3" max="3" width="26.21875" style="3" customWidth="1"/>
  </cols>
  <sheetData>
    <row r="1" spans="1:3" x14ac:dyDescent="0.3">
      <c r="A1" s="1" t="s">
        <v>0</v>
      </c>
      <c r="B1" s="4" t="s">
        <v>1</v>
      </c>
      <c r="C1" s="1" t="s">
        <v>2</v>
      </c>
    </row>
    <row r="2" spans="1:3" x14ac:dyDescent="0.3">
      <c r="A2" s="3">
        <v>1</v>
      </c>
      <c r="B2" s="5" t="s">
        <v>498</v>
      </c>
      <c r="C2" s="3" t="str">
        <f>HYPERLINK("https://talan.bank.gov.ua/get-user-certificate/eg9zAnGFXg8jvAJL5ufy","Завантажити сертифікат")</f>
        <v>Завантажити сертифікат</v>
      </c>
    </row>
    <row r="3" spans="1:3" x14ac:dyDescent="0.3">
      <c r="A3" s="3">
        <v>2</v>
      </c>
      <c r="B3" s="5" t="s">
        <v>499</v>
      </c>
      <c r="C3" s="3" t="str">
        <f>HYPERLINK("https://talan.bank.gov.ua/get-user-certificate/eg9zA1qX2BjGegsJZZuV","Завантажити сертифікат")</f>
        <v>Завантажити сертифікат</v>
      </c>
    </row>
    <row r="4" spans="1:3" x14ac:dyDescent="0.3">
      <c r="A4" s="3">
        <v>3</v>
      </c>
      <c r="B4" s="5" t="s">
        <v>500</v>
      </c>
      <c r="C4" s="3" t="str">
        <f>HYPERLINK("https://talan.bank.gov.ua/get-user-certificate/eg9zA43_XnyL02ecX6ya","Завантажити сертифікат")</f>
        <v>Завантажити сертифікат</v>
      </c>
    </row>
    <row r="5" spans="1:3" x14ac:dyDescent="0.3">
      <c r="A5" s="3">
        <v>4</v>
      </c>
      <c r="B5" s="5" t="s">
        <v>501</v>
      </c>
      <c r="C5" s="3" t="str">
        <f>HYPERLINK("https://talan.bank.gov.ua/get-user-certificate/eg9zAYpCO0l6VDHbvTDb","Завантажити сертифікат")</f>
        <v>Завантажити сертифікат</v>
      </c>
    </row>
    <row r="6" spans="1:3" x14ac:dyDescent="0.3">
      <c r="A6" s="3">
        <v>5</v>
      </c>
      <c r="B6" s="5" t="s">
        <v>502</v>
      </c>
      <c r="C6" s="3" t="str">
        <f>HYPERLINK("https://talan.bank.gov.ua/get-user-certificate/eg9zArt-Qu1e9IPWT-ox","Завантажити сертифікат")</f>
        <v>Завантажити сертифікат</v>
      </c>
    </row>
    <row r="7" spans="1:3" x14ac:dyDescent="0.3">
      <c r="A7" s="3">
        <v>6</v>
      </c>
      <c r="B7" s="5" t="s">
        <v>503</v>
      </c>
      <c r="C7" s="3" t="str">
        <f>HYPERLINK("https://talan.bank.gov.ua/get-user-certificate/eg9zA2VzgOtpRyZefn8X","Завантажити сертифікат")</f>
        <v>Завантажити сертифікат</v>
      </c>
    </row>
    <row r="8" spans="1:3" x14ac:dyDescent="0.3">
      <c r="A8" s="3">
        <v>7</v>
      </c>
      <c r="B8" s="5" t="s">
        <v>504</v>
      </c>
      <c r="C8" s="3" t="str">
        <f>HYPERLINK("https://talan.bank.gov.ua/get-user-certificate/eg9zAgKIye-KkwhEvvqy","Завантажити сертифікат")</f>
        <v>Завантажити сертифікат</v>
      </c>
    </row>
    <row r="9" spans="1:3" x14ac:dyDescent="0.3">
      <c r="A9" s="3">
        <v>8</v>
      </c>
      <c r="B9" s="5" t="s">
        <v>505</v>
      </c>
      <c r="C9" s="3" t="str">
        <f>HYPERLINK("https://talan.bank.gov.ua/get-user-certificate/eg9zAaFZGJbcb1llZVbT","Завантажити сертифікат")</f>
        <v>Завантажити сертифікат</v>
      </c>
    </row>
    <row r="10" spans="1:3" x14ac:dyDescent="0.3">
      <c r="A10" s="3">
        <v>9</v>
      </c>
      <c r="B10" s="5" t="s">
        <v>506</v>
      </c>
      <c r="C10" s="3" t="str">
        <f>HYPERLINK("https://talan.bank.gov.ua/get-user-certificate/eg9zAzGmn6y8m4Hg2wLI","Завантажити сертифікат")</f>
        <v>Завантажити сертифікат</v>
      </c>
    </row>
    <row r="11" spans="1:3" x14ac:dyDescent="0.3">
      <c r="A11" s="3">
        <v>10</v>
      </c>
      <c r="B11" s="5" t="s">
        <v>507</v>
      </c>
      <c r="C11" s="3" t="str">
        <f>HYPERLINK("https://talan.bank.gov.ua/get-user-certificate/eg9zAeBYcaHEmgwdunNX","Завантажити сертифікат")</f>
        <v>Завантажити сертифікат</v>
      </c>
    </row>
    <row r="12" spans="1:3" x14ac:dyDescent="0.3">
      <c r="A12" s="3">
        <v>11</v>
      </c>
      <c r="B12" s="5" t="s">
        <v>508</v>
      </c>
      <c r="C12" s="3" t="str">
        <f>HYPERLINK("https://talan.bank.gov.ua/get-user-certificate/eg9zA_7PJ2P5B9r2Boyc","Завантажити сертифікат")</f>
        <v>Завантажити сертифікат</v>
      </c>
    </row>
    <row r="13" spans="1:3" x14ac:dyDescent="0.3">
      <c r="A13" s="3">
        <v>12</v>
      </c>
      <c r="B13" s="5" t="s">
        <v>509</v>
      </c>
      <c r="C13" s="3" t="str">
        <f>HYPERLINK("https://talan.bank.gov.ua/get-user-certificate/eg9zAJoN2GLWOsI5mvHw","Завантажити сертифікат")</f>
        <v>Завантажити сертифікат</v>
      </c>
    </row>
    <row r="14" spans="1:3" x14ac:dyDescent="0.3">
      <c r="A14" s="3">
        <v>13</v>
      </c>
      <c r="B14" s="5" t="s">
        <v>510</v>
      </c>
      <c r="C14" s="3" t="str">
        <f>HYPERLINK("https://talan.bank.gov.ua/get-user-certificate/eg9zAZJKGV-dQIxX4rrz","Завантажити сертифікат")</f>
        <v>Завантажити сертифікат</v>
      </c>
    </row>
    <row r="15" spans="1:3" x14ac:dyDescent="0.3">
      <c r="A15" s="3">
        <v>14</v>
      </c>
      <c r="B15" s="5" t="s">
        <v>511</v>
      </c>
      <c r="C15" s="3" t="str">
        <f>HYPERLINK("https://talan.bank.gov.ua/get-user-certificate/eg9zA-xyfePbB1mmrA_M","Завантажити сертифікат")</f>
        <v>Завантажити сертифікат</v>
      </c>
    </row>
    <row r="16" spans="1:3" x14ac:dyDescent="0.3">
      <c r="A16" s="3">
        <v>15</v>
      </c>
      <c r="B16" s="5" t="s">
        <v>512</v>
      </c>
      <c r="C16" s="3" t="str">
        <f>HYPERLINK("https://talan.bank.gov.ua/get-user-certificate/eg9zAy8zbkKm2VSmGgZL","Завантажити сертифікат")</f>
        <v>Завантажити сертифікат</v>
      </c>
    </row>
    <row r="17" spans="1:3" x14ac:dyDescent="0.3">
      <c r="A17" s="3">
        <v>16</v>
      </c>
      <c r="B17" s="5" t="s">
        <v>513</v>
      </c>
      <c r="C17" s="3" t="str">
        <f>HYPERLINK("https://talan.bank.gov.ua/get-user-certificate/eg9zAamQLZlHjQHhIUwZ","Завантажити сертифікат")</f>
        <v>Завантажити сертифікат</v>
      </c>
    </row>
    <row r="18" spans="1:3" x14ac:dyDescent="0.3">
      <c r="A18" s="3">
        <v>17</v>
      </c>
      <c r="B18" s="5" t="s">
        <v>514</v>
      </c>
      <c r="C18" s="3" t="str">
        <f>HYPERLINK("https://talan.bank.gov.ua/get-user-certificate/eg9zAX9Zy6ETGCGAjPWs","Завантажити сертифікат")</f>
        <v>Завантажити сертифікат</v>
      </c>
    </row>
    <row r="19" spans="1:3" x14ac:dyDescent="0.3">
      <c r="A19" s="3">
        <v>18</v>
      </c>
      <c r="B19" s="5" t="s">
        <v>515</v>
      </c>
      <c r="C19" s="3" t="str">
        <f>HYPERLINK("https://talan.bank.gov.ua/get-user-certificate/eg9zACt-stYPwiq0-bJ8","Завантажити сертифікат")</f>
        <v>Завантажити сертифікат</v>
      </c>
    </row>
    <row r="20" spans="1:3" x14ac:dyDescent="0.3">
      <c r="A20" s="3">
        <v>19</v>
      </c>
      <c r="B20" s="5" t="s">
        <v>516</v>
      </c>
      <c r="C20" s="3" t="str">
        <f>HYPERLINK("https://talan.bank.gov.ua/get-user-certificate/eg9zAD6m3KvvC9Kyyeba","Завантажити сертифікат")</f>
        <v>Завантажити сертифікат</v>
      </c>
    </row>
    <row r="21" spans="1:3" x14ac:dyDescent="0.3">
      <c r="A21" s="3">
        <v>20</v>
      </c>
      <c r="B21" s="5" t="s">
        <v>517</v>
      </c>
      <c r="C21" s="3" t="str">
        <f>HYPERLINK("https://talan.bank.gov.ua/get-user-certificate/eg9zAHiL8ziFx4O4ndnc","Завантажити сертифікат")</f>
        <v>Завантажити сертифікат</v>
      </c>
    </row>
    <row r="22" spans="1:3" x14ac:dyDescent="0.3">
      <c r="A22" s="3">
        <v>21</v>
      </c>
      <c r="B22" s="5" t="s">
        <v>518</v>
      </c>
      <c r="C22" s="3" t="str">
        <f>HYPERLINK("https://talan.bank.gov.ua/get-user-certificate/eg9zAUW8zkxD6DdOw6lH","Завантажити сертифікат")</f>
        <v>Завантажити сертифікат</v>
      </c>
    </row>
    <row r="23" spans="1:3" x14ac:dyDescent="0.3">
      <c r="A23" s="3">
        <v>22</v>
      </c>
      <c r="B23" s="5" t="s">
        <v>519</v>
      </c>
      <c r="C23" s="3" t="str">
        <f>HYPERLINK("https://talan.bank.gov.ua/get-user-certificate/eg9zA-Bag-aHNPllnMM_","Завантажити сертифікат")</f>
        <v>Завантажити сертифікат</v>
      </c>
    </row>
    <row r="24" spans="1:3" x14ac:dyDescent="0.3">
      <c r="A24" s="3">
        <v>23</v>
      </c>
      <c r="B24" s="5" t="s">
        <v>520</v>
      </c>
      <c r="C24" s="3" t="str">
        <f>HYPERLINK("https://talan.bank.gov.ua/get-user-certificate/eg9zAVVEkAc5xW4sSxLT","Завантажити сертифікат")</f>
        <v>Завантажити сертифікат</v>
      </c>
    </row>
    <row r="25" spans="1:3" x14ac:dyDescent="0.3">
      <c r="A25" s="3">
        <v>24</v>
      </c>
      <c r="B25" s="5" t="s">
        <v>521</v>
      </c>
      <c r="C25" s="3" t="str">
        <f>HYPERLINK("https://talan.bank.gov.ua/get-user-certificate/eg9zAuGBfbMa1W5vIsQQ","Завантажити сертифікат")</f>
        <v>Завантажити сертифікат</v>
      </c>
    </row>
    <row r="26" spans="1:3" x14ac:dyDescent="0.3">
      <c r="A26" s="3">
        <v>25</v>
      </c>
      <c r="B26" s="5" t="s">
        <v>522</v>
      </c>
      <c r="C26" s="3" t="str">
        <f>HYPERLINK("https://talan.bank.gov.ua/get-user-certificate/eg9zARrezhVNkIOdBPEO","Завантажити сертифікат")</f>
        <v>Завантажити сертифікат</v>
      </c>
    </row>
    <row r="27" spans="1:3" x14ac:dyDescent="0.3">
      <c r="A27" s="3">
        <v>26</v>
      </c>
      <c r="B27" s="5" t="s">
        <v>523</v>
      </c>
      <c r="C27" s="3" t="str">
        <f>HYPERLINK("https://talan.bank.gov.ua/get-user-certificate/eg9zAYADkQbqYhFUquoN","Завантажити сертифікат")</f>
        <v>Завантажити сертифікат</v>
      </c>
    </row>
    <row r="28" spans="1:3" x14ac:dyDescent="0.3">
      <c r="A28" s="3">
        <v>27</v>
      </c>
      <c r="B28" s="5" t="s">
        <v>524</v>
      </c>
      <c r="C28" s="3" t="str">
        <f>HYPERLINK("https://talan.bank.gov.ua/get-user-certificate/eg9zAnUNs5TsfrkrTE6t","Завантажити сертифікат")</f>
        <v>Завантажити сертифікат</v>
      </c>
    </row>
    <row r="29" spans="1:3" x14ac:dyDescent="0.3">
      <c r="A29" s="3">
        <v>28</v>
      </c>
      <c r="B29" s="5" t="s">
        <v>525</v>
      </c>
      <c r="C29" s="3" t="str">
        <f>HYPERLINK("https://talan.bank.gov.ua/get-user-certificate/eg9zAlzmx-GZqY9jGzGs","Завантажити сертифікат")</f>
        <v>Завантажити сертифікат</v>
      </c>
    </row>
    <row r="30" spans="1:3" x14ac:dyDescent="0.3">
      <c r="A30" s="3">
        <v>29</v>
      </c>
      <c r="B30" s="5" t="s">
        <v>526</v>
      </c>
      <c r="C30" s="3" t="str">
        <f>HYPERLINK("https://talan.bank.gov.ua/get-user-certificate/eg9zA1-eVVNyGssb2bzA","Завантажити сертифікат")</f>
        <v>Завантажити сертифікат</v>
      </c>
    </row>
    <row r="31" spans="1:3" x14ac:dyDescent="0.3">
      <c r="A31" s="3">
        <v>30</v>
      </c>
      <c r="B31" s="5" t="s">
        <v>527</v>
      </c>
      <c r="C31" s="3" t="str">
        <f>HYPERLINK("https://talan.bank.gov.ua/get-user-certificate/eg9zAPF2RZ-dKT8ZVqm2","Завантажити сертифікат")</f>
        <v>Завантажити сертифікат</v>
      </c>
    </row>
    <row r="32" spans="1:3" x14ac:dyDescent="0.3">
      <c r="A32" s="3">
        <v>31</v>
      </c>
      <c r="B32" s="5" t="s">
        <v>528</v>
      </c>
      <c r="C32" s="3" t="str">
        <f>HYPERLINK("https://talan.bank.gov.ua/get-user-certificate/eg9zAyA_-wQPtfHAtIFk","Завантажити сертифікат")</f>
        <v>Завантажити сертифікат</v>
      </c>
    </row>
    <row r="33" spans="1:3" x14ac:dyDescent="0.3">
      <c r="A33" s="3">
        <v>32</v>
      </c>
      <c r="B33" s="5" t="s">
        <v>529</v>
      </c>
      <c r="C33" s="3" t="str">
        <f>HYPERLINK("https://talan.bank.gov.ua/get-user-certificate/eg9zAg8i-0ksvyLZzOuQ","Завантажити сертифікат")</f>
        <v>Завантажити сертифікат</v>
      </c>
    </row>
    <row r="34" spans="1:3" x14ac:dyDescent="0.3">
      <c r="A34" s="3">
        <v>33</v>
      </c>
      <c r="B34" s="5" t="s">
        <v>530</v>
      </c>
      <c r="C34" s="3" t="str">
        <f>HYPERLINK("https://talan.bank.gov.ua/get-user-certificate/eg9zATot4YrUnUlUexjC","Завантажити сертифікат")</f>
        <v>Завантажити сертифікат</v>
      </c>
    </row>
    <row r="35" spans="1:3" x14ac:dyDescent="0.3">
      <c r="A35" s="3">
        <v>34</v>
      </c>
      <c r="B35" s="5" t="s">
        <v>531</v>
      </c>
      <c r="C35" s="3" t="str">
        <f>HYPERLINK("https://talan.bank.gov.ua/get-user-certificate/eg9zAatKTwzSxXtVE3X5","Завантажити сертифікат")</f>
        <v>Завантажити сертифікат</v>
      </c>
    </row>
    <row r="36" spans="1:3" x14ac:dyDescent="0.3">
      <c r="A36" s="3">
        <v>35</v>
      </c>
      <c r="B36" s="5" t="s">
        <v>532</v>
      </c>
      <c r="C36" s="3" t="str">
        <f>HYPERLINK("https://talan.bank.gov.ua/get-user-certificate/eg9zAUZ-GlOyxBWd9yaA","Завантажити сертифікат")</f>
        <v>Завантажити сертифікат</v>
      </c>
    </row>
    <row r="37" spans="1:3" x14ac:dyDescent="0.3">
      <c r="A37" s="3">
        <v>36</v>
      </c>
      <c r="B37" s="5" t="s">
        <v>533</v>
      </c>
      <c r="C37" s="3" t="str">
        <f>HYPERLINK("https://talan.bank.gov.ua/get-user-certificate/eg9zAWdf0CP6OOWW2RYx","Завантажити сертифікат")</f>
        <v>Завантажити сертифікат</v>
      </c>
    </row>
    <row r="38" spans="1:3" x14ac:dyDescent="0.3">
      <c r="A38" s="3">
        <v>37</v>
      </c>
      <c r="B38" s="5" t="s">
        <v>534</v>
      </c>
      <c r="C38" s="3" t="str">
        <f>HYPERLINK("https://talan.bank.gov.ua/get-user-certificate/eg9zAMQsWF-mE4b1jzHb","Завантажити сертифікат")</f>
        <v>Завантажити сертифікат</v>
      </c>
    </row>
    <row r="39" spans="1:3" x14ac:dyDescent="0.3">
      <c r="A39" s="3">
        <v>38</v>
      </c>
      <c r="B39" s="5" t="s">
        <v>535</v>
      </c>
      <c r="C39" s="3" t="str">
        <f>HYPERLINK("https://talan.bank.gov.ua/get-user-certificate/eg9zAq3laus078x1LTU6","Завантажити сертифікат")</f>
        <v>Завантажити сертифікат</v>
      </c>
    </row>
    <row r="40" spans="1:3" x14ac:dyDescent="0.3">
      <c r="A40" s="3">
        <v>39</v>
      </c>
      <c r="B40" s="5" t="s">
        <v>536</v>
      </c>
      <c r="C40" s="3" t="str">
        <f>HYPERLINK("https://talan.bank.gov.ua/get-user-certificate/eg9zA_DetT3SeuEKH8CU","Завантажити сертифікат")</f>
        <v>Завантажити сертифікат</v>
      </c>
    </row>
    <row r="41" spans="1:3" x14ac:dyDescent="0.3">
      <c r="A41" s="3">
        <v>40</v>
      </c>
      <c r="B41" s="5" t="s">
        <v>537</v>
      </c>
      <c r="C41" s="3" t="str">
        <f>HYPERLINK("https://talan.bank.gov.ua/get-user-certificate/eg9zAyzOLiKz0932cwIZ","Завантажити сертифікат")</f>
        <v>Завантажити сертифікат</v>
      </c>
    </row>
    <row r="42" spans="1:3" x14ac:dyDescent="0.3">
      <c r="A42" s="3">
        <v>41</v>
      </c>
      <c r="B42" s="5" t="s">
        <v>538</v>
      </c>
      <c r="C42" s="3" t="str">
        <f>HYPERLINK("https://talan.bank.gov.ua/get-user-certificate/eg9zA7_O6pogY4PAwCSY","Завантажити сертифікат")</f>
        <v>Завантажити сертифікат</v>
      </c>
    </row>
    <row r="43" spans="1:3" x14ac:dyDescent="0.3">
      <c r="A43" s="3">
        <v>42</v>
      </c>
      <c r="B43" s="5" t="s">
        <v>539</v>
      </c>
      <c r="C43" s="3" t="str">
        <f>HYPERLINK("https://talan.bank.gov.ua/get-user-certificate/eg9zA1NfdU0chAp4Mfuv","Завантажити сертифікат")</f>
        <v>Завантажити сертифікат</v>
      </c>
    </row>
    <row r="44" spans="1:3" x14ac:dyDescent="0.3">
      <c r="A44" s="3">
        <v>43</v>
      </c>
      <c r="B44" s="5" t="s">
        <v>540</v>
      </c>
      <c r="C44" s="3" t="str">
        <f>HYPERLINK("https://talan.bank.gov.ua/get-user-certificate/eg9zAJ5B7-8WqQMQ0npc","Завантажити сертифікат")</f>
        <v>Завантажити сертифікат</v>
      </c>
    </row>
    <row r="45" spans="1:3" x14ac:dyDescent="0.3">
      <c r="A45" s="3">
        <v>44</v>
      </c>
      <c r="B45" s="5" t="s">
        <v>541</v>
      </c>
      <c r="C45" s="3" t="str">
        <f>HYPERLINK("https://talan.bank.gov.ua/get-user-certificate/eg9zAHkmrC1D3Zv09BVz","Завантажити сертифікат")</f>
        <v>Завантажити сертифікат</v>
      </c>
    </row>
    <row r="46" spans="1:3" x14ac:dyDescent="0.3">
      <c r="A46" s="3">
        <v>45</v>
      </c>
      <c r="B46" s="5" t="s">
        <v>542</v>
      </c>
      <c r="C46" s="3" t="str">
        <f>HYPERLINK("https://talan.bank.gov.ua/get-user-certificate/eg9zAfebAbef0gPNLp5r","Завантажити сертифікат")</f>
        <v>Завантажити сертифікат</v>
      </c>
    </row>
    <row r="47" spans="1:3" x14ac:dyDescent="0.3">
      <c r="A47" s="3">
        <v>46</v>
      </c>
      <c r="B47" s="5" t="s">
        <v>543</v>
      </c>
      <c r="C47" s="3" t="str">
        <f>HYPERLINK("https://talan.bank.gov.ua/get-user-certificate/eg9zAnSiCBXgnO_QAysq","Завантажити сертифікат")</f>
        <v>Завантажити сертифікат</v>
      </c>
    </row>
    <row r="48" spans="1:3" x14ac:dyDescent="0.3">
      <c r="A48" s="3">
        <v>47</v>
      </c>
      <c r="B48" s="5" t="s">
        <v>544</v>
      </c>
      <c r="C48" s="3" t="str">
        <f>HYPERLINK("https://talan.bank.gov.ua/get-user-certificate/eg9zA3m4F4oiWG-uPh6d","Завантажити сертифікат")</f>
        <v>Завантажити сертифікат</v>
      </c>
    </row>
    <row r="49" spans="1:3" x14ac:dyDescent="0.3">
      <c r="A49" s="3">
        <v>48</v>
      </c>
      <c r="B49" s="5" t="s">
        <v>545</v>
      </c>
      <c r="C49" s="3" t="str">
        <f>HYPERLINK("https://talan.bank.gov.ua/get-user-certificate/eg9zAZO3jWVJAIoA-zs2","Завантажити сертифікат")</f>
        <v>Завантажити сертифікат</v>
      </c>
    </row>
    <row r="50" spans="1:3" x14ac:dyDescent="0.3">
      <c r="A50" s="3">
        <v>49</v>
      </c>
      <c r="B50" s="5" t="s">
        <v>546</v>
      </c>
      <c r="C50" s="3" t="str">
        <f>HYPERLINK("https://talan.bank.gov.ua/get-user-certificate/eg9zA83Z5WAzP9uva27M","Завантажити сертифікат")</f>
        <v>Завантажити сертифікат</v>
      </c>
    </row>
    <row r="51" spans="1:3" x14ac:dyDescent="0.3">
      <c r="A51" s="3">
        <v>50</v>
      </c>
      <c r="B51" s="5" t="s">
        <v>547</v>
      </c>
      <c r="C51" s="3" t="str">
        <f>HYPERLINK("https://talan.bank.gov.ua/get-user-certificate/eg9zABbqofugBoqbsBXY","Завантажити сертифікат")</f>
        <v>Завантажити сертифікат</v>
      </c>
    </row>
    <row r="52" spans="1:3" x14ac:dyDescent="0.3">
      <c r="A52" s="3">
        <v>51</v>
      </c>
      <c r="B52" s="5" t="s">
        <v>548</v>
      </c>
      <c r="C52" s="3" t="str">
        <f>HYPERLINK("https://talan.bank.gov.ua/get-user-certificate/eg9zAHq29novdl9zVJSQ","Завантажити сертифікат")</f>
        <v>Завантажити сертифікат</v>
      </c>
    </row>
    <row r="53" spans="1:3" x14ac:dyDescent="0.3">
      <c r="A53" s="3">
        <v>52</v>
      </c>
      <c r="B53" s="5" t="s">
        <v>549</v>
      </c>
      <c r="C53" s="3" t="str">
        <f>HYPERLINK("https://talan.bank.gov.ua/get-user-certificate/eg9zAmEZbgPEvzIMOTw0","Завантажити сертифікат")</f>
        <v>Завантажити сертифікат</v>
      </c>
    </row>
    <row r="54" spans="1:3" x14ac:dyDescent="0.3">
      <c r="A54" s="3">
        <v>53</v>
      </c>
      <c r="B54" s="5" t="s">
        <v>550</v>
      </c>
      <c r="C54" s="3" t="str">
        <f>HYPERLINK("https://talan.bank.gov.ua/get-user-certificate/eg9zAA6oUBFbQFgz37wI","Завантажити сертифікат")</f>
        <v>Завантажити сертифікат</v>
      </c>
    </row>
    <row r="55" spans="1:3" x14ac:dyDescent="0.3">
      <c r="A55" s="3">
        <v>54</v>
      </c>
      <c r="B55" s="5" t="s">
        <v>551</v>
      </c>
      <c r="C55" s="3" t="str">
        <f>HYPERLINK("https://talan.bank.gov.ua/get-user-certificate/eg9zAT3fmS5B4bRIGqF2","Завантажити сертифікат")</f>
        <v>Завантажити сертифікат</v>
      </c>
    </row>
    <row r="56" spans="1:3" x14ac:dyDescent="0.3">
      <c r="A56" s="3">
        <v>55</v>
      </c>
      <c r="B56" s="5" t="s">
        <v>552</v>
      </c>
      <c r="C56" s="3" t="str">
        <f>HYPERLINK("https://talan.bank.gov.ua/get-user-certificate/eg9zA5Gy2KgVJhHzgKNT","Завантажити сертифікат")</f>
        <v>Завантажити сертифікат</v>
      </c>
    </row>
    <row r="57" spans="1:3" x14ac:dyDescent="0.3">
      <c r="A57" s="3">
        <v>56</v>
      </c>
      <c r="B57" s="5" t="s">
        <v>553</v>
      </c>
      <c r="C57" s="3" t="str">
        <f>HYPERLINK("https://talan.bank.gov.ua/get-user-certificate/eg9zArPdGdlJt3vW-vfK","Завантажити сертифікат")</f>
        <v>Завантажити сертифікат</v>
      </c>
    </row>
    <row r="58" spans="1:3" x14ac:dyDescent="0.3">
      <c r="A58" s="3">
        <v>57</v>
      </c>
      <c r="B58" s="5" t="s">
        <v>554</v>
      </c>
      <c r="C58" s="3" t="str">
        <f>HYPERLINK("https://talan.bank.gov.ua/get-user-certificate/eg9zAjjDGSLksCHI9YvR","Завантажити сертифікат")</f>
        <v>Завантажити сертифікат</v>
      </c>
    </row>
    <row r="59" spans="1:3" x14ac:dyDescent="0.3">
      <c r="A59" s="3">
        <v>58</v>
      </c>
      <c r="B59" s="5" t="s">
        <v>555</v>
      </c>
      <c r="C59" s="3" t="str">
        <f>HYPERLINK("https://talan.bank.gov.ua/get-user-certificate/eg9zAQnkV4y3nllFNhai","Завантажити сертифікат")</f>
        <v>Завантажити сертифікат</v>
      </c>
    </row>
    <row r="60" spans="1:3" x14ac:dyDescent="0.3">
      <c r="A60" s="3">
        <v>59</v>
      </c>
      <c r="B60" s="5" t="s">
        <v>556</v>
      </c>
      <c r="C60" s="3" t="str">
        <f>HYPERLINK("https://talan.bank.gov.ua/get-user-certificate/eg9zA83KBCYb_d772Z45","Завантажити сертифікат")</f>
        <v>Завантажити сертифікат</v>
      </c>
    </row>
    <row r="61" spans="1:3" x14ac:dyDescent="0.3">
      <c r="A61" s="3">
        <v>60</v>
      </c>
      <c r="B61" s="5" t="s">
        <v>557</v>
      </c>
      <c r="C61" s="3" t="str">
        <f>HYPERLINK("https://talan.bank.gov.ua/get-user-certificate/eg9zA1JYzNt3WJdhV6QM","Завантажити сертифікат")</f>
        <v>Завантажити сертифікат</v>
      </c>
    </row>
    <row r="62" spans="1:3" x14ac:dyDescent="0.3">
      <c r="A62" s="3">
        <v>61</v>
      </c>
      <c r="B62" s="5" t="s">
        <v>558</v>
      </c>
      <c r="C62" s="3" t="str">
        <f>HYPERLINK("https://talan.bank.gov.ua/get-user-certificate/eg9zAUeRmbnMSjmy_BmW","Завантажити сертифікат")</f>
        <v>Завантажити сертифікат</v>
      </c>
    </row>
    <row r="63" spans="1:3" x14ac:dyDescent="0.3">
      <c r="A63" s="3">
        <v>62</v>
      </c>
      <c r="B63" s="5" t="s">
        <v>559</v>
      </c>
      <c r="C63" s="3" t="str">
        <f>HYPERLINK("https://talan.bank.gov.ua/get-user-certificate/eg9zAdzP-yvg38cBur9p","Завантажити сертифікат")</f>
        <v>Завантажити сертифікат</v>
      </c>
    </row>
    <row r="64" spans="1:3" x14ac:dyDescent="0.3">
      <c r="A64" s="3">
        <v>63</v>
      </c>
      <c r="B64" s="5" t="s">
        <v>560</v>
      </c>
      <c r="C64" s="3" t="str">
        <f>HYPERLINK("https://talan.bank.gov.ua/get-user-certificate/eg9zAVRLhxWF_dyxdjr9","Завантажити сертифікат")</f>
        <v>Завантажити сертифікат</v>
      </c>
    </row>
    <row r="65" spans="1:3" x14ac:dyDescent="0.3">
      <c r="A65" s="3">
        <v>64</v>
      </c>
      <c r="B65" s="5" t="s">
        <v>561</v>
      </c>
      <c r="C65" s="3" t="str">
        <f>HYPERLINK("https://talan.bank.gov.ua/get-user-certificate/eg9zAx8-I7V0z8QwKMbr","Завантажити сертифікат")</f>
        <v>Завантажити сертифікат</v>
      </c>
    </row>
    <row r="66" spans="1:3" x14ac:dyDescent="0.3">
      <c r="A66" s="3">
        <v>65</v>
      </c>
      <c r="B66" s="5" t="s">
        <v>562</v>
      </c>
      <c r="C66" s="3" t="str">
        <f>HYPERLINK("https://talan.bank.gov.ua/get-user-certificate/eg9zA261Ta9fD4ypSPHX","Завантажити сертифікат")</f>
        <v>Завантажити сертифікат</v>
      </c>
    </row>
    <row r="67" spans="1:3" x14ac:dyDescent="0.3">
      <c r="A67" s="3">
        <v>66</v>
      </c>
      <c r="B67" s="5" t="s">
        <v>563</v>
      </c>
      <c r="C67" s="3" t="str">
        <f>HYPERLINK("https://talan.bank.gov.ua/get-user-certificate/eg9zABSnWxV_dh_tQ8z_","Завантажити сертифікат")</f>
        <v>Завантажити сертифікат</v>
      </c>
    </row>
    <row r="68" spans="1:3" x14ac:dyDescent="0.3">
      <c r="A68" s="3">
        <v>67</v>
      </c>
      <c r="B68" s="5" t="s">
        <v>564</v>
      </c>
      <c r="C68" s="3" t="str">
        <f>HYPERLINK("https://talan.bank.gov.ua/get-user-certificate/eg9zAKGIyldqKLvnwalH","Завантажити сертифікат")</f>
        <v>Завантажити сертифікат</v>
      </c>
    </row>
    <row r="69" spans="1:3" x14ac:dyDescent="0.3">
      <c r="A69" s="3">
        <v>68</v>
      </c>
      <c r="B69" s="5" t="s">
        <v>565</v>
      </c>
      <c r="C69" s="3" t="str">
        <f>HYPERLINK("https://talan.bank.gov.ua/get-user-certificate/eg9zA_owcOenKcy2sz5h","Завантажити сертифікат")</f>
        <v>Завантажити сертифікат</v>
      </c>
    </row>
    <row r="70" spans="1:3" x14ac:dyDescent="0.3">
      <c r="A70" s="3">
        <v>69</v>
      </c>
      <c r="B70" s="5" t="s">
        <v>566</v>
      </c>
      <c r="C70" s="3" t="str">
        <f>HYPERLINK("https://talan.bank.gov.ua/get-user-certificate/eg9zAAMukYZ0fO0wIO0Z","Завантажити сертифікат")</f>
        <v>Завантажити сертифікат</v>
      </c>
    </row>
    <row r="71" spans="1:3" x14ac:dyDescent="0.3">
      <c r="A71" s="3">
        <v>70</v>
      </c>
      <c r="B71" s="5" t="s">
        <v>567</v>
      </c>
      <c r="C71" s="3" t="str">
        <f>HYPERLINK("https://talan.bank.gov.ua/get-user-certificate/eg9zAR1fk6LKpnQhqllO","Завантажити сертифікат")</f>
        <v>Завантажити сертифікат</v>
      </c>
    </row>
    <row r="72" spans="1:3" x14ac:dyDescent="0.3">
      <c r="A72" s="3">
        <v>71</v>
      </c>
      <c r="B72" s="5" t="s">
        <v>568</v>
      </c>
      <c r="C72" s="3" t="str">
        <f>HYPERLINK("https://talan.bank.gov.ua/get-user-certificate/eg9zAMTrFJZjgneN3qgb","Завантажити сертифікат")</f>
        <v>Завантажити сертифікат</v>
      </c>
    </row>
    <row r="73" spans="1:3" x14ac:dyDescent="0.3">
      <c r="A73" s="3">
        <v>72</v>
      </c>
      <c r="B73" s="5" t="s">
        <v>569</v>
      </c>
      <c r="C73" s="3" t="str">
        <f>HYPERLINK("https://talan.bank.gov.ua/get-user-certificate/eg9zADzy7QCfmwu1fqZa","Завантажити сертифікат")</f>
        <v>Завантажити сертифікат</v>
      </c>
    </row>
    <row r="74" spans="1:3" x14ac:dyDescent="0.3">
      <c r="A74" s="3">
        <v>73</v>
      </c>
      <c r="B74" s="5" t="s">
        <v>570</v>
      </c>
      <c r="C74" s="3" t="str">
        <f>HYPERLINK("https://talan.bank.gov.ua/get-user-certificate/eg9zAF3ChIiz0KnlYQVL","Завантажити сертифікат")</f>
        <v>Завантажити сертифікат</v>
      </c>
    </row>
    <row r="75" spans="1:3" x14ac:dyDescent="0.3">
      <c r="A75" s="3">
        <v>74</v>
      </c>
      <c r="B75" s="5" t="s">
        <v>571</v>
      </c>
      <c r="C75" s="3" t="str">
        <f>HYPERLINK("https://talan.bank.gov.ua/get-user-certificate/eg9zAgiDpdbGVow0wVis","Завантажити сертифікат")</f>
        <v>Завантажити сертифікат</v>
      </c>
    </row>
    <row r="76" spans="1:3" x14ac:dyDescent="0.3">
      <c r="A76" s="3">
        <v>75</v>
      </c>
      <c r="B76" s="5" t="s">
        <v>572</v>
      </c>
      <c r="C76" s="3" t="str">
        <f>HYPERLINK("https://talan.bank.gov.ua/get-user-certificate/eg9zAknITkSMYBCyDoiT","Завантажити сертифікат")</f>
        <v>Завантажити сертифікат</v>
      </c>
    </row>
    <row r="77" spans="1:3" x14ac:dyDescent="0.3">
      <c r="A77" s="3">
        <v>76</v>
      </c>
      <c r="B77" s="5" t="s">
        <v>573</v>
      </c>
      <c r="C77" s="3" t="str">
        <f>HYPERLINK("https://talan.bank.gov.ua/get-user-certificate/eg9zAAdCgh-iJ-8PBASj","Завантажити сертифікат")</f>
        <v>Завантажити сертифікат</v>
      </c>
    </row>
    <row r="78" spans="1:3" x14ac:dyDescent="0.3">
      <c r="A78" s="3">
        <v>77</v>
      </c>
      <c r="B78" s="5" t="s">
        <v>574</v>
      </c>
      <c r="C78" s="3" t="str">
        <f>HYPERLINK("https://talan.bank.gov.ua/get-user-certificate/eg9zAuZh1Wru8fXPSVUc","Завантажити сертифікат")</f>
        <v>Завантажити сертифікат</v>
      </c>
    </row>
    <row r="79" spans="1:3" x14ac:dyDescent="0.3">
      <c r="A79" s="3">
        <v>78</v>
      </c>
      <c r="B79" s="5" t="s">
        <v>575</v>
      </c>
      <c r="C79" s="3" t="str">
        <f>HYPERLINK("https://talan.bank.gov.ua/get-user-certificate/eg9zAUXw0gx9o6JLLJFT","Завантажити сертифікат")</f>
        <v>Завантажити сертифікат</v>
      </c>
    </row>
    <row r="80" spans="1:3" x14ac:dyDescent="0.3">
      <c r="A80" s="3">
        <v>79</v>
      </c>
      <c r="B80" s="5" t="s">
        <v>576</v>
      </c>
      <c r="C80" s="3" t="str">
        <f>HYPERLINK("https://talan.bank.gov.ua/get-user-certificate/eg9zA9ebDQMsEYjLWr-z","Завантажити сертифікат")</f>
        <v>Завантажити сертифікат</v>
      </c>
    </row>
    <row r="81" spans="1:3" x14ac:dyDescent="0.3">
      <c r="A81" s="3">
        <v>80</v>
      </c>
      <c r="B81" s="5" t="s">
        <v>577</v>
      </c>
      <c r="C81" s="3" t="str">
        <f>HYPERLINK("https://talan.bank.gov.ua/get-user-certificate/eg9zAiBNjgSDnX8wJu66","Завантажити сертифікат")</f>
        <v>Завантажити сертифікат</v>
      </c>
    </row>
    <row r="82" spans="1:3" x14ac:dyDescent="0.3">
      <c r="A82" s="3">
        <v>81</v>
      </c>
      <c r="B82" s="5" t="s">
        <v>578</v>
      </c>
      <c r="C82" s="3" t="str">
        <f>HYPERLINK("https://talan.bank.gov.ua/get-user-certificate/eg9zAYVJ9pRJ-ygoErqO","Завантажити сертифікат")</f>
        <v>Завантажити сертифікат</v>
      </c>
    </row>
    <row r="83" spans="1:3" x14ac:dyDescent="0.3">
      <c r="A83" s="3">
        <v>82</v>
      </c>
      <c r="B83" s="5" t="s">
        <v>579</v>
      </c>
      <c r="C83" s="3" t="str">
        <f>HYPERLINK("https://talan.bank.gov.ua/get-user-certificate/eg9zA9Y6lDvg-e3yhPgv","Завантажити сертифікат")</f>
        <v>Завантажити сертифікат</v>
      </c>
    </row>
    <row r="84" spans="1:3" x14ac:dyDescent="0.3">
      <c r="A84" s="3">
        <v>83</v>
      </c>
      <c r="B84" s="5" t="s">
        <v>580</v>
      </c>
      <c r="C84" s="3" t="str">
        <f>HYPERLINK("https://talan.bank.gov.ua/get-user-certificate/eg9zAIgyBXCcyjao4DKz","Завантажити сертифікат")</f>
        <v>Завантажити сертифікат</v>
      </c>
    </row>
    <row r="85" spans="1:3" x14ac:dyDescent="0.3">
      <c r="A85" s="3">
        <v>84</v>
      </c>
      <c r="B85" s="5" t="s">
        <v>581</v>
      </c>
      <c r="C85" s="3" t="str">
        <f>HYPERLINK("https://talan.bank.gov.ua/get-user-certificate/eg9zAuuOEkdQhCyiPQ71","Завантажити сертифікат")</f>
        <v>Завантажити сертифікат</v>
      </c>
    </row>
    <row r="86" spans="1:3" x14ac:dyDescent="0.3">
      <c r="A86" s="3">
        <v>85</v>
      </c>
      <c r="B86" s="5" t="s">
        <v>582</v>
      </c>
      <c r="C86" s="3" t="str">
        <f>HYPERLINK("https://talan.bank.gov.ua/get-user-certificate/eg9zA5Ao0sjk8gXPoQkk","Завантажити сертифікат")</f>
        <v>Завантажити сертифікат</v>
      </c>
    </row>
    <row r="87" spans="1:3" x14ac:dyDescent="0.3">
      <c r="A87" s="3">
        <v>86</v>
      </c>
      <c r="B87" s="5" t="s">
        <v>583</v>
      </c>
      <c r="C87" s="3" t="str">
        <f>HYPERLINK("https://talan.bank.gov.ua/get-user-certificate/eg9zAK3LzVkp7LKC1dtw","Завантажити сертифікат")</f>
        <v>Завантажити сертифікат</v>
      </c>
    </row>
    <row r="88" spans="1:3" x14ac:dyDescent="0.3">
      <c r="A88" s="3">
        <v>87</v>
      </c>
      <c r="B88" s="5" t="s">
        <v>584</v>
      </c>
      <c r="C88" s="3" t="str">
        <f>HYPERLINK("https://talan.bank.gov.ua/get-user-certificate/eg9zArF1gNgIKQYmVVs1","Завантажити сертифікат")</f>
        <v>Завантажити сертифікат</v>
      </c>
    </row>
    <row r="89" spans="1:3" x14ac:dyDescent="0.3">
      <c r="A89" s="3">
        <v>88</v>
      </c>
      <c r="B89" s="5" t="s">
        <v>585</v>
      </c>
      <c r="C89" s="3" t="str">
        <f>HYPERLINK("https://talan.bank.gov.ua/get-user-certificate/eg9zAYNfaxC6XQBc6kor","Завантажити сертифікат")</f>
        <v>Завантажити сертифікат</v>
      </c>
    </row>
    <row r="90" spans="1:3" x14ac:dyDescent="0.3">
      <c r="A90" s="3">
        <v>89</v>
      </c>
      <c r="B90" s="5" t="s">
        <v>586</v>
      </c>
      <c r="C90" s="3" t="str">
        <f>HYPERLINK("https://talan.bank.gov.ua/get-user-certificate/eg9zAHDukPJys5XaKz-s","Завантажити сертифікат")</f>
        <v>Завантажити сертифікат</v>
      </c>
    </row>
    <row r="91" spans="1:3" x14ac:dyDescent="0.3">
      <c r="A91" s="3">
        <v>90</v>
      </c>
      <c r="B91" s="5" t="s">
        <v>587</v>
      </c>
      <c r="C91" s="3" t="str">
        <f>HYPERLINK("https://talan.bank.gov.ua/get-user-certificate/eg9zAer9FF14IXwSvIIy","Завантажити сертифікат")</f>
        <v>Завантажити сертифікат</v>
      </c>
    </row>
    <row r="92" spans="1:3" x14ac:dyDescent="0.3">
      <c r="A92" s="3">
        <v>91</v>
      </c>
      <c r="B92" s="5" t="s">
        <v>588</v>
      </c>
      <c r="C92" s="3" t="str">
        <f>HYPERLINK("https://talan.bank.gov.ua/get-user-certificate/eg9zAgJkOcJTdxeqBRRm","Завантажити сертифікат")</f>
        <v>Завантажити сертифікат</v>
      </c>
    </row>
    <row r="93" spans="1:3" x14ac:dyDescent="0.3">
      <c r="A93" s="3">
        <v>92</v>
      </c>
      <c r="B93" s="5" t="s">
        <v>589</v>
      </c>
      <c r="C93" s="3" t="str">
        <f>HYPERLINK("https://talan.bank.gov.ua/get-user-certificate/eg9zARYGuGmzH24_E0Z8","Завантажити сертифікат")</f>
        <v>Завантажити сертифікат</v>
      </c>
    </row>
    <row r="94" spans="1:3" x14ac:dyDescent="0.3">
      <c r="A94" s="3">
        <v>93</v>
      </c>
      <c r="B94" s="5" t="s">
        <v>590</v>
      </c>
      <c r="C94" s="3" t="str">
        <f>HYPERLINK("https://talan.bank.gov.ua/get-user-certificate/eg9zAWGVY2wk5YIHZLAg","Завантажити сертифікат")</f>
        <v>Завантажити сертифікат</v>
      </c>
    </row>
    <row r="95" spans="1:3" x14ac:dyDescent="0.3">
      <c r="A95" s="3">
        <v>94</v>
      </c>
      <c r="B95" s="5" t="s">
        <v>591</v>
      </c>
      <c r="C95" s="3" t="str">
        <f>HYPERLINK("https://talan.bank.gov.ua/get-user-certificate/eg9zAA-9apbD6sOpLrtk","Завантажити сертифікат")</f>
        <v>Завантажити сертифікат</v>
      </c>
    </row>
    <row r="96" spans="1:3" x14ac:dyDescent="0.3">
      <c r="A96" s="3">
        <v>95</v>
      </c>
      <c r="B96" s="5" t="s">
        <v>592</v>
      </c>
      <c r="C96" s="3" t="str">
        <f>HYPERLINK("https://talan.bank.gov.ua/get-user-certificate/eg9zAZi1K6WyR8ic2h1j","Завантажити сертифікат")</f>
        <v>Завантажити сертифікат</v>
      </c>
    </row>
    <row r="97" spans="1:3" x14ac:dyDescent="0.3">
      <c r="A97" s="3">
        <v>96</v>
      </c>
      <c r="B97" s="5" t="s">
        <v>593</v>
      </c>
      <c r="C97" s="3" t="str">
        <f>HYPERLINK("https://talan.bank.gov.ua/get-user-certificate/eg9zACYAopvModwOlVQN","Завантажити сертифікат")</f>
        <v>Завантажити сертифікат</v>
      </c>
    </row>
    <row r="98" spans="1:3" x14ac:dyDescent="0.3">
      <c r="A98" s="3">
        <v>97</v>
      </c>
      <c r="B98" s="5" t="s">
        <v>594</v>
      </c>
      <c r="C98" s="3" t="str">
        <f>HYPERLINK("https://talan.bank.gov.ua/get-user-certificate/eg9zAHbxatOemfYN42Y9","Завантажити сертифікат")</f>
        <v>Завантажити сертифікат</v>
      </c>
    </row>
    <row r="99" spans="1:3" x14ac:dyDescent="0.3">
      <c r="A99" s="3">
        <v>98</v>
      </c>
      <c r="B99" s="5" t="s">
        <v>595</v>
      </c>
      <c r="C99" s="3" t="str">
        <f>HYPERLINK("https://talan.bank.gov.ua/get-user-certificate/eg9zAVpIEHk2jPxkZBa9","Завантажити сертифікат")</f>
        <v>Завантажити сертифікат</v>
      </c>
    </row>
    <row r="100" spans="1:3" x14ac:dyDescent="0.3">
      <c r="A100" s="3">
        <v>99</v>
      </c>
      <c r="B100" s="5" t="s">
        <v>596</v>
      </c>
      <c r="C100" s="3" t="str">
        <f>HYPERLINK("https://talan.bank.gov.ua/get-user-certificate/eg9zA-FRvTdUP4ZeT1-7","Завантажити сертифікат")</f>
        <v>Завантажити сертифікат</v>
      </c>
    </row>
    <row r="101" spans="1:3" x14ac:dyDescent="0.3">
      <c r="A101" s="3">
        <v>100</v>
      </c>
      <c r="B101" s="5" t="s">
        <v>597</v>
      </c>
      <c r="C101" s="3" t="str">
        <f>HYPERLINK("https://talan.bank.gov.ua/get-user-certificate/eg9zAamzXWKdxmpBYzA5","Завантажити сертифікат")</f>
        <v>Завантажити сертифікат</v>
      </c>
    </row>
    <row r="102" spans="1:3" x14ac:dyDescent="0.3">
      <c r="A102" s="3">
        <v>101</v>
      </c>
      <c r="B102" s="5" t="s">
        <v>598</v>
      </c>
      <c r="C102" s="3" t="str">
        <f>HYPERLINK("https://talan.bank.gov.ua/get-user-certificate/eg9zAd5a4-PumFcro9FE","Завантажити сертифікат")</f>
        <v>Завантажити сертифікат</v>
      </c>
    </row>
    <row r="103" spans="1:3" x14ac:dyDescent="0.3">
      <c r="A103" s="3">
        <v>102</v>
      </c>
      <c r="B103" s="5" t="s">
        <v>599</v>
      </c>
      <c r="C103" s="3" t="str">
        <f>HYPERLINK("https://talan.bank.gov.ua/get-user-certificate/eg9zAXZ-O9en1nzwBmpd","Завантажити сертифікат")</f>
        <v>Завантажити сертифікат</v>
      </c>
    </row>
    <row r="104" spans="1:3" x14ac:dyDescent="0.3">
      <c r="A104" s="3">
        <v>103</v>
      </c>
      <c r="B104" s="5" t="s">
        <v>600</v>
      </c>
      <c r="C104" s="3" t="str">
        <f>HYPERLINK("https://talan.bank.gov.ua/get-user-certificate/eg9zAwFml8PInNZ05Pb6","Завантажити сертифікат")</f>
        <v>Завантажити сертифікат</v>
      </c>
    </row>
    <row r="105" spans="1:3" x14ac:dyDescent="0.3">
      <c r="A105" s="3">
        <v>104</v>
      </c>
      <c r="B105" s="5" t="s">
        <v>601</v>
      </c>
      <c r="C105" s="3" t="str">
        <f>HYPERLINK("https://talan.bank.gov.ua/get-user-certificate/eg9zAneKHK2y7oxlRZn6","Завантажити сертифікат")</f>
        <v>Завантажити сертифікат</v>
      </c>
    </row>
    <row r="106" spans="1:3" x14ac:dyDescent="0.3">
      <c r="A106" s="3">
        <v>105</v>
      </c>
      <c r="B106" s="5" t="s">
        <v>602</v>
      </c>
      <c r="C106" s="3" t="str">
        <f>HYPERLINK("https://talan.bank.gov.ua/get-user-certificate/eg9zAgaWNH0Kuuf-4eKe","Завантажити сертифікат")</f>
        <v>Завантажити сертифікат</v>
      </c>
    </row>
    <row r="107" spans="1:3" x14ac:dyDescent="0.3">
      <c r="A107" s="3">
        <v>106</v>
      </c>
      <c r="B107" s="5" t="s">
        <v>603</v>
      </c>
      <c r="C107" s="3" t="str">
        <f>HYPERLINK("https://talan.bank.gov.ua/get-user-certificate/eg9zAs_v_tmk6zKdZBj5","Завантажити сертифікат")</f>
        <v>Завантажити сертифікат</v>
      </c>
    </row>
    <row r="108" spans="1:3" x14ac:dyDescent="0.3">
      <c r="A108" s="3">
        <v>107</v>
      </c>
      <c r="B108" s="5" t="s">
        <v>604</v>
      </c>
      <c r="C108" s="3" t="str">
        <f>HYPERLINK("https://talan.bank.gov.ua/get-user-certificate/eg9zAfZW1E8ea1pjCOGt","Завантажити сертифікат")</f>
        <v>Завантажити сертифікат</v>
      </c>
    </row>
    <row r="109" spans="1:3" x14ac:dyDescent="0.3">
      <c r="A109" s="3">
        <v>108</v>
      </c>
      <c r="B109" s="5" t="s">
        <v>605</v>
      </c>
      <c r="C109" s="3" t="str">
        <f>HYPERLINK("https://talan.bank.gov.ua/get-user-certificate/eg9zAHTsrKDU9wAmGWyf","Завантажити сертифікат")</f>
        <v>Завантажити сертифікат</v>
      </c>
    </row>
    <row r="110" spans="1:3" x14ac:dyDescent="0.3">
      <c r="A110" s="3">
        <v>109</v>
      </c>
      <c r="B110" s="5" t="s">
        <v>597</v>
      </c>
      <c r="C110" s="3" t="str">
        <f>HYPERLINK("https://talan.bank.gov.ua/get-user-certificate/eg9zA_Be3RDOM79Jbcpd","Завантажити сертифікат")</f>
        <v>Завантажити сертифікат</v>
      </c>
    </row>
    <row r="111" spans="1:3" x14ac:dyDescent="0.3">
      <c r="A111" s="3">
        <v>110</v>
      </c>
      <c r="B111" s="5" t="s">
        <v>606</v>
      </c>
      <c r="C111" s="3" t="str">
        <f>HYPERLINK("https://talan.bank.gov.ua/get-user-certificate/eg9zAT4OizD-90_No1EP","Завантажити сертифікат")</f>
        <v>Завантажити сертифікат</v>
      </c>
    </row>
    <row r="112" spans="1:3" x14ac:dyDescent="0.3">
      <c r="A112" s="3">
        <v>111</v>
      </c>
      <c r="B112" s="5" t="s">
        <v>607</v>
      </c>
      <c r="C112" s="3" t="str">
        <f>HYPERLINK("https://talan.bank.gov.ua/get-user-certificate/eg9zAEHP-6JZuEYWuhLF","Завантажити сертифікат")</f>
        <v>Завантажити сертифікат</v>
      </c>
    </row>
    <row r="113" spans="1:3" x14ac:dyDescent="0.3">
      <c r="A113" s="3">
        <v>112</v>
      </c>
      <c r="B113" s="5" t="s">
        <v>608</v>
      </c>
      <c r="C113" s="3" t="str">
        <f>HYPERLINK("https://talan.bank.gov.ua/get-user-certificate/eg9zAKDFyeOhexYk8sLa","Завантажити сертифікат")</f>
        <v>Завантажити сертифікат</v>
      </c>
    </row>
    <row r="114" spans="1:3" x14ac:dyDescent="0.3">
      <c r="A114" s="3">
        <v>113</v>
      </c>
      <c r="B114" s="5" t="s">
        <v>609</v>
      </c>
      <c r="C114" s="3" t="str">
        <f>HYPERLINK("https://talan.bank.gov.ua/get-user-certificate/eg9zAruh08QlsPMD1iBu","Завантажити сертифікат")</f>
        <v>Завантажити сертифікат</v>
      </c>
    </row>
    <row r="115" spans="1:3" x14ac:dyDescent="0.3">
      <c r="A115" s="3">
        <v>114</v>
      </c>
      <c r="B115" s="5" t="s">
        <v>610</v>
      </c>
      <c r="C115" s="3" t="str">
        <f>HYPERLINK("https://talan.bank.gov.ua/get-user-certificate/eg9zASZQOBcMgGLAf75F","Завантажити сертифікат")</f>
        <v>Завантажити сертифікат</v>
      </c>
    </row>
    <row r="116" spans="1:3" x14ac:dyDescent="0.3">
      <c r="A116" s="3">
        <v>115</v>
      </c>
      <c r="B116" s="5" t="s">
        <v>611</v>
      </c>
      <c r="C116" s="3" t="str">
        <f>HYPERLINK("https://talan.bank.gov.ua/get-user-certificate/eg9zAdsINcEOsEG2hUSf","Завантажити сертифікат")</f>
        <v>Завантажити сертифікат</v>
      </c>
    </row>
    <row r="117" spans="1:3" x14ac:dyDescent="0.3">
      <c r="A117" s="3">
        <v>116</v>
      </c>
      <c r="B117" s="5" t="s">
        <v>612</v>
      </c>
      <c r="C117" s="3" t="str">
        <f>HYPERLINK("https://talan.bank.gov.ua/get-user-certificate/eg9zA7biBVUGjUM4LXjV","Завантажити сертифікат")</f>
        <v>Завантажити сертифікат</v>
      </c>
    </row>
    <row r="118" spans="1:3" x14ac:dyDescent="0.3">
      <c r="A118" s="3">
        <v>117</v>
      </c>
      <c r="B118" s="5" t="s">
        <v>613</v>
      </c>
      <c r="C118" s="3" t="str">
        <f>HYPERLINK("https://talan.bank.gov.ua/get-user-certificate/eg9zAeIDRk50r48qEAb-","Завантажити сертифікат")</f>
        <v>Завантажити сертифікат</v>
      </c>
    </row>
    <row r="119" spans="1:3" x14ac:dyDescent="0.3">
      <c r="A119" s="3">
        <v>118</v>
      </c>
      <c r="B119" s="5" t="s">
        <v>614</v>
      </c>
      <c r="C119" s="3" t="str">
        <f>HYPERLINK("https://talan.bank.gov.ua/get-user-certificate/eg9zAhUyBIHPa4FmJ7B-","Завантажити сертифікат")</f>
        <v>Завантажити сертифікат</v>
      </c>
    </row>
    <row r="120" spans="1:3" x14ac:dyDescent="0.3">
      <c r="A120" s="3">
        <v>119</v>
      </c>
      <c r="B120" s="5" t="s">
        <v>615</v>
      </c>
      <c r="C120" s="3" t="str">
        <f>HYPERLINK("https://talan.bank.gov.ua/get-user-certificate/eg9zAPaPLYvbT8mbeDlw","Завантажити сертифікат")</f>
        <v>Завантажити сертифікат</v>
      </c>
    </row>
    <row r="121" spans="1:3" x14ac:dyDescent="0.3">
      <c r="A121" s="3">
        <v>120</v>
      </c>
      <c r="B121" s="5" t="s">
        <v>616</v>
      </c>
      <c r="C121" s="3" t="str">
        <f>HYPERLINK("https://talan.bank.gov.ua/get-user-certificate/eg9zAsG7lYEBabUbNLE6","Завантажити сертифікат")</f>
        <v>Завантажити сертифікат</v>
      </c>
    </row>
    <row r="122" spans="1:3" x14ac:dyDescent="0.3">
      <c r="A122" s="3">
        <v>121</v>
      </c>
      <c r="B122" s="5" t="s">
        <v>617</v>
      </c>
      <c r="C122" s="3" t="str">
        <f>HYPERLINK("https://talan.bank.gov.ua/get-user-certificate/eg9zAM1zDcLwVfOiGlm4","Завантажити сертифікат")</f>
        <v>Завантажити сертифікат</v>
      </c>
    </row>
    <row r="123" spans="1:3" x14ac:dyDescent="0.3">
      <c r="A123" s="3">
        <v>122</v>
      </c>
      <c r="B123" s="5" t="s">
        <v>618</v>
      </c>
      <c r="C123" s="3" t="str">
        <f>HYPERLINK("https://talan.bank.gov.ua/get-user-certificate/eg9zAhflk2BDadkHnlaq","Завантажити сертифікат")</f>
        <v>Завантажити сертифікат</v>
      </c>
    </row>
    <row r="124" spans="1:3" x14ac:dyDescent="0.3">
      <c r="A124" s="3">
        <v>123</v>
      </c>
      <c r="B124" s="5" t="s">
        <v>619</v>
      </c>
      <c r="C124" s="3" t="str">
        <f>HYPERLINK("https://talan.bank.gov.ua/get-user-certificate/eg9zAlDVFlqMLLhqzTSe","Завантажити сертифікат")</f>
        <v>Завантажити сертифікат</v>
      </c>
    </row>
    <row r="125" spans="1:3" x14ac:dyDescent="0.3">
      <c r="A125" s="3">
        <v>124</v>
      </c>
      <c r="B125" s="5" t="s">
        <v>620</v>
      </c>
      <c r="C125" s="3" t="str">
        <f>HYPERLINK("https://talan.bank.gov.ua/get-user-certificate/eg9zADgvFgmFWpodxIrq","Завантажити сертифікат")</f>
        <v>Завантажити сертифікат</v>
      </c>
    </row>
    <row r="126" spans="1:3" x14ac:dyDescent="0.3">
      <c r="A126" s="3">
        <v>125</v>
      </c>
      <c r="B126" s="5" t="s">
        <v>621</v>
      </c>
      <c r="C126" s="3" t="str">
        <f>HYPERLINK("https://talan.bank.gov.ua/get-user-certificate/eg9zA1LisLbpAkWtqFeU","Завантажити сертифікат")</f>
        <v>Завантажити сертифікат</v>
      </c>
    </row>
    <row r="127" spans="1:3" x14ac:dyDescent="0.3">
      <c r="A127" s="3">
        <v>126</v>
      </c>
      <c r="B127" s="5" t="s">
        <v>622</v>
      </c>
      <c r="C127" s="3" t="str">
        <f>HYPERLINK("https://talan.bank.gov.ua/get-user-certificate/eg9zAghuY6oi0wV8z-XE","Завантажити сертифікат")</f>
        <v>Завантажити сертифікат</v>
      </c>
    </row>
    <row r="128" spans="1:3" x14ac:dyDescent="0.3">
      <c r="A128" s="3">
        <v>127</v>
      </c>
      <c r="B128" s="5" t="s">
        <v>623</v>
      </c>
      <c r="C128" s="3" t="str">
        <f>HYPERLINK("https://talan.bank.gov.ua/get-user-certificate/eg9zAoNyJRxcmAbHMRRB","Завантажити сертифікат")</f>
        <v>Завантажити сертифікат</v>
      </c>
    </row>
    <row r="129" spans="1:3" x14ac:dyDescent="0.3">
      <c r="A129" s="3">
        <v>128</v>
      </c>
      <c r="B129" s="5" t="s">
        <v>624</v>
      </c>
      <c r="C129" s="3" t="str">
        <f>HYPERLINK("https://talan.bank.gov.ua/get-user-certificate/eg9zAmYKGXQVS2BujFrW","Завантажити сертифікат")</f>
        <v>Завантажити сертифікат</v>
      </c>
    </row>
    <row r="130" spans="1:3" x14ac:dyDescent="0.3">
      <c r="A130" s="3">
        <v>129</v>
      </c>
      <c r="B130" s="5" t="s">
        <v>625</v>
      </c>
      <c r="C130" s="3" t="str">
        <f>HYPERLINK("https://talan.bank.gov.ua/get-user-certificate/eg9zAfniXXSQBXax43aq","Завантажити сертифікат")</f>
        <v>Завантажити сертифікат</v>
      </c>
    </row>
    <row r="131" spans="1:3" x14ac:dyDescent="0.3">
      <c r="A131" s="3">
        <v>130</v>
      </c>
      <c r="B131" s="5" t="s">
        <v>626</v>
      </c>
      <c r="C131" s="3" t="str">
        <f>HYPERLINK("https://talan.bank.gov.ua/get-user-certificate/eg9zAdzzr_zIRvNa-D-c","Завантажити сертифікат")</f>
        <v>Завантажити сертифікат</v>
      </c>
    </row>
    <row r="132" spans="1:3" x14ac:dyDescent="0.3">
      <c r="A132" s="3">
        <v>131</v>
      </c>
      <c r="B132" s="5" t="s">
        <v>627</v>
      </c>
      <c r="C132" s="3" t="str">
        <f>HYPERLINK("https://talan.bank.gov.ua/get-user-certificate/eg9zAcnsr5s8GRQrfH7Z","Завантажити сертифікат")</f>
        <v>Завантажити сертифікат</v>
      </c>
    </row>
    <row r="133" spans="1:3" x14ac:dyDescent="0.3">
      <c r="A133" s="3">
        <v>132</v>
      </c>
      <c r="B133" s="5" t="s">
        <v>628</v>
      </c>
      <c r="C133" s="3" t="str">
        <f>HYPERLINK("https://talan.bank.gov.ua/get-user-certificate/eg9zAlkjuSiKvkl7v1uv","Завантажити сертифікат")</f>
        <v>Завантажити сертифікат</v>
      </c>
    </row>
    <row r="134" spans="1:3" x14ac:dyDescent="0.3">
      <c r="A134" s="3">
        <v>133</v>
      </c>
      <c r="B134" s="5" t="s">
        <v>629</v>
      </c>
      <c r="C134" s="3" t="str">
        <f>HYPERLINK("https://talan.bank.gov.ua/get-user-certificate/eg9zA1P4o_GOmPP9oHAT","Завантажити сертифікат")</f>
        <v>Завантажити сертифікат</v>
      </c>
    </row>
    <row r="135" spans="1:3" x14ac:dyDescent="0.3">
      <c r="A135" s="3">
        <v>134</v>
      </c>
      <c r="B135" s="5" t="s">
        <v>630</v>
      </c>
      <c r="C135" s="3" t="str">
        <f>HYPERLINK("https://talan.bank.gov.ua/get-user-certificate/eg9zA3p-3qQU3rMalfA8","Завантажити сертифікат")</f>
        <v>Завантажити сертифікат</v>
      </c>
    </row>
    <row r="136" spans="1:3" x14ac:dyDescent="0.3">
      <c r="A136" s="3">
        <v>135</v>
      </c>
      <c r="B136" s="5" t="s">
        <v>631</v>
      </c>
      <c r="C136" s="3" t="str">
        <f>HYPERLINK("https://talan.bank.gov.ua/get-user-certificate/eg9zAWJ4-YDNOCoELW5w","Завантажити сертифікат")</f>
        <v>Завантажити сертифікат</v>
      </c>
    </row>
    <row r="137" spans="1:3" x14ac:dyDescent="0.3">
      <c r="A137" s="3">
        <v>136</v>
      </c>
      <c r="B137" s="5" t="s">
        <v>632</v>
      </c>
      <c r="C137" s="3" t="str">
        <f>HYPERLINK("https://talan.bank.gov.ua/get-user-certificate/eg9zArq_o3C7Ss4rTjyR","Завантажити сертифікат")</f>
        <v>Завантажити сертифікат</v>
      </c>
    </row>
    <row r="138" spans="1:3" x14ac:dyDescent="0.3">
      <c r="A138" s="3">
        <v>137</v>
      </c>
      <c r="B138" s="5" t="s">
        <v>633</v>
      </c>
      <c r="C138" s="3" t="str">
        <f>HYPERLINK("https://talan.bank.gov.ua/get-user-certificate/eg9zAgVI_Q66clo_qVAx","Завантажити сертифікат")</f>
        <v>Завантажити сертифікат</v>
      </c>
    </row>
    <row r="139" spans="1:3" x14ac:dyDescent="0.3">
      <c r="A139" s="3">
        <v>138</v>
      </c>
      <c r="B139" s="5" t="s">
        <v>634</v>
      </c>
      <c r="C139" s="3" t="str">
        <f>HYPERLINK("https://talan.bank.gov.ua/get-user-certificate/eg9zAWltKB52OI67nQno","Завантажити сертифікат")</f>
        <v>Завантажити сертифікат</v>
      </c>
    </row>
    <row r="140" spans="1:3" x14ac:dyDescent="0.3">
      <c r="A140" s="3">
        <v>139</v>
      </c>
      <c r="B140" s="5" t="s">
        <v>635</v>
      </c>
      <c r="C140" s="3" t="str">
        <f>HYPERLINK("https://talan.bank.gov.ua/get-user-certificate/eg9zAqOV40F5i_3epKL4","Завантажити сертифікат")</f>
        <v>Завантажити сертифікат</v>
      </c>
    </row>
    <row r="141" spans="1:3" x14ac:dyDescent="0.3">
      <c r="A141" s="3">
        <v>140</v>
      </c>
      <c r="B141" s="5" t="s">
        <v>636</v>
      </c>
      <c r="C141" s="3" t="str">
        <f>HYPERLINK("https://talan.bank.gov.ua/get-user-certificate/eg9zAd4XVB8aKYl0vxZP","Завантажити сертифікат")</f>
        <v>Завантажити сертифікат</v>
      </c>
    </row>
    <row r="142" spans="1:3" x14ac:dyDescent="0.3">
      <c r="A142" s="3">
        <v>141</v>
      </c>
      <c r="B142" s="5" t="s">
        <v>637</v>
      </c>
      <c r="C142" s="3" t="str">
        <f>HYPERLINK("https://talan.bank.gov.ua/get-user-certificate/eg9zAmUN70ROtqz7LLFm","Завантажити сертифікат")</f>
        <v>Завантажити сертифікат</v>
      </c>
    </row>
    <row r="143" spans="1:3" x14ac:dyDescent="0.3">
      <c r="A143" s="3">
        <v>142</v>
      </c>
      <c r="B143" s="5" t="s">
        <v>638</v>
      </c>
      <c r="C143" s="3" t="str">
        <f>HYPERLINK("https://talan.bank.gov.ua/get-user-certificate/eg9zAKYnLsDFPCS86sJT","Завантажити сертифікат")</f>
        <v>Завантажити сертифікат</v>
      </c>
    </row>
    <row r="144" spans="1:3" x14ac:dyDescent="0.3">
      <c r="A144" s="3">
        <v>143</v>
      </c>
      <c r="B144" s="5" t="s">
        <v>639</v>
      </c>
      <c r="C144" s="3" t="str">
        <f>HYPERLINK("https://talan.bank.gov.ua/get-user-certificate/eg9zAwk6yTMmb2oUAgAB","Завантажити сертифікат")</f>
        <v>Завантажити сертифікат</v>
      </c>
    </row>
    <row r="145" spans="1:3" x14ac:dyDescent="0.3">
      <c r="A145" s="3">
        <v>144</v>
      </c>
      <c r="B145" s="5" t="s">
        <v>640</v>
      </c>
      <c r="C145" s="3" t="str">
        <f>HYPERLINK("https://talan.bank.gov.ua/get-user-certificate/eg9zAG4yWmKteaSg1EBQ","Завантажити сертифікат")</f>
        <v>Завантажити сертифікат</v>
      </c>
    </row>
    <row r="146" spans="1:3" x14ac:dyDescent="0.3">
      <c r="A146" s="3">
        <v>145</v>
      </c>
      <c r="B146" s="5" t="s">
        <v>641</v>
      </c>
      <c r="C146" s="3" t="str">
        <f>HYPERLINK("https://talan.bank.gov.ua/get-user-certificate/eg9zAzzdUd1DiN2A8BNQ","Завантажити сертифікат")</f>
        <v>Завантажити сертифікат</v>
      </c>
    </row>
    <row r="147" spans="1:3" x14ac:dyDescent="0.3">
      <c r="A147" s="3">
        <v>146</v>
      </c>
      <c r="B147" s="5" t="s">
        <v>642</v>
      </c>
      <c r="C147" s="3" t="str">
        <f>HYPERLINK("https://talan.bank.gov.ua/get-user-certificate/eg9zAZc8ExeolhzL9f-c","Завантажити сертифікат")</f>
        <v>Завантажити сертифікат</v>
      </c>
    </row>
    <row r="148" spans="1:3" x14ac:dyDescent="0.3">
      <c r="A148" s="3">
        <v>147</v>
      </c>
      <c r="B148" s="5" t="s">
        <v>643</v>
      </c>
      <c r="C148" s="3" t="str">
        <f>HYPERLINK("https://talan.bank.gov.ua/get-user-certificate/eg9zAZls4njNZMylnA3G","Завантажити сертифікат")</f>
        <v>Завантажити сертифікат</v>
      </c>
    </row>
    <row r="149" spans="1:3" x14ac:dyDescent="0.3">
      <c r="A149" s="3">
        <v>148</v>
      </c>
      <c r="B149" s="5" t="s">
        <v>644</v>
      </c>
      <c r="C149" s="3" t="str">
        <f>HYPERLINK("https://talan.bank.gov.ua/get-user-certificate/eg9zA3pK_7DrWPaRH4Bl","Завантажити сертифікат")</f>
        <v>Завантажити сертифікат</v>
      </c>
    </row>
    <row r="150" spans="1:3" x14ac:dyDescent="0.3">
      <c r="A150" s="3">
        <v>149</v>
      </c>
      <c r="B150" s="5" t="s">
        <v>645</v>
      </c>
      <c r="C150" s="3" t="str">
        <f>HYPERLINK("https://talan.bank.gov.ua/get-user-certificate/eg9zAPdNWGsqydAoQy2N","Завантажити сертифікат")</f>
        <v>Завантажити сертифікат</v>
      </c>
    </row>
    <row r="151" spans="1:3" x14ac:dyDescent="0.3">
      <c r="A151" s="3">
        <v>150</v>
      </c>
      <c r="B151" s="5" t="s">
        <v>646</v>
      </c>
      <c r="C151" s="3" t="str">
        <f>HYPERLINK("https://talan.bank.gov.ua/get-user-certificate/eg9zAxMUAwuxWInD5Ygl","Завантажити сертифікат")</f>
        <v>Завантажити сертифікат</v>
      </c>
    </row>
    <row r="152" spans="1:3" x14ac:dyDescent="0.3">
      <c r="A152" s="3">
        <v>151</v>
      </c>
      <c r="B152" s="5" t="s">
        <v>647</v>
      </c>
      <c r="C152" s="3" t="str">
        <f>HYPERLINK("https://talan.bank.gov.ua/get-user-certificate/eg9zAgHOmqelG4r36TDj","Завантажити сертифікат")</f>
        <v>Завантажити сертифікат</v>
      </c>
    </row>
    <row r="153" spans="1:3" x14ac:dyDescent="0.3">
      <c r="A153" s="3">
        <v>152</v>
      </c>
      <c r="B153" s="5" t="s">
        <v>648</v>
      </c>
      <c r="C153" s="3" t="str">
        <f>HYPERLINK("https://talan.bank.gov.ua/get-user-certificate/eg9zAhIOXSnsBmA2v7T0","Завантажити сертифікат")</f>
        <v>Завантажити сертифікат</v>
      </c>
    </row>
    <row r="154" spans="1:3" x14ac:dyDescent="0.3">
      <c r="A154" s="3">
        <v>153</v>
      </c>
      <c r="B154" s="5" t="s">
        <v>649</v>
      </c>
      <c r="C154" s="3" t="str">
        <f>HYPERLINK("https://talan.bank.gov.ua/get-user-certificate/eg9zA2qCVeYJyPQhzsaG","Завантажити сертифікат")</f>
        <v>Завантажити сертифікат</v>
      </c>
    </row>
    <row r="155" spans="1:3" x14ac:dyDescent="0.3">
      <c r="A155" s="3">
        <v>154</v>
      </c>
      <c r="B155" s="5" t="s">
        <v>650</v>
      </c>
      <c r="C155" s="3" t="str">
        <f>HYPERLINK("https://talan.bank.gov.ua/get-user-certificate/eg9zARCopX5VP_z0JF0a","Завантажити сертифікат")</f>
        <v>Завантажити сертифікат</v>
      </c>
    </row>
    <row r="156" spans="1:3" x14ac:dyDescent="0.3">
      <c r="A156" s="3">
        <v>155</v>
      </c>
      <c r="B156" s="5" t="s">
        <v>651</v>
      </c>
      <c r="C156" s="3" t="str">
        <f>HYPERLINK("https://talan.bank.gov.ua/get-user-certificate/eg9zADEQ8--SoKYJL1H3","Завантажити сертифікат")</f>
        <v>Завантажити сертифікат</v>
      </c>
    </row>
    <row r="157" spans="1:3" x14ac:dyDescent="0.3">
      <c r="A157" s="3">
        <v>156</v>
      </c>
      <c r="B157" s="5" t="s">
        <v>652</v>
      </c>
      <c r="C157" s="3" t="str">
        <f>HYPERLINK("https://talan.bank.gov.ua/get-user-certificate/eg9zAQ5PIhFwUslMoUha","Завантажити сертифікат")</f>
        <v>Завантажити сертифікат</v>
      </c>
    </row>
    <row r="158" spans="1:3" x14ac:dyDescent="0.3">
      <c r="A158" s="3">
        <v>157</v>
      </c>
      <c r="B158" s="5" t="s">
        <v>653</v>
      </c>
      <c r="C158" s="3" t="str">
        <f>HYPERLINK("https://talan.bank.gov.ua/get-user-certificate/eg9zAKAxLCvN9s2TQgIy","Завантажити сертифікат")</f>
        <v>Завантажити сертифікат</v>
      </c>
    </row>
    <row r="159" spans="1:3" x14ac:dyDescent="0.3">
      <c r="A159" s="3">
        <v>158</v>
      </c>
      <c r="B159" s="5" t="s">
        <v>654</v>
      </c>
      <c r="C159" s="3" t="str">
        <f>HYPERLINK("https://talan.bank.gov.ua/get-user-certificate/eg9zA6Rk-u5fFOKejBk-","Завантажити сертифікат")</f>
        <v>Завантажити сертифікат</v>
      </c>
    </row>
    <row r="160" spans="1:3" x14ac:dyDescent="0.3">
      <c r="A160" s="3">
        <v>159</v>
      </c>
      <c r="B160" s="5" t="s">
        <v>655</v>
      </c>
      <c r="C160" s="3" t="str">
        <f>HYPERLINK("https://talan.bank.gov.ua/get-user-certificate/eg9zAT5ZX1bb0CL8183K","Завантажити сертифікат")</f>
        <v>Завантажити сертифікат</v>
      </c>
    </row>
    <row r="161" spans="1:3" x14ac:dyDescent="0.3">
      <c r="A161" s="3">
        <v>160</v>
      </c>
      <c r="B161" s="5" t="s">
        <v>656</v>
      </c>
      <c r="C161" s="3" t="str">
        <f>HYPERLINK("https://talan.bank.gov.ua/get-user-certificate/eg9zAKjRm5_CVRsegwmb","Завантажити сертифікат")</f>
        <v>Завантажити сертифікат</v>
      </c>
    </row>
    <row r="162" spans="1:3" x14ac:dyDescent="0.3">
      <c r="A162" s="3">
        <v>161</v>
      </c>
      <c r="B162" s="5" t="s">
        <v>657</v>
      </c>
      <c r="C162" s="3" t="str">
        <f>HYPERLINK("https://talan.bank.gov.ua/get-user-certificate/eg9zAbHPO9A6xjB1n5hq","Завантажити сертифікат")</f>
        <v>Завантажити сертифікат</v>
      </c>
    </row>
    <row r="163" spans="1:3" x14ac:dyDescent="0.3">
      <c r="A163" s="3">
        <v>162</v>
      </c>
      <c r="B163" s="5" t="s">
        <v>658</v>
      </c>
      <c r="C163" s="3" t="str">
        <f>HYPERLINK("https://talan.bank.gov.ua/get-user-certificate/eg9zAA2g33l1PuML9ML9","Завантажити сертифікат")</f>
        <v>Завантажити сертифікат</v>
      </c>
    </row>
    <row r="164" spans="1:3" x14ac:dyDescent="0.3">
      <c r="A164" s="3">
        <v>163</v>
      </c>
      <c r="B164" s="5" t="s">
        <v>659</v>
      </c>
      <c r="C164" s="3" t="str">
        <f>HYPERLINK("https://talan.bank.gov.ua/get-user-certificate/eg9zARttpEkkOOSvx9Ft","Завантажити сертифікат")</f>
        <v>Завантажити сертифікат</v>
      </c>
    </row>
    <row r="165" spans="1:3" x14ac:dyDescent="0.3">
      <c r="A165" s="3">
        <v>164</v>
      </c>
      <c r="B165" s="5" t="s">
        <v>660</v>
      </c>
      <c r="C165" s="3" t="str">
        <f>HYPERLINK("https://talan.bank.gov.ua/get-user-certificate/eg9zAU72GGg-UmYlGNx0","Завантажити сертифікат")</f>
        <v>Завантажити сертифікат</v>
      </c>
    </row>
    <row r="166" spans="1:3" x14ac:dyDescent="0.3">
      <c r="A166" s="3">
        <v>165</v>
      </c>
      <c r="B166" s="5" t="s">
        <v>661</v>
      </c>
      <c r="C166" s="3" t="str">
        <f>HYPERLINK("https://talan.bank.gov.ua/get-user-certificate/eg9zA-oB-nIjjEHP4dMO","Завантажити сертифікат")</f>
        <v>Завантажити сертифікат</v>
      </c>
    </row>
    <row r="167" spans="1:3" x14ac:dyDescent="0.3">
      <c r="A167" s="3">
        <v>166</v>
      </c>
      <c r="B167" s="5" t="s">
        <v>662</v>
      </c>
      <c r="C167" s="3" t="str">
        <f>HYPERLINK("https://talan.bank.gov.ua/get-user-certificate/eg9zAbs3Cu3afXM6oXPR","Завантажити сертифікат")</f>
        <v>Завантажити сертифікат</v>
      </c>
    </row>
    <row r="168" spans="1:3" x14ac:dyDescent="0.3">
      <c r="A168" s="3">
        <v>167</v>
      </c>
      <c r="B168" s="5" t="s">
        <v>663</v>
      </c>
      <c r="C168" s="3" t="str">
        <f>HYPERLINK("https://talan.bank.gov.ua/get-user-certificate/eg9zA7P3bjy93S3PaALB","Завантажити сертифікат")</f>
        <v>Завантажити сертифікат</v>
      </c>
    </row>
    <row r="169" spans="1:3" x14ac:dyDescent="0.3">
      <c r="A169" s="3">
        <v>168</v>
      </c>
      <c r="B169" s="5" t="s">
        <v>664</v>
      </c>
      <c r="C169" s="3" t="str">
        <f>HYPERLINK("https://talan.bank.gov.ua/get-user-certificate/eg9zAA-Wne_RYeBij1My","Завантажити сертифікат")</f>
        <v>Завантажити сертифікат</v>
      </c>
    </row>
    <row r="170" spans="1:3" x14ac:dyDescent="0.3">
      <c r="A170" s="3">
        <v>169</v>
      </c>
      <c r="B170" s="5" t="s">
        <v>665</v>
      </c>
      <c r="C170" s="3" t="str">
        <f>HYPERLINK("https://talan.bank.gov.ua/get-user-certificate/eg9zAUnGzd0zqZooTkzZ","Завантажити сертифікат")</f>
        <v>Завантажити сертифікат</v>
      </c>
    </row>
    <row r="171" spans="1:3" x14ac:dyDescent="0.3">
      <c r="A171" s="3">
        <v>170</v>
      </c>
      <c r="B171" s="5" t="s">
        <v>666</v>
      </c>
      <c r="C171" s="3" t="str">
        <f>HYPERLINK("https://talan.bank.gov.ua/get-user-certificate/eg9zAe9S42snOqzSeImm","Завантажити сертифікат")</f>
        <v>Завантажити сертифікат</v>
      </c>
    </row>
    <row r="172" spans="1:3" x14ac:dyDescent="0.3">
      <c r="A172" s="3">
        <v>171</v>
      </c>
      <c r="B172" s="5" t="s">
        <v>667</v>
      </c>
      <c r="C172" s="3" t="str">
        <f>HYPERLINK("https://talan.bank.gov.ua/get-user-certificate/eg9zAcMzytSvU5KF0_kK","Завантажити сертифікат")</f>
        <v>Завантажити сертифікат</v>
      </c>
    </row>
    <row r="173" spans="1:3" x14ac:dyDescent="0.3">
      <c r="A173" s="3">
        <v>172</v>
      </c>
      <c r="B173" s="5" t="s">
        <v>668</v>
      </c>
      <c r="C173" s="3" t="str">
        <f>HYPERLINK("https://talan.bank.gov.ua/get-user-certificate/eg9zA1pao-iv00-E3XXw","Завантажити сертифікат")</f>
        <v>Завантажити сертифікат</v>
      </c>
    </row>
    <row r="174" spans="1:3" x14ac:dyDescent="0.3">
      <c r="A174" s="3">
        <v>173</v>
      </c>
      <c r="B174" s="5" t="s">
        <v>669</v>
      </c>
      <c r="C174" s="3" t="str">
        <f>HYPERLINK("https://talan.bank.gov.ua/get-user-certificate/eg9zAhJNmAZAUsC0RC6F","Завантажити сертифікат")</f>
        <v>Завантажити сертифікат</v>
      </c>
    </row>
    <row r="175" spans="1:3" x14ac:dyDescent="0.3">
      <c r="A175" s="3">
        <v>174</v>
      </c>
      <c r="B175" s="5" t="s">
        <v>670</v>
      </c>
      <c r="C175" s="3" t="str">
        <f>HYPERLINK("https://talan.bank.gov.ua/get-user-certificate/eg9zACBwUNYZqk0rg_pj","Завантажити сертифікат")</f>
        <v>Завантажити сертифікат</v>
      </c>
    </row>
    <row r="176" spans="1:3" ht="27.6" x14ac:dyDescent="0.3">
      <c r="A176" s="3">
        <v>175</v>
      </c>
      <c r="B176" s="5" t="s">
        <v>671</v>
      </c>
      <c r="C176" s="3" t="str">
        <f>HYPERLINK("https://talan.bank.gov.ua/get-user-certificate/eg9zAHHPrTTQGFQQv-IE","Завантажити сертифікат")</f>
        <v>Завантажити сертифікат</v>
      </c>
    </row>
    <row r="177" spans="1:3" x14ac:dyDescent="0.3">
      <c r="A177" s="3">
        <v>176</v>
      </c>
      <c r="B177" s="5" t="s">
        <v>672</v>
      </c>
      <c r="C177" s="3" t="str">
        <f>HYPERLINK("https://talan.bank.gov.ua/get-user-certificate/eg9zA0BL22E7BvAm5xKF","Завантажити сертифікат")</f>
        <v>Завантажити сертифікат</v>
      </c>
    </row>
    <row r="178" spans="1:3" x14ac:dyDescent="0.3">
      <c r="A178" s="3">
        <v>177</v>
      </c>
      <c r="B178" s="5" t="s">
        <v>673</v>
      </c>
      <c r="C178" s="3" t="str">
        <f>HYPERLINK("https://talan.bank.gov.ua/get-user-certificate/eg9zAAr62hP2Lj7IXo_k","Завантажити сертифікат")</f>
        <v>Завантажити сертифікат</v>
      </c>
    </row>
    <row r="179" spans="1:3" x14ac:dyDescent="0.3">
      <c r="A179" s="3">
        <v>178</v>
      </c>
      <c r="B179" s="5" t="s">
        <v>674</v>
      </c>
      <c r="C179" s="3" t="str">
        <f>HYPERLINK("https://talan.bank.gov.ua/get-user-certificate/eg9zAnaEsgctzc6y7O22","Завантажити сертифікат")</f>
        <v>Завантажити сертифікат</v>
      </c>
    </row>
    <row r="180" spans="1:3" x14ac:dyDescent="0.3">
      <c r="A180" s="3">
        <v>179</v>
      </c>
      <c r="B180" s="5" t="s">
        <v>675</v>
      </c>
      <c r="C180" s="3" t="str">
        <f>HYPERLINK("https://talan.bank.gov.ua/get-user-certificate/eg9zAO0C9MLZ5DQS7Nvo","Завантажити сертифікат")</f>
        <v>Завантажити сертифікат</v>
      </c>
    </row>
    <row r="181" spans="1:3" x14ac:dyDescent="0.3">
      <c r="A181" s="3">
        <v>180</v>
      </c>
      <c r="B181" s="5" t="s">
        <v>676</v>
      </c>
      <c r="C181" s="3" t="str">
        <f>HYPERLINK("https://talan.bank.gov.ua/get-user-certificate/eg9zA_c7s1UvAukVYB3n","Завантажити сертифікат")</f>
        <v>Завантажити сертифікат</v>
      </c>
    </row>
    <row r="182" spans="1:3" x14ac:dyDescent="0.3">
      <c r="A182" s="3">
        <v>181</v>
      </c>
      <c r="B182" s="5" t="s">
        <v>677</v>
      </c>
      <c r="C182" s="3" t="str">
        <f>HYPERLINK("https://talan.bank.gov.ua/get-user-certificate/eg9zACxaeZdnvnqvF_jc","Завантажити сертифікат")</f>
        <v>Завантажити сертифікат</v>
      </c>
    </row>
    <row r="183" spans="1:3" x14ac:dyDescent="0.3">
      <c r="A183" s="3">
        <v>182</v>
      </c>
      <c r="B183" s="5" t="s">
        <v>678</v>
      </c>
      <c r="C183" s="3" t="str">
        <f>HYPERLINK("https://talan.bank.gov.ua/get-user-certificate/eg9zAfE1n1ls6uj4g-1M","Завантажити сертифікат")</f>
        <v>Завантажити сертифікат</v>
      </c>
    </row>
    <row r="184" spans="1:3" x14ac:dyDescent="0.3">
      <c r="A184" s="3">
        <v>183</v>
      </c>
      <c r="B184" s="5" t="s">
        <v>679</v>
      </c>
      <c r="C184" s="3" t="str">
        <f>HYPERLINK("https://talan.bank.gov.ua/get-user-certificate/eg9zAStH5fnekL9Kj3Xu","Завантажити сертифікат")</f>
        <v>Завантажити сертифікат</v>
      </c>
    </row>
    <row r="185" spans="1:3" x14ac:dyDescent="0.3">
      <c r="A185" s="3">
        <v>184</v>
      </c>
      <c r="B185" s="5" t="s">
        <v>680</v>
      </c>
      <c r="C185" s="3" t="str">
        <f>HYPERLINK("https://talan.bank.gov.ua/get-user-certificate/eg9zA6kRWJQykoQF-r2K","Завантажити сертифікат")</f>
        <v>Завантажити сертифікат</v>
      </c>
    </row>
    <row r="186" spans="1:3" x14ac:dyDescent="0.3">
      <c r="A186" s="3">
        <v>185</v>
      </c>
      <c r="B186" s="5" t="s">
        <v>681</v>
      </c>
      <c r="C186" s="3" t="str">
        <f>HYPERLINK("https://talan.bank.gov.ua/get-user-certificate/eg9zAHNpvmXEaAurBp_-","Завантажити сертифікат")</f>
        <v>Завантажити сертифікат</v>
      </c>
    </row>
    <row r="187" spans="1:3" x14ac:dyDescent="0.3">
      <c r="A187" s="3">
        <v>186</v>
      </c>
      <c r="B187" s="5" t="s">
        <v>682</v>
      </c>
      <c r="C187" s="3" t="str">
        <f>HYPERLINK("https://talan.bank.gov.ua/get-user-certificate/eg9zASd1nnEaIVKQk-KB","Завантажити сертифікат")</f>
        <v>Завантажити сертифікат</v>
      </c>
    </row>
    <row r="188" spans="1:3" x14ac:dyDescent="0.3">
      <c r="A188" s="3">
        <v>187</v>
      </c>
      <c r="B188" s="5" t="s">
        <v>683</v>
      </c>
      <c r="C188" s="3" t="str">
        <f>HYPERLINK("https://talan.bank.gov.ua/get-user-certificate/eg9zAJHur4RQrOHAwOFm","Завантажити сертифікат")</f>
        <v>Завантажити сертифікат</v>
      </c>
    </row>
    <row r="189" spans="1:3" x14ac:dyDescent="0.3">
      <c r="A189" s="3">
        <v>188</v>
      </c>
      <c r="B189" s="5" t="s">
        <v>684</v>
      </c>
      <c r="C189" s="3" t="str">
        <f>HYPERLINK("https://talan.bank.gov.ua/get-user-certificate/eg9zAUiGj0Eg6RCp-GFz","Завантажити сертифікат")</f>
        <v>Завантажити сертифікат</v>
      </c>
    </row>
    <row r="190" spans="1:3" x14ac:dyDescent="0.3">
      <c r="A190" s="3">
        <v>189</v>
      </c>
      <c r="B190" s="5" t="s">
        <v>685</v>
      </c>
      <c r="C190" s="3" t="str">
        <f>HYPERLINK("https://talan.bank.gov.ua/get-user-certificate/eg9zAK01l4dbrgW430nj","Завантажити сертифікат")</f>
        <v>Завантажити сертифікат</v>
      </c>
    </row>
    <row r="191" spans="1:3" x14ac:dyDescent="0.3">
      <c r="A191" s="3">
        <v>190</v>
      </c>
      <c r="B191" s="5" t="s">
        <v>686</v>
      </c>
      <c r="C191" s="3" t="str">
        <f>HYPERLINK("https://talan.bank.gov.ua/get-user-certificate/eg9zAix0S5lsxR7Y7L1g","Завантажити сертифікат")</f>
        <v>Завантажити сертифікат</v>
      </c>
    </row>
    <row r="192" spans="1:3" x14ac:dyDescent="0.3">
      <c r="A192" s="3">
        <v>191</v>
      </c>
      <c r="B192" s="5" t="s">
        <v>687</v>
      </c>
      <c r="C192" s="3" t="str">
        <f>HYPERLINK("https://talan.bank.gov.ua/get-user-certificate/eg9zAJHQAtGyZ3vIPE7I","Завантажити сертифікат")</f>
        <v>Завантажити сертифікат</v>
      </c>
    </row>
    <row r="193" spans="1:3" x14ac:dyDescent="0.3">
      <c r="A193" s="3">
        <v>192</v>
      </c>
      <c r="B193" s="5" t="s">
        <v>688</v>
      </c>
      <c r="C193" s="3" t="str">
        <f>HYPERLINK("https://talan.bank.gov.ua/get-user-certificate/eg9zAMdO5PdY9VBJXiby","Завантажити сертифікат")</f>
        <v>Завантажити сертифікат</v>
      </c>
    </row>
    <row r="194" spans="1:3" x14ac:dyDescent="0.3">
      <c r="A194" s="3">
        <v>193</v>
      </c>
      <c r="B194" s="5" t="s">
        <v>689</v>
      </c>
      <c r="C194" s="3" t="str">
        <f>HYPERLINK("https://talan.bank.gov.ua/get-user-certificate/eg9zALdVFwsgCPgkMlEp","Завантажити сертифікат")</f>
        <v>Завантажити сертифікат</v>
      </c>
    </row>
    <row r="195" spans="1:3" x14ac:dyDescent="0.3">
      <c r="A195" s="3">
        <v>194</v>
      </c>
      <c r="B195" s="5" t="s">
        <v>690</v>
      </c>
      <c r="C195" s="3" t="str">
        <f>HYPERLINK("https://talan.bank.gov.ua/get-user-certificate/eg9zAnesIfUbkPHLBWxV","Завантажити сертифікат")</f>
        <v>Завантажити сертифікат</v>
      </c>
    </row>
    <row r="196" spans="1:3" x14ac:dyDescent="0.3">
      <c r="A196" s="3">
        <v>195</v>
      </c>
      <c r="B196" s="5" t="s">
        <v>691</v>
      </c>
      <c r="C196" s="3" t="str">
        <f>HYPERLINK("https://talan.bank.gov.ua/get-user-certificate/eg9zAk9yNCxVBUszf0b4","Завантажити сертифікат")</f>
        <v>Завантажити сертифікат</v>
      </c>
    </row>
    <row r="197" spans="1:3" x14ac:dyDescent="0.3">
      <c r="A197" s="3">
        <v>196</v>
      </c>
      <c r="B197" s="5" t="s">
        <v>692</v>
      </c>
      <c r="C197" s="3" t="str">
        <f>HYPERLINK("https://talan.bank.gov.ua/get-user-certificate/eg9zAzhUwVHtgeTb7_5b","Завантажити сертифікат")</f>
        <v>Завантажити сертифікат</v>
      </c>
    </row>
    <row r="198" spans="1:3" x14ac:dyDescent="0.3">
      <c r="A198" s="3">
        <v>197</v>
      </c>
      <c r="B198" s="5" t="s">
        <v>693</v>
      </c>
      <c r="C198" s="3" t="str">
        <f>HYPERLINK("https://talan.bank.gov.ua/get-user-certificate/eg9zAMhMk_UUSMD1gCtE","Завантажити сертифікат")</f>
        <v>Завантажити сертифікат</v>
      </c>
    </row>
    <row r="199" spans="1:3" x14ac:dyDescent="0.3">
      <c r="A199" s="3">
        <v>198</v>
      </c>
      <c r="B199" s="5" t="s">
        <v>694</v>
      </c>
      <c r="C199" s="3" t="str">
        <f>HYPERLINK("https://talan.bank.gov.ua/get-user-certificate/eg9zASwhiw8af1-iRxv6","Завантажити сертифікат")</f>
        <v>Завантажити сертифікат</v>
      </c>
    </row>
    <row r="200" spans="1:3" x14ac:dyDescent="0.3">
      <c r="A200" s="3">
        <v>199</v>
      </c>
      <c r="B200" s="5" t="s">
        <v>695</v>
      </c>
      <c r="C200" s="3" t="str">
        <f>HYPERLINK("https://talan.bank.gov.ua/get-user-certificate/eg9zAG4Eeyf6sgpofWP5","Завантажити сертифікат")</f>
        <v>Завантажити сертифікат</v>
      </c>
    </row>
    <row r="201" spans="1:3" x14ac:dyDescent="0.3">
      <c r="A201" s="3">
        <v>200</v>
      </c>
      <c r="B201" s="5" t="s">
        <v>696</v>
      </c>
      <c r="C201" s="3" t="str">
        <f>HYPERLINK("https://talan.bank.gov.ua/get-user-certificate/eg9zA1u3JBQRAZRCml3z","Завантажити сертифікат")</f>
        <v>Завантажити сертифікат</v>
      </c>
    </row>
    <row r="202" spans="1:3" x14ac:dyDescent="0.3">
      <c r="A202" s="3">
        <v>201</v>
      </c>
      <c r="B202" s="5" t="s">
        <v>697</v>
      </c>
      <c r="C202" s="3" t="str">
        <f>HYPERLINK("https://talan.bank.gov.ua/get-user-certificate/eg9zAb7i1Ex7pN194z5-","Завантажити сертифікат")</f>
        <v>Завантажити сертифікат</v>
      </c>
    </row>
    <row r="203" spans="1:3" x14ac:dyDescent="0.3">
      <c r="A203" s="3">
        <v>202</v>
      </c>
      <c r="B203" s="5" t="s">
        <v>698</v>
      </c>
      <c r="C203" s="3" t="str">
        <f>HYPERLINK("https://talan.bank.gov.ua/get-user-certificate/eg9zA58JDP3OPeuDeHCq","Завантажити сертифікат")</f>
        <v>Завантажити сертифікат</v>
      </c>
    </row>
    <row r="204" spans="1:3" x14ac:dyDescent="0.3">
      <c r="A204" s="3">
        <v>203</v>
      </c>
      <c r="B204" s="5" t="s">
        <v>699</v>
      </c>
      <c r="C204" s="3" t="str">
        <f>HYPERLINK("https://talan.bank.gov.ua/get-user-certificate/eg9zAJBNemyh4B3BVAe_","Завантажити сертифікат")</f>
        <v>Завантажити сертифікат</v>
      </c>
    </row>
    <row r="205" spans="1:3" x14ac:dyDescent="0.3">
      <c r="A205" s="3">
        <v>204</v>
      </c>
      <c r="B205" s="5" t="s">
        <v>700</v>
      </c>
      <c r="C205" s="3" t="str">
        <f>HYPERLINK("https://talan.bank.gov.ua/get-user-certificate/eg9zA8HP2ygVQ6DYK7ty","Завантажити сертифікат")</f>
        <v>Завантажити сертифікат</v>
      </c>
    </row>
    <row r="206" spans="1:3" x14ac:dyDescent="0.3">
      <c r="A206" s="3">
        <v>205</v>
      </c>
      <c r="B206" s="5" t="s">
        <v>701</v>
      </c>
      <c r="C206" s="3" t="str">
        <f>HYPERLINK("https://talan.bank.gov.ua/get-user-certificate/eg9zA960a2DILuDixMP-","Завантажити сертифікат")</f>
        <v>Завантажити сертифікат</v>
      </c>
    </row>
    <row r="207" spans="1:3" x14ac:dyDescent="0.3">
      <c r="A207" s="3">
        <v>206</v>
      </c>
      <c r="B207" s="5" t="s">
        <v>702</v>
      </c>
      <c r="C207" s="3" t="str">
        <f>HYPERLINK("https://talan.bank.gov.ua/get-user-certificate/eg9zAHB-onYZmOcJtAGY","Завантажити сертифікат")</f>
        <v>Завантажити сертифікат</v>
      </c>
    </row>
    <row r="208" spans="1:3" x14ac:dyDescent="0.3">
      <c r="A208" s="3">
        <v>207</v>
      </c>
      <c r="B208" s="5" t="s">
        <v>703</v>
      </c>
      <c r="C208" s="3" t="str">
        <f>HYPERLINK("https://talan.bank.gov.ua/get-user-certificate/eg9zAoM6HNrZYrAT_rlr","Завантажити сертифікат")</f>
        <v>Завантажити сертифікат</v>
      </c>
    </row>
    <row r="209" spans="1:3" x14ac:dyDescent="0.3">
      <c r="A209" s="3">
        <v>208</v>
      </c>
      <c r="B209" s="5" t="s">
        <v>704</v>
      </c>
      <c r="C209" s="3" t="str">
        <f>HYPERLINK("https://talan.bank.gov.ua/get-user-certificate/eg9zAx2fiwBBfWp4mOil","Завантажити сертифікат")</f>
        <v>Завантажити сертифікат</v>
      </c>
    </row>
    <row r="210" spans="1:3" x14ac:dyDescent="0.3">
      <c r="A210" s="3">
        <v>209</v>
      </c>
      <c r="B210" s="5" t="s">
        <v>705</v>
      </c>
      <c r="C210" s="3" t="str">
        <f>HYPERLINK("https://talan.bank.gov.ua/get-user-certificate/eg9zA437m2MUaTvwfbqD","Завантажити сертифікат")</f>
        <v>Завантажити сертифікат</v>
      </c>
    </row>
    <row r="211" spans="1:3" x14ac:dyDescent="0.3">
      <c r="A211" s="3">
        <v>210</v>
      </c>
      <c r="B211" s="5" t="s">
        <v>706</v>
      </c>
      <c r="C211" s="3" t="str">
        <f>HYPERLINK("https://talan.bank.gov.ua/get-user-certificate/eg9zAhVwZAwgTmiC13MO","Завантажити сертифікат")</f>
        <v>Завантажити сертифікат</v>
      </c>
    </row>
    <row r="212" spans="1:3" x14ac:dyDescent="0.3">
      <c r="A212" s="3">
        <v>211</v>
      </c>
      <c r="B212" s="5" t="s">
        <v>707</v>
      </c>
      <c r="C212" s="3" t="str">
        <f>HYPERLINK("https://talan.bank.gov.ua/get-user-certificate/eg9zAq1WMYU84s6V65vj","Завантажити сертифікат")</f>
        <v>Завантажити сертифікат</v>
      </c>
    </row>
    <row r="213" spans="1:3" x14ac:dyDescent="0.3">
      <c r="A213" s="3">
        <v>212</v>
      </c>
      <c r="B213" s="5" t="s">
        <v>708</v>
      </c>
      <c r="C213" s="3" t="str">
        <f>HYPERLINK("https://talan.bank.gov.ua/get-user-certificate/eg9zAX9HAzp2Av4BwBLU","Завантажити сертифікат")</f>
        <v>Завантажити сертифікат</v>
      </c>
    </row>
    <row r="214" spans="1:3" x14ac:dyDescent="0.3">
      <c r="A214" s="3">
        <v>213</v>
      </c>
      <c r="B214" s="5" t="s">
        <v>709</v>
      </c>
      <c r="C214" s="3" t="str">
        <f>HYPERLINK("https://talan.bank.gov.ua/get-user-certificate/eg9zA6Qcgs5xb8r1vByb","Завантажити сертифікат")</f>
        <v>Завантажити сертифікат</v>
      </c>
    </row>
    <row r="215" spans="1:3" x14ac:dyDescent="0.3">
      <c r="A215" s="3">
        <v>214</v>
      </c>
      <c r="B215" s="5" t="s">
        <v>710</v>
      </c>
      <c r="C215" s="3" t="str">
        <f>HYPERLINK("https://talan.bank.gov.ua/get-user-certificate/eg9zAzM9Uv_JBDf1GQIP","Завантажити сертифікат")</f>
        <v>Завантажити сертифікат</v>
      </c>
    </row>
    <row r="216" spans="1:3" x14ac:dyDescent="0.3">
      <c r="A216" s="3">
        <v>215</v>
      </c>
      <c r="B216" s="5" t="s">
        <v>711</v>
      </c>
      <c r="C216" s="3" t="str">
        <f>HYPERLINK("https://talan.bank.gov.ua/get-user-certificate/eg9zASirIcytSmeqrF4p","Завантажити сертифікат")</f>
        <v>Завантажити сертифікат</v>
      </c>
    </row>
    <row r="217" spans="1:3" x14ac:dyDescent="0.3">
      <c r="A217" s="3">
        <v>216</v>
      </c>
      <c r="B217" s="5" t="s">
        <v>712</v>
      </c>
      <c r="C217" s="3" t="str">
        <f>HYPERLINK("https://talan.bank.gov.ua/get-user-certificate/eg9zAaCKglu2_ucSsJwl","Завантажити сертифікат")</f>
        <v>Завантажити сертифікат</v>
      </c>
    </row>
    <row r="218" spans="1:3" x14ac:dyDescent="0.3">
      <c r="A218" s="3">
        <v>217</v>
      </c>
      <c r="B218" s="5" t="s">
        <v>713</v>
      </c>
      <c r="C218" s="3" t="str">
        <f>HYPERLINK("https://talan.bank.gov.ua/get-user-certificate/eg9zAW9UnomWOb_g98ll","Завантажити сертифікат")</f>
        <v>Завантажити сертифікат</v>
      </c>
    </row>
    <row r="219" spans="1:3" x14ac:dyDescent="0.3">
      <c r="A219" s="3">
        <v>218</v>
      </c>
      <c r="B219" s="5" t="s">
        <v>714</v>
      </c>
      <c r="C219" s="3" t="str">
        <f>HYPERLINK("https://talan.bank.gov.ua/get-user-certificate/eg9zA0CVLkiy2wly7p8Q","Завантажити сертифікат")</f>
        <v>Завантажити сертифікат</v>
      </c>
    </row>
    <row r="220" spans="1:3" x14ac:dyDescent="0.3">
      <c r="A220" s="3">
        <v>219</v>
      </c>
      <c r="B220" s="5" t="s">
        <v>715</v>
      </c>
      <c r="C220" s="3" t="str">
        <f>HYPERLINK("https://talan.bank.gov.ua/get-user-certificate/eg9zA1F_vga3zq4qVjN9","Завантажити сертифікат")</f>
        <v>Завантажити сертифікат</v>
      </c>
    </row>
    <row r="221" spans="1:3" x14ac:dyDescent="0.3">
      <c r="A221" s="3">
        <v>220</v>
      </c>
      <c r="B221" s="5" t="s">
        <v>716</v>
      </c>
      <c r="C221" s="3" t="str">
        <f>HYPERLINK("https://talan.bank.gov.ua/get-user-certificate/eg9zAHBIQ7GsDvpA5mUN","Завантажити сертифікат")</f>
        <v>Завантажити сертифікат</v>
      </c>
    </row>
    <row r="222" spans="1:3" x14ac:dyDescent="0.3">
      <c r="A222" s="3">
        <v>221</v>
      </c>
      <c r="B222" s="5" t="s">
        <v>717</v>
      </c>
      <c r="C222" s="3" t="str">
        <f>HYPERLINK("https://talan.bank.gov.ua/get-user-certificate/eg9zAzW-rSksPPYbM7d3","Завантажити сертифікат")</f>
        <v>Завантажити сертифікат</v>
      </c>
    </row>
    <row r="223" spans="1:3" x14ac:dyDescent="0.3">
      <c r="A223" s="3">
        <v>222</v>
      </c>
      <c r="B223" s="5" t="s">
        <v>718</v>
      </c>
      <c r="C223" s="3" t="str">
        <f>HYPERLINK("https://talan.bank.gov.ua/get-user-certificate/eg9zA0Rnhf-24OZvHx1y","Завантажити сертифікат")</f>
        <v>Завантажити сертифікат</v>
      </c>
    </row>
    <row r="224" spans="1:3" x14ac:dyDescent="0.3">
      <c r="A224" s="3">
        <v>223</v>
      </c>
      <c r="B224" s="5" t="s">
        <v>719</v>
      </c>
      <c r="C224" s="3" t="str">
        <f>HYPERLINK("https://talan.bank.gov.ua/get-user-certificate/eg9zA95tpdPfZxM4bPt4","Завантажити сертифікат")</f>
        <v>Завантажити сертифікат</v>
      </c>
    </row>
    <row r="225" spans="1:3" x14ac:dyDescent="0.3">
      <c r="A225" s="3">
        <v>224</v>
      </c>
      <c r="B225" s="5" t="s">
        <v>720</v>
      </c>
      <c r="C225" s="3" t="str">
        <f>HYPERLINK("https://talan.bank.gov.ua/get-user-certificate/eg9zAWpXgIOd0Wj0jzD5","Завантажити сертифікат")</f>
        <v>Завантажити сертифікат</v>
      </c>
    </row>
    <row r="226" spans="1:3" x14ac:dyDescent="0.3">
      <c r="A226" s="3">
        <v>225</v>
      </c>
      <c r="B226" s="5" t="s">
        <v>721</v>
      </c>
      <c r="C226" s="3" t="str">
        <f>HYPERLINK("https://talan.bank.gov.ua/get-user-certificate/eg9zAAwR1xdwPHn4UdOa","Завантажити сертифікат")</f>
        <v>Завантажити сертифікат</v>
      </c>
    </row>
    <row r="227" spans="1:3" x14ac:dyDescent="0.3">
      <c r="A227" s="3">
        <v>226</v>
      </c>
      <c r="B227" s="5" t="s">
        <v>722</v>
      </c>
      <c r="C227" s="3" t="str">
        <f>HYPERLINK("https://talan.bank.gov.ua/get-user-certificate/eg9zAr1M8qoQZ65EFlIY","Завантажити сертифікат")</f>
        <v>Завантажити сертифікат</v>
      </c>
    </row>
    <row r="228" spans="1:3" x14ac:dyDescent="0.3">
      <c r="A228" s="3">
        <v>227</v>
      </c>
      <c r="B228" s="5" t="s">
        <v>723</v>
      </c>
      <c r="C228" s="3" t="str">
        <f>HYPERLINK("https://talan.bank.gov.ua/get-user-certificate/eg9zAKjdyrJQaesCUe9_","Завантажити сертифікат")</f>
        <v>Завантажити сертифікат</v>
      </c>
    </row>
    <row r="229" spans="1:3" x14ac:dyDescent="0.3">
      <c r="A229" s="3">
        <v>228</v>
      </c>
      <c r="B229" s="5" t="s">
        <v>724</v>
      </c>
      <c r="C229" s="3" t="str">
        <f>HYPERLINK("https://talan.bank.gov.ua/get-user-certificate/eg9zARhzc5o_ScIGXxmt","Завантажити сертифікат")</f>
        <v>Завантажити сертифікат</v>
      </c>
    </row>
    <row r="230" spans="1:3" x14ac:dyDescent="0.3">
      <c r="A230" s="3">
        <v>229</v>
      </c>
      <c r="B230" s="5" t="s">
        <v>725</v>
      </c>
      <c r="C230" s="3" t="str">
        <f>HYPERLINK("https://talan.bank.gov.ua/get-user-certificate/eg9zAh5phtvZzHTzbGJm","Завантажити сертифікат")</f>
        <v>Завантажити сертифікат</v>
      </c>
    </row>
    <row r="231" spans="1:3" x14ac:dyDescent="0.3">
      <c r="A231" s="3">
        <v>230</v>
      </c>
      <c r="B231" s="5" t="s">
        <v>726</v>
      </c>
      <c r="C231" s="3" t="str">
        <f>HYPERLINK("https://talan.bank.gov.ua/get-user-certificate/eg9zAwt9oorF4iJsaB2B","Завантажити сертифікат")</f>
        <v>Завантажити сертифікат</v>
      </c>
    </row>
    <row r="232" spans="1:3" x14ac:dyDescent="0.3">
      <c r="A232" s="3">
        <v>231</v>
      </c>
      <c r="B232" s="5" t="s">
        <v>727</v>
      </c>
      <c r="C232" s="3" t="str">
        <f>HYPERLINK("https://talan.bank.gov.ua/get-user-certificate/eg9zAyCbfoY69dX1ixwy","Завантажити сертифікат")</f>
        <v>Завантажити сертифікат</v>
      </c>
    </row>
    <row r="233" spans="1:3" x14ac:dyDescent="0.3">
      <c r="A233" s="3">
        <v>232</v>
      </c>
      <c r="B233" s="5" t="s">
        <v>728</v>
      </c>
      <c r="C233" s="3" t="str">
        <f>HYPERLINK("https://talan.bank.gov.ua/get-user-certificate/eg9zASA1jOnT_eH7EBYk","Завантажити сертифікат")</f>
        <v>Завантажити сертифікат</v>
      </c>
    </row>
    <row r="234" spans="1:3" x14ac:dyDescent="0.3">
      <c r="A234" s="3">
        <v>233</v>
      </c>
      <c r="B234" s="5" t="s">
        <v>729</v>
      </c>
      <c r="C234" s="3" t="str">
        <f>HYPERLINK("https://talan.bank.gov.ua/get-user-certificate/eg9zAv0UHCdMThoO7KsA","Завантажити сертифікат")</f>
        <v>Завантажити сертифікат</v>
      </c>
    </row>
    <row r="235" spans="1:3" x14ac:dyDescent="0.3">
      <c r="A235" s="3">
        <v>234</v>
      </c>
      <c r="B235" s="5" t="s">
        <v>730</v>
      </c>
      <c r="C235" s="3" t="str">
        <f>HYPERLINK("https://talan.bank.gov.ua/get-user-certificate/eg9zARhBS1FehWOz2Uu2","Завантажити сертифікат")</f>
        <v>Завантажити сертифікат</v>
      </c>
    </row>
    <row r="236" spans="1:3" x14ac:dyDescent="0.3">
      <c r="A236" s="3">
        <v>235</v>
      </c>
      <c r="B236" s="5" t="s">
        <v>731</v>
      </c>
      <c r="C236" s="3" t="str">
        <f>HYPERLINK("https://talan.bank.gov.ua/get-user-certificate/eg9zAKJeXJOTsgeW3vU0","Завантажити сертифікат")</f>
        <v>Завантажити сертифікат</v>
      </c>
    </row>
    <row r="237" spans="1:3" x14ac:dyDescent="0.3">
      <c r="A237" s="3">
        <v>236</v>
      </c>
      <c r="B237" s="5" t="s">
        <v>732</v>
      </c>
      <c r="C237" s="3" t="str">
        <f>HYPERLINK("https://talan.bank.gov.ua/get-user-certificate/eg9zAzG0PhrlzUB-KISY","Завантажити сертифікат")</f>
        <v>Завантажити сертифікат</v>
      </c>
    </row>
    <row r="238" spans="1:3" x14ac:dyDescent="0.3">
      <c r="A238" s="3">
        <v>237</v>
      </c>
      <c r="B238" s="5" t="s">
        <v>733</v>
      </c>
      <c r="C238" s="3" t="str">
        <f>HYPERLINK("https://talan.bank.gov.ua/get-user-certificate/eg9zAWZGbUbVawxcs_8P","Завантажити сертифікат")</f>
        <v>Завантажити сертифікат</v>
      </c>
    </row>
    <row r="239" spans="1:3" x14ac:dyDescent="0.3">
      <c r="A239" s="3">
        <v>238</v>
      </c>
      <c r="B239" s="5" t="s">
        <v>734</v>
      </c>
      <c r="C239" s="3" t="str">
        <f>HYPERLINK("https://talan.bank.gov.ua/get-user-certificate/eg9zAt-a3lbtp1IC3Hd9","Завантажити сертифікат")</f>
        <v>Завантажити сертифікат</v>
      </c>
    </row>
    <row r="240" spans="1:3" x14ac:dyDescent="0.3">
      <c r="A240" s="3">
        <v>239</v>
      </c>
      <c r="B240" s="5" t="s">
        <v>129</v>
      </c>
      <c r="C240" s="3" t="str">
        <f>HYPERLINK("https://talan.bank.gov.ua/get-user-certificate/eg9zAZ4nDDzyAG0XkBDg","Завантажити сертифікат")</f>
        <v>Завантажити сертифікат</v>
      </c>
    </row>
    <row r="241" spans="1:3" x14ac:dyDescent="0.3">
      <c r="A241" s="3">
        <v>240</v>
      </c>
      <c r="B241" s="5" t="s">
        <v>735</v>
      </c>
      <c r="C241" s="3" t="str">
        <f>HYPERLINK("https://talan.bank.gov.ua/get-user-certificate/eg9zAwyEuGt-E3w4rDbG","Завантажити сертифікат")</f>
        <v>Завантажити сертифікат</v>
      </c>
    </row>
    <row r="242" spans="1:3" x14ac:dyDescent="0.3">
      <c r="A242" s="3">
        <v>241</v>
      </c>
      <c r="B242" s="5" t="s">
        <v>736</v>
      </c>
      <c r="C242" s="3" t="str">
        <f>HYPERLINK("https://talan.bank.gov.ua/get-user-certificate/eg9zAV6mL2lPJ8fmy2Ze","Завантажити сертифікат")</f>
        <v>Завантажити сертифікат</v>
      </c>
    </row>
    <row r="243" spans="1:3" x14ac:dyDescent="0.3">
      <c r="A243" s="3">
        <v>242</v>
      </c>
      <c r="B243" s="5" t="s">
        <v>737</v>
      </c>
      <c r="C243" s="3" t="str">
        <f>HYPERLINK("https://talan.bank.gov.ua/get-user-certificate/eg9zAI4GCDJ8wEj2fbhx","Завантажити сертифікат")</f>
        <v>Завантажити сертифікат</v>
      </c>
    </row>
    <row r="244" spans="1:3" x14ac:dyDescent="0.3">
      <c r="A244" s="3">
        <v>243</v>
      </c>
      <c r="B244" s="5" t="s">
        <v>738</v>
      </c>
      <c r="C244" s="3" t="str">
        <f>HYPERLINK("https://talan.bank.gov.ua/get-user-certificate/eg9zAC62QRiNPsfepJqm","Завантажити сертифікат")</f>
        <v>Завантажити сертифікат</v>
      </c>
    </row>
    <row r="245" spans="1:3" x14ac:dyDescent="0.3">
      <c r="A245" s="3">
        <v>244</v>
      </c>
      <c r="B245" s="5" t="s">
        <v>739</v>
      </c>
      <c r="C245" s="3" t="str">
        <f>HYPERLINK("https://talan.bank.gov.ua/get-user-certificate/eg9zAYyrqHLHYHRZTYbY","Завантажити сертифікат")</f>
        <v>Завантажити сертифікат</v>
      </c>
    </row>
    <row r="246" spans="1:3" x14ac:dyDescent="0.3">
      <c r="A246" s="3">
        <v>245</v>
      </c>
      <c r="B246" s="5" t="s">
        <v>740</v>
      </c>
      <c r="C246" s="3" t="str">
        <f>HYPERLINK("https://talan.bank.gov.ua/get-user-certificate/eg9zAcwU3b2zlWy5mjtA","Завантажити сертифікат")</f>
        <v>Завантажити сертифікат</v>
      </c>
    </row>
    <row r="247" spans="1:3" x14ac:dyDescent="0.3">
      <c r="A247" s="3">
        <v>246</v>
      </c>
      <c r="B247" s="5" t="s">
        <v>741</v>
      </c>
      <c r="C247" s="3" t="str">
        <f>HYPERLINK("https://talan.bank.gov.ua/get-user-certificate/eg9zABj_CIzcxxKbMMv3","Завантажити сертифікат")</f>
        <v>Завантажити сертифікат</v>
      </c>
    </row>
    <row r="248" spans="1:3" x14ac:dyDescent="0.3">
      <c r="A248" s="3">
        <v>247</v>
      </c>
      <c r="B248" s="5" t="s">
        <v>742</v>
      </c>
      <c r="C248" s="3" t="str">
        <f>HYPERLINK("https://talan.bank.gov.ua/get-user-certificate/eg9zAu2_XnEAbi8bTuWV","Завантажити сертифікат")</f>
        <v>Завантажити сертифікат</v>
      </c>
    </row>
    <row r="249" spans="1:3" x14ac:dyDescent="0.3">
      <c r="A249" s="3">
        <v>248</v>
      </c>
      <c r="B249" s="5" t="s">
        <v>743</v>
      </c>
      <c r="C249" s="3" t="str">
        <f>HYPERLINK("https://talan.bank.gov.ua/get-user-certificate/eg9zAKxPGERqrpRPzlar","Завантажити сертифікат")</f>
        <v>Завантажити сертифікат</v>
      </c>
    </row>
    <row r="250" spans="1:3" x14ac:dyDescent="0.3">
      <c r="A250" s="3">
        <v>249</v>
      </c>
      <c r="B250" s="5" t="s">
        <v>744</v>
      </c>
      <c r="C250" s="3" t="str">
        <f>HYPERLINK("https://talan.bank.gov.ua/get-user-certificate/eg9zAzh8ESYdtEXlJaL0","Завантажити сертифікат")</f>
        <v>Завантажити сертифікат</v>
      </c>
    </row>
    <row r="251" spans="1:3" x14ac:dyDescent="0.3">
      <c r="A251" s="3">
        <v>250</v>
      </c>
      <c r="B251" s="5" t="s">
        <v>745</v>
      </c>
      <c r="C251" s="3" t="str">
        <f>HYPERLINK("https://talan.bank.gov.ua/get-user-certificate/eg9zAvvnIM4lze643rFu","Завантажити сертифікат")</f>
        <v>Завантажити сертифікат</v>
      </c>
    </row>
    <row r="252" spans="1:3" x14ac:dyDescent="0.3">
      <c r="A252" s="3">
        <v>251</v>
      </c>
      <c r="B252" s="5" t="s">
        <v>746</v>
      </c>
      <c r="C252" s="3" t="str">
        <f>HYPERLINK("https://talan.bank.gov.ua/get-user-certificate/eg9zACf6cw6TjClkcAqq","Завантажити сертифікат")</f>
        <v>Завантажити сертифікат</v>
      </c>
    </row>
    <row r="253" spans="1:3" x14ac:dyDescent="0.3">
      <c r="A253" s="3">
        <v>252</v>
      </c>
      <c r="B253" s="5" t="s">
        <v>747</v>
      </c>
      <c r="C253" s="3" t="str">
        <f>HYPERLINK("https://talan.bank.gov.ua/get-user-certificate/eg9zAA2Oc4xGNxmvY8XZ","Завантажити сертифікат")</f>
        <v>Завантажити сертифікат</v>
      </c>
    </row>
    <row r="254" spans="1:3" x14ac:dyDescent="0.3">
      <c r="A254" s="3">
        <v>253</v>
      </c>
      <c r="B254" s="5" t="s">
        <v>748</v>
      </c>
      <c r="C254" s="3" t="str">
        <f>HYPERLINK("https://talan.bank.gov.ua/get-user-certificate/eg9zA0oFmoCVTaFPcA1y","Завантажити сертифікат")</f>
        <v>Завантажити сертифікат</v>
      </c>
    </row>
    <row r="255" spans="1:3" x14ac:dyDescent="0.3">
      <c r="A255" s="3">
        <v>254</v>
      </c>
      <c r="B255" s="5" t="s">
        <v>749</v>
      </c>
      <c r="C255" s="3" t="str">
        <f>HYPERLINK("https://talan.bank.gov.ua/get-user-certificate/eg9zAtXNP3RuwJRaF4z3","Завантажити сертифікат")</f>
        <v>Завантажити сертифікат</v>
      </c>
    </row>
    <row r="256" spans="1:3" x14ac:dyDescent="0.3">
      <c r="A256" s="3">
        <v>255</v>
      </c>
      <c r="B256" s="5" t="s">
        <v>750</v>
      </c>
      <c r="C256" s="3" t="str">
        <f>HYPERLINK("https://talan.bank.gov.ua/get-user-certificate/eg9zAX0911tSxbw6_3cn","Завантажити сертифікат")</f>
        <v>Завантажити сертифікат</v>
      </c>
    </row>
    <row r="257" spans="1:3" x14ac:dyDescent="0.3">
      <c r="A257" s="3">
        <v>256</v>
      </c>
      <c r="B257" s="5" t="s">
        <v>751</v>
      </c>
      <c r="C257" s="3" t="str">
        <f>HYPERLINK("https://talan.bank.gov.ua/get-user-certificate/eg9zAhiCHAiHRSnwN6An","Завантажити сертифікат")</f>
        <v>Завантажити сертифікат</v>
      </c>
    </row>
    <row r="258" spans="1:3" x14ac:dyDescent="0.3">
      <c r="A258" s="3">
        <v>257</v>
      </c>
      <c r="B258" s="5" t="s">
        <v>752</v>
      </c>
      <c r="C258" s="3" t="str">
        <f>HYPERLINK("https://talan.bank.gov.ua/get-user-certificate/eg9zAdA0a72APZKJJI0g","Завантажити сертифікат")</f>
        <v>Завантажити сертифікат</v>
      </c>
    </row>
    <row r="259" spans="1:3" x14ac:dyDescent="0.3">
      <c r="A259" s="3">
        <v>258</v>
      </c>
      <c r="B259" s="5" t="s">
        <v>753</v>
      </c>
      <c r="C259" s="3" t="str">
        <f>HYPERLINK("https://talan.bank.gov.ua/get-user-certificate/eg9zAlmKzdFNTge7V9NQ","Завантажити сертифікат")</f>
        <v>Завантажити сертифікат</v>
      </c>
    </row>
    <row r="260" spans="1:3" x14ac:dyDescent="0.3">
      <c r="A260" s="3">
        <v>259</v>
      </c>
      <c r="B260" s="5" t="s">
        <v>754</v>
      </c>
      <c r="C260" s="3" t="str">
        <f>HYPERLINK("https://talan.bank.gov.ua/get-user-certificate/eg9zAP5B8X84Q2zgAQVV","Завантажити сертифікат")</f>
        <v>Завантажити сертифікат</v>
      </c>
    </row>
    <row r="261" spans="1:3" x14ac:dyDescent="0.3">
      <c r="A261" s="3">
        <v>260</v>
      </c>
      <c r="B261" s="5" t="s">
        <v>755</v>
      </c>
      <c r="C261" s="3" t="str">
        <f>HYPERLINK("https://talan.bank.gov.ua/get-user-certificate/eg9zATdeUMEYSCciPYZC","Завантажити сертифікат")</f>
        <v>Завантажити сертифікат</v>
      </c>
    </row>
    <row r="262" spans="1:3" x14ac:dyDescent="0.3">
      <c r="A262" s="3">
        <v>261</v>
      </c>
      <c r="B262" s="5" t="s">
        <v>756</v>
      </c>
      <c r="C262" s="3" t="str">
        <f>HYPERLINK("https://talan.bank.gov.ua/get-user-certificate/eg9zAV_owbanLr72izHZ","Завантажити сертифікат")</f>
        <v>Завантажити сертифікат</v>
      </c>
    </row>
    <row r="263" spans="1:3" x14ac:dyDescent="0.3">
      <c r="A263" s="3">
        <v>262</v>
      </c>
      <c r="B263" s="5" t="s">
        <v>757</v>
      </c>
      <c r="C263" s="3" t="str">
        <f>HYPERLINK("https://talan.bank.gov.ua/get-user-certificate/eg9zAJ_8O1PswcAe-B7N","Завантажити сертифікат")</f>
        <v>Завантажити сертифікат</v>
      </c>
    </row>
    <row r="264" spans="1:3" x14ac:dyDescent="0.3">
      <c r="A264" s="3">
        <v>263</v>
      </c>
      <c r="B264" s="5" t="s">
        <v>758</v>
      </c>
      <c r="C264" s="3" t="str">
        <f>HYPERLINK("https://talan.bank.gov.ua/get-user-certificate/eg9zAORTuyYwQvvh1bRR","Завантажити сертифікат")</f>
        <v>Завантажити сертифікат</v>
      </c>
    </row>
    <row r="265" spans="1:3" x14ac:dyDescent="0.3">
      <c r="A265" s="3">
        <v>264</v>
      </c>
      <c r="B265" s="5" t="s">
        <v>759</v>
      </c>
      <c r="C265" s="3" t="str">
        <f>HYPERLINK("https://talan.bank.gov.ua/get-user-certificate/eg9zA-123S-tDa-miqie","Завантажити сертифікат")</f>
        <v>Завантажити сертифікат</v>
      </c>
    </row>
    <row r="266" spans="1:3" x14ac:dyDescent="0.3">
      <c r="A266" s="3">
        <v>265</v>
      </c>
      <c r="B266" s="5" t="s">
        <v>760</v>
      </c>
      <c r="C266" s="3" t="str">
        <f>HYPERLINK("https://talan.bank.gov.ua/get-user-certificate/eg9zAlm9_Jq1_r6aHTXr","Завантажити сертифікат")</f>
        <v>Завантажити сертифікат</v>
      </c>
    </row>
    <row r="267" spans="1:3" x14ac:dyDescent="0.3">
      <c r="A267" s="3">
        <v>266</v>
      </c>
      <c r="B267" s="5" t="s">
        <v>761</v>
      </c>
      <c r="C267" s="3" t="str">
        <f>HYPERLINK("https://talan.bank.gov.ua/get-user-certificate/eg9zAAM0UMt_hdwfm5H6","Завантажити сертифікат")</f>
        <v>Завантажити сертифікат</v>
      </c>
    </row>
    <row r="268" spans="1:3" x14ac:dyDescent="0.3">
      <c r="A268" s="3">
        <v>267</v>
      </c>
      <c r="B268" s="5" t="s">
        <v>762</v>
      </c>
      <c r="C268" s="3" t="str">
        <f>HYPERLINK("https://talan.bank.gov.ua/get-user-certificate/eg9zAu9-B5ouqzQ7eQEg","Завантажити сертифікат")</f>
        <v>Завантажити сертифікат</v>
      </c>
    </row>
    <row r="269" spans="1:3" x14ac:dyDescent="0.3">
      <c r="A269" s="3">
        <v>268</v>
      </c>
      <c r="B269" s="5" t="s">
        <v>763</v>
      </c>
      <c r="C269" s="3" t="str">
        <f>HYPERLINK("https://talan.bank.gov.ua/get-user-certificate/eg9zABQ4cH5HN1wEGK1i","Завантажити сертифікат")</f>
        <v>Завантажити сертифікат</v>
      </c>
    </row>
    <row r="270" spans="1:3" x14ac:dyDescent="0.3">
      <c r="A270" s="3">
        <v>269</v>
      </c>
      <c r="B270" s="5" t="s">
        <v>764</v>
      </c>
      <c r="C270" s="3" t="str">
        <f>HYPERLINK("https://talan.bank.gov.ua/get-user-certificate/eg9zAlp0NHkoip2XrEdv","Завантажити сертифікат")</f>
        <v>Завантажити сертифікат</v>
      </c>
    </row>
    <row r="271" spans="1:3" x14ac:dyDescent="0.3">
      <c r="A271" s="3">
        <v>270</v>
      </c>
      <c r="B271" s="5" t="s">
        <v>765</v>
      </c>
      <c r="C271" s="3" t="str">
        <f>HYPERLINK("https://talan.bank.gov.ua/get-user-certificate/eg9zAHYreXPmXmyXcyoc","Завантажити сертифікат")</f>
        <v>Завантажити сертифікат</v>
      </c>
    </row>
    <row r="272" spans="1:3" x14ac:dyDescent="0.3">
      <c r="A272" s="3">
        <v>271</v>
      </c>
      <c r="B272" s="5" t="s">
        <v>766</v>
      </c>
      <c r="C272" s="3" t="str">
        <f>HYPERLINK("https://talan.bank.gov.ua/get-user-certificate/eg9zAPVOOQqNMpBk9Jb8","Завантажити сертифікат")</f>
        <v>Завантажити сертифікат</v>
      </c>
    </row>
    <row r="273" spans="1:3" x14ac:dyDescent="0.3">
      <c r="A273" s="3">
        <v>272</v>
      </c>
      <c r="B273" s="5" t="s">
        <v>767</v>
      </c>
      <c r="C273" s="3" t="str">
        <f>HYPERLINK("https://talan.bank.gov.ua/get-user-certificate/eg9zAjhYZUWCwZ4yCpyA","Завантажити сертифікат")</f>
        <v>Завантажити сертифікат</v>
      </c>
    </row>
    <row r="274" spans="1:3" x14ac:dyDescent="0.3">
      <c r="A274" s="3">
        <v>273</v>
      </c>
      <c r="B274" s="5" t="s">
        <v>768</v>
      </c>
      <c r="C274" s="3" t="str">
        <f>HYPERLINK("https://talan.bank.gov.ua/get-user-certificate/eg9zAIleofF8WrJSGtnr","Завантажити сертифікат")</f>
        <v>Завантажити сертифікат</v>
      </c>
    </row>
    <row r="275" spans="1:3" x14ac:dyDescent="0.3">
      <c r="A275" s="3">
        <v>274</v>
      </c>
      <c r="B275" s="5" t="s">
        <v>769</v>
      </c>
      <c r="C275" s="3" t="str">
        <f>HYPERLINK("https://talan.bank.gov.ua/get-user-certificate/eg9zA1ALij6aECI-f5cl","Завантажити сертифікат")</f>
        <v>Завантажити сертифікат</v>
      </c>
    </row>
    <row r="276" spans="1:3" x14ac:dyDescent="0.3">
      <c r="A276" s="3">
        <v>275</v>
      </c>
      <c r="B276" s="5" t="s">
        <v>770</v>
      </c>
      <c r="C276" s="3" t="str">
        <f>HYPERLINK("https://talan.bank.gov.ua/get-user-certificate/eg9zAIyifMW-MPD7lb6V","Завантажити сертифікат")</f>
        <v>Завантажити сертифікат</v>
      </c>
    </row>
    <row r="277" spans="1:3" x14ac:dyDescent="0.3">
      <c r="A277" s="3">
        <v>276</v>
      </c>
      <c r="B277" s="5" t="s">
        <v>771</v>
      </c>
      <c r="C277" s="3" t="str">
        <f>HYPERLINK("https://talan.bank.gov.ua/get-user-certificate/eg9zA0gzECYQ1e8s8loB","Завантажити сертифікат")</f>
        <v>Завантажити сертифікат</v>
      </c>
    </row>
    <row r="278" spans="1:3" x14ac:dyDescent="0.3">
      <c r="A278" s="3">
        <v>277</v>
      </c>
      <c r="B278" s="5" t="s">
        <v>772</v>
      </c>
      <c r="C278" s="3" t="str">
        <f>HYPERLINK("https://talan.bank.gov.ua/get-user-certificate/eg9zAitq2fdzO2N5Vcsa","Завантажити сертифікат")</f>
        <v>Завантажити сертифікат</v>
      </c>
    </row>
    <row r="279" spans="1:3" x14ac:dyDescent="0.3">
      <c r="A279" s="3">
        <v>278</v>
      </c>
      <c r="B279" s="5" t="s">
        <v>773</v>
      </c>
      <c r="C279" s="3" t="str">
        <f>HYPERLINK("https://talan.bank.gov.ua/get-user-certificate/eg9zAWoPq8OTdub6vxee","Завантажити сертифікат")</f>
        <v>Завантажити сертифікат</v>
      </c>
    </row>
    <row r="280" spans="1:3" x14ac:dyDescent="0.3">
      <c r="A280" s="3">
        <v>279</v>
      </c>
      <c r="B280" s="5" t="s">
        <v>774</v>
      </c>
      <c r="C280" s="3" t="str">
        <f>HYPERLINK("https://talan.bank.gov.ua/get-user-certificate/eg9zAT5LOc6gvZH92Glh","Завантажити сертифікат")</f>
        <v>Завантажити сертифікат</v>
      </c>
    </row>
    <row r="281" spans="1:3" x14ac:dyDescent="0.3">
      <c r="A281" s="3">
        <v>280</v>
      </c>
      <c r="B281" s="5" t="s">
        <v>775</v>
      </c>
      <c r="C281" s="3" t="str">
        <f>HYPERLINK("https://talan.bank.gov.ua/get-user-certificate/eg9zA6_HPBY5ac8_QXfJ","Завантажити сертифікат")</f>
        <v>Завантажити сертифікат</v>
      </c>
    </row>
    <row r="282" spans="1:3" x14ac:dyDescent="0.3">
      <c r="A282" s="3">
        <v>281</v>
      </c>
      <c r="B282" s="5" t="s">
        <v>776</v>
      </c>
      <c r="C282" s="3" t="str">
        <f>HYPERLINK("https://talan.bank.gov.ua/get-user-certificate/eg9zA1yqNC8GMB0Thk6r","Завантажити сертифікат")</f>
        <v>Завантажити сертифікат</v>
      </c>
    </row>
    <row r="283" spans="1:3" x14ac:dyDescent="0.3">
      <c r="A283" s="3">
        <v>282</v>
      </c>
      <c r="B283" s="5" t="s">
        <v>777</v>
      </c>
      <c r="C283" s="3" t="str">
        <f>HYPERLINK("https://talan.bank.gov.ua/get-user-certificate/eg9zAKDkvo5R-lABzqwP","Завантажити сертифікат")</f>
        <v>Завантажити сертифікат</v>
      </c>
    </row>
    <row r="284" spans="1:3" x14ac:dyDescent="0.3">
      <c r="A284" s="3">
        <v>283</v>
      </c>
      <c r="B284" s="5" t="s">
        <v>778</v>
      </c>
      <c r="C284" s="3" t="str">
        <f>HYPERLINK("https://talan.bank.gov.ua/get-user-certificate/eg9zA0iHccZjKyJJGdoT","Завантажити сертифікат")</f>
        <v>Завантажити сертифікат</v>
      </c>
    </row>
    <row r="285" spans="1:3" x14ac:dyDescent="0.3">
      <c r="A285" s="3">
        <v>284</v>
      </c>
      <c r="B285" s="5" t="s">
        <v>779</v>
      </c>
      <c r="C285" s="3" t="str">
        <f>HYPERLINK("https://talan.bank.gov.ua/get-user-certificate/eg9zApUfgXuomf1Tib4W","Завантажити сертифікат")</f>
        <v>Завантажити сертифікат</v>
      </c>
    </row>
    <row r="286" spans="1:3" x14ac:dyDescent="0.3">
      <c r="A286" s="3">
        <v>285</v>
      </c>
      <c r="B286" s="5" t="s">
        <v>780</v>
      </c>
      <c r="C286" s="3" t="str">
        <f>HYPERLINK("https://talan.bank.gov.ua/get-user-certificate/eg9zAmdYr0CmZ8WtNW7r","Завантажити сертифікат")</f>
        <v>Завантажити сертифікат</v>
      </c>
    </row>
    <row r="287" spans="1:3" x14ac:dyDescent="0.3">
      <c r="A287" s="3">
        <v>286</v>
      </c>
      <c r="B287" s="5" t="s">
        <v>781</v>
      </c>
      <c r="C287" s="3" t="str">
        <f>HYPERLINK("https://talan.bank.gov.ua/get-user-certificate/eg9zAuxRQuhas-1J3e-n","Завантажити сертифікат")</f>
        <v>Завантажити сертифікат</v>
      </c>
    </row>
    <row r="288" spans="1:3" x14ac:dyDescent="0.3">
      <c r="A288" s="3">
        <v>287</v>
      </c>
      <c r="B288" s="5" t="s">
        <v>782</v>
      </c>
      <c r="C288" s="3" t="str">
        <f>HYPERLINK("https://talan.bank.gov.ua/get-user-certificate/eg9zAhYNY5sSE_XCDLXF","Завантажити сертифікат")</f>
        <v>Завантажити сертифікат</v>
      </c>
    </row>
    <row r="289" spans="1:3" x14ac:dyDescent="0.3">
      <c r="A289" s="3">
        <v>288</v>
      </c>
      <c r="B289" s="5" t="s">
        <v>783</v>
      </c>
      <c r="C289" s="3" t="str">
        <f>HYPERLINK("https://talan.bank.gov.ua/get-user-certificate/eg9zAP7gj4e03Df2MiqO","Завантажити сертифікат")</f>
        <v>Завантажити сертифікат</v>
      </c>
    </row>
    <row r="290" spans="1:3" x14ac:dyDescent="0.3">
      <c r="A290" s="3">
        <v>289</v>
      </c>
      <c r="B290" s="5" t="s">
        <v>784</v>
      </c>
      <c r="C290" s="3" t="str">
        <f>HYPERLINK("https://talan.bank.gov.ua/get-user-certificate/eg9zAfBwHCQd9YY7VKst","Завантажити сертифікат")</f>
        <v>Завантажити сертифікат</v>
      </c>
    </row>
    <row r="291" spans="1:3" x14ac:dyDescent="0.3">
      <c r="A291" s="3">
        <v>290</v>
      </c>
      <c r="B291" s="5" t="s">
        <v>785</v>
      </c>
      <c r="C291" s="3" t="str">
        <f>HYPERLINK("https://talan.bank.gov.ua/get-user-certificate/eg9zAtIJLJPL_XB68NGR","Завантажити сертифікат")</f>
        <v>Завантажити сертифікат</v>
      </c>
    </row>
    <row r="292" spans="1:3" x14ac:dyDescent="0.3">
      <c r="A292" s="3">
        <v>291</v>
      </c>
      <c r="B292" s="5" t="s">
        <v>786</v>
      </c>
      <c r="C292" s="3" t="str">
        <f>HYPERLINK("https://talan.bank.gov.ua/get-user-certificate/eg9zAdFKNLvGwG44JU2w","Завантажити сертифікат")</f>
        <v>Завантажити сертифікат</v>
      </c>
    </row>
    <row r="293" spans="1:3" x14ac:dyDescent="0.3">
      <c r="A293" s="3">
        <v>292</v>
      </c>
      <c r="B293" s="5" t="s">
        <v>787</v>
      </c>
      <c r="C293" s="3" t="str">
        <f>HYPERLINK("https://talan.bank.gov.ua/get-user-certificate/eg9zA96t_VQ4ZpBb0czG","Завантажити сертифікат")</f>
        <v>Завантажити сертифікат</v>
      </c>
    </row>
    <row r="294" spans="1:3" x14ac:dyDescent="0.3">
      <c r="A294" s="3">
        <v>293</v>
      </c>
      <c r="B294" s="5" t="s">
        <v>788</v>
      </c>
      <c r="C294" s="3" t="str">
        <f>HYPERLINK("https://talan.bank.gov.ua/get-user-certificate/eg9zAUUOMf8BeDee5JEy","Завантажити сертифікат")</f>
        <v>Завантажити сертифікат</v>
      </c>
    </row>
    <row r="295" spans="1:3" x14ac:dyDescent="0.3">
      <c r="A295" s="3">
        <v>294</v>
      </c>
      <c r="B295" s="5" t="s">
        <v>789</v>
      </c>
      <c r="C295" s="3" t="str">
        <f>HYPERLINK("https://talan.bank.gov.ua/get-user-certificate/eg9zAnP5GtV4I3shx582","Завантажити сертифікат")</f>
        <v>Завантажити сертифікат</v>
      </c>
    </row>
    <row r="296" spans="1:3" x14ac:dyDescent="0.3">
      <c r="A296" s="3">
        <v>295</v>
      </c>
      <c r="B296" s="5" t="s">
        <v>790</v>
      </c>
      <c r="C296" s="3" t="str">
        <f>HYPERLINK("https://talan.bank.gov.ua/get-user-certificate/eg9zAoVTU-ipVBRGapOL","Завантажити сертифікат")</f>
        <v>Завантажити сертифікат</v>
      </c>
    </row>
    <row r="297" spans="1:3" x14ac:dyDescent="0.3">
      <c r="A297" s="3">
        <v>296</v>
      </c>
      <c r="B297" s="5" t="s">
        <v>791</v>
      </c>
      <c r="C297" s="3" t="str">
        <f>HYPERLINK("https://talan.bank.gov.ua/get-user-certificate/eg9zA6P3n7McXBGBD6Fe","Завантажити сертифікат")</f>
        <v>Завантажити сертифікат</v>
      </c>
    </row>
    <row r="298" spans="1:3" x14ac:dyDescent="0.3">
      <c r="A298" s="3">
        <v>297</v>
      </c>
      <c r="B298" s="5" t="s">
        <v>792</v>
      </c>
      <c r="C298" s="3" t="str">
        <f>HYPERLINK("https://talan.bank.gov.ua/get-user-certificate/eg9zATZmKeYNTfhCeO5I","Завантажити сертифікат")</f>
        <v>Завантажити сертифікат</v>
      </c>
    </row>
    <row r="299" spans="1:3" x14ac:dyDescent="0.3">
      <c r="A299" s="3">
        <v>298</v>
      </c>
      <c r="B299" s="5" t="s">
        <v>793</v>
      </c>
      <c r="C299" s="3" t="str">
        <f>HYPERLINK("https://talan.bank.gov.ua/get-user-certificate/eg9zAqfpcCSsdA_YZAaS","Завантажити сертифікат")</f>
        <v>Завантажити сертифікат</v>
      </c>
    </row>
    <row r="300" spans="1:3" x14ac:dyDescent="0.3">
      <c r="A300" s="3">
        <v>299</v>
      </c>
      <c r="B300" s="5" t="s">
        <v>794</v>
      </c>
      <c r="C300" s="3" t="str">
        <f>HYPERLINK("https://talan.bank.gov.ua/get-user-certificate/eg9zARLaKd7n8-kyH2cJ","Завантажити сертифікат")</f>
        <v>Завантажити сертифікат</v>
      </c>
    </row>
    <row r="301" spans="1:3" x14ac:dyDescent="0.3">
      <c r="A301" s="3">
        <v>300</v>
      </c>
      <c r="B301" s="5" t="s">
        <v>795</v>
      </c>
      <c r="C301" s="3" t="str">
        <f>HYPERLINK("https://talan.bank.gov.ua/get-user-certificate/eg9zAXqlUNx5B5gpmcN8","Завантажити сертифікат")</f>
        <v>Завантажити сертифікат</v>
      </c>
    </row>
    <row r="302" spans="1:3" x14ac:dyDescent="0.3">
      <c r="A302" s="3">
        <v>301</v>
      </c>
      <c r="B302" s="5" t="s">
        <v>796</v>
      </c>
      <c r="C302" s="3" t="str">
        <f>HYPERLINK("https://talan.bank.gov.ua/get-user-certificate/eg9zAhrKqOB0vNcFqE_b","Завантажити сертифікат")</f>
        <v>Завантажити сертифікат</v>
      </c>
    </row>
    <row r="303" spans="1:3" x14ac:dyDescent="0.3">
      <c r="A303" s="3">
        <v>302</v>
      </c>
      <c r="B303" s="5" t="s">
        <v>797</v>
      </c>
      <c r="C303" s="3" t="str">
        <f>HYPERLINK("https://talan.bank.gov.ua/get-user-certificate/eg9zAL22TQ5pwhPTX8sa","Завантажити сертифікат")</f>
        <v>Завантажити сертифікат</v>
      </c>
    </row>
    <row r="304" spans="1:3" x14ac:dyDescent="0.3">
      <c r="A304" s="3">
        <v>303</v>
      </c>
      <c r="B304" s="5" t="s">
        <v>798</v>
      </c>
      <c r="C304" s="3" t="str">
        <f>HYPERLINK("https://talan.bank.gov.ua/get-user-certificate/eg9zAZNerSBPOCVi7EuI","Завантажити сертифікат")</f>
        <v>Завантажити сертифікат</v>
      </c>
    </row>
    <row r="305" spans="1:3" x14ac:dyDescent="0.3">
      <c r="A305" s="3">
        <v>304</v>
      </c>
      <c r="B305" s="5" t="s">
        <v>799</v>
      </c>
      <c r="C305" s="3" t="str">
        <f>HYPERLINK("https://talan.bank.gov.ua/get-user-certificate/eg9zAyhbAEnGsyDW4QuX","Завантажити сертифікат")</f>
        <v>Завантажити сертифікат</v>
      </c>
    </row>
    <row r="306" spans="1:3" x14ac:dyDescent="0.3">
      <c r="A306" s="3">
        <v>305</v>
      </c>
      <c r="B306" s="5" t="s">
        <v>800</v>
      </c>
      <c r="C306" s="3" t="str">
        <f>HYPERLINK("https://talan.bank.gov.ua/get-user-certificate/eg9zA9mLupKmvr9iadh2","Завантажити сертифікат")</f>
        <v>Завантажити сертифікат</v>
      </c>
    </row>
    <row r="307" spans="1:3" x14ac:dyDescent="0.3">
      <c r="A307" s="3">
        <v>306</v>
      </c>
      <c r="B307" s="5" t="s">
        <v>801</v>
      </c>
      <c r="C307" s="3" t="str">
        <f>HYPERLINK("https://talan.bank.gov.ua/get-user-certificate/eg9zAASAT3b9f7dMXrO0","Завантажити сертифікат")</f>
        <v>Завантажити сертифікат</v>
      </c>
    </row>
    <row r="308" spans="1:3" x14ac:dyDescent="0.3">
      <c r="A308" s="3">
        <v>307</v>
      </c>
      <c r="B308" s="5" t="s">
        <v>802</v>
      </c>
      <c r="C308" s="3" t="str">
        <f>HYPERLINK("https://talan.bank.gov.ua/get-user-certificate/eg9zACAA0IAIGeM3gNRV","Завантажити сертифікат")</f>
        <v>Завантажити сертифікат</v>
      </c>
    </row>
    <row r="309" spans="1:3" x14ac:dyDescent="0.3">
      <c r="A309" s="3">
        <v>308</v>
      </c>
      <c r="B309" s="5" t="s">
        <v>803</v>
      </c>
      <c r="C309" s="3" t="str">
        <f>HYPERLINK("https://talan.bank.gov.ua/get-user-certificate/eg9zAQM0vdHE-ZKHWfEe","Завантажити сертифікат")</f>
        <v>Завантажити сертифікат</v>
      </c>
    </row>
    <row r="310" spans="1:3" x14ac:dyDescent="0.3">
      <c r="A310" s="3">
        <v>309</v>
      </c>
      <c r="B310" s="5" t="s">
        <v>804</v>
      </c>
      <c r="C310" s="3" t="str">
        <f>HYPERLINK("https://talan.bank.gov.ua/get-user-certificate/eg9zAzxrJ_ab83GfHl3Q","Завантажити сертифікат")</f>
        <v>Завантажити сертифікат</v>
      </c>
    </row>
    <row r="311" spans="1:3" x14ac:dyDescent="0.3">
      <c r="A311" s="3">
        <v>310</v>
      </c>
      <c r="B311" s="5" t="s">
        <v>805</v>
      </c>
      <c r="C311" s="3" t="str">
        <f>HYPERLINK("https://talan.bank.gov.ua/get-user-certificate/eg9zAL16L4nKEzpO1fsX","Завантажити сертифікат")</f>
        <v>Завантажити сертифікат</v>
      </c>
    </row>
    <row r="312" spans="1:3" x14ac:dyDescent="0.3">
      <c r="A312" s="3">
        <v>311</v>
      </c>
      <c r="B312" s="5" t="s">
        <v>806</v>
      </c>
      <c r="C312" s="3" t="str">
        <f>HYPERLINK("https://talan.bank.gov.ua/get-user-certificate/eg9zA_EGz711t5xG0wjW","Завантажити сертифікат")</f>
        <v>Завантажити сертифікат</v>
      </c>
    </row>
    <row r="313" spans="1:3" x14ac:dyDescent="0.3">
      <c r="A313" s="3">
        <v>312</v>
      </c>
      <c r="B313" s="5" t="s">
        <v>807</v>
      </c>
      <c r="C313" s="3" t="str">
        <f>HYPERLINK("https://talan.bank.gov.ua/get-user-certificate/eg9zA7zu52BCpnD8Wog5","Завантажити сертифікат")</f>
        <v>Завантажити сертифікат</v>
      </c>
    </row>
    <row r="314" spans="1:3" x14ac:dyDescent="0.3">
      <c r="A314" s="3">
        <v>313</v>
      </c>
      <c r="B314" s="5" t="s">
        <v>808</v>
      </c>
      <c r="C314" s="3" t="str">
        <f>HYPERLINK("https://talan.bank.gov.ua/get-user-certificate/eg9zAT2NC_tXbO9AGS1M","Завантажити сертифікат")</f>
        <v>Завантажити сертифікат</v>
      </c>
    </row>
    <row r="315" spans="1:3" x14ac:dyDescent="0.3">
      <c r="A315" s="3">
        <v>314</v>
      </c>
      <c r="B315" s="5" t="s">
        <v>809</v>
      </c>
      <c r="C315" s="3" t="str">
        <f>HYPERLINK("https://talan.bank.gov.ua/get-user-certificate/eg9zAfxue9TJZYIubKU5","Завантажити сертифікат")</f>
        <v>Завантажити сертифікат</v>
      </c>
    </row>
    <row r="316" spans="1:3" x14ac:dyDescent="0.3">
      <c r="A316" s="3">
        <v>315</v>
      </c>
      <c r="B316" s="5" t="s">
        <v>810</v>
      </c>
      <c r="C316" s="3" t="str">
        <f>HYPERLINK("https://talan.bank.gov.ua/get-user-certificate/eg9zA86W5F3QFxVR8WBv","Завантажити сертифікат")</f>
        <v>Завантажити сертифікат</v>
      </c>
    </row>
    <row r="317" spans="1:3" x14ac:dyDescent="0.3">
      <c r="A317" s="3">
        <v>316</v>
      </c>
      <c r="B317" s="5" t="s">
        <v>811</v>
      </c>
      <c r="C317" s="3" t="str">
        <f>HYPERLINK("https://talan.bank.gov.ua/get-user-certificate/eg9zA2vOeyMv1f-Zv91H","Завантажити сертифікат")</f>
        <v>Завантажити сертифікат</v>
      </c>
    </row>
    <row r="318" spans="1:3" x14ac:dyDescent="0.3">
      <c r="A318" s="3">
        <v>317</v>
      </c>
      <c r="B318" s="5" t="s">
        <v>812</v>
      </c>
      <c r="C318" s="3" t="str">
        <f>HYPERLINK("https://talan.bank.gov.ua/get-user-certificate/eg9zAqvlz_QYFUjmDhVM","Завантажити сертифікат")</f>
        <v>Завантажити сертифікат</v>
      </c>
    </row>
    <row r="319" spans="1:3" x14ac:dyDescent="0.3">
      <c r="A319" s="3">
        <v>318</v>
      </c>
      <c r="B319" s="5" t="s">
        <v>813</v>
      </c>
      <c r="C319" s="3" t="str">
        <f>HYPERLINK("https://talan.bank.gov.ua/get-user-certificate/eg9zACjr315wwR4v_CeO","Завантажити сертифікат")</f>
        <v>Завантажити сертифікат</v>
      </c>
    </row>
    <row r="320" spans="1:3" x14ac:dyDescent="0.3">
      <c r="A320" s="3">
        <v>319</v>
      </c>
      <c r="B320" s="5" t="s">
        <v>814</v>
      </c>
      <c r="C320" s="3" t="str">
        <f>HYPERLINK("https://talan.bank.gov.ua/get-user-certificate/eg9zA28WIVLRXELqCybr","Завантажити сертифікат")</f>
        <v>Завантажити сертифікат</v>
      </c>
    </row>
    <row r="321" spans="1:3" x14ac:dyDescent="0.3">
      <c r="A321" s="3">
        <v>320</v>
      </c>
      <c r="B321" s="5" t="s">
        <v>815</v>
      </c>
      <c r="C321" s="3" t="str">
        <f>HYPERLINK("https://talan.bank.gov.ua/get-user-certificate/eg9zA-zx_tJ185NbykVd","Завантажити сертифікат")</f>
        <v>Завантажити сертифікат</v>
      </c>
    </row>
    <row r="322" spans="1:3" x14ac:dyDescent="0.3">
      <c r="A322" s="3">
        <v>321</v>
      </c>
      <c r="B322" s="5" t="s">
        <v>816</v>
      </c>
      <c r="C322" s="3" t="str">
        <f>HYPERLINK("https://talan.bank.gov.ua/get-user-certificate/eg9zAmU4gFSYZwRNHrnj","Завантажити сертифікат")</f>
        <v>Завантажити сертифікат</v>
      </c>
    </row>
    <row r="323" spans="1:3" x14ac:dyDescent="0.3">
      <c r="A323" s="3">
        <v>322</v>
      </c>
      <c r="B323" s="5" t="s">
        <v>817</v>
      </c>
      <c r="C323" s="3" t="str">
        <f>HYPERLINK("https://talan.bank.gov.ua/get-user-certificate/eg9zAkbOTqlcH1xJ4pS1","Завантажити сертифікат")</f>
        <v>Завантажити сертифікат</v>
      </c>
    </row>
    <row r="324" spans="1:3" x14ac:dyDescent="0.3">
      <c r="A324" s="3">
        <v>323</v>
      </c>
      <c r="B324" s="5" t="s">
        <v>818</v>
      </c>
      <c r="C324" s="3" t="str">
        <f>HYPERLINK("https://talan.bank.gov.ua/get-user-certificate/eg9zA-Dd6zlyB8vTolID","Завантажити сертифікат")</f>
        <v>Завантажити сертифікат</v>
      </c>
    </row>
    <row r="325" spans="1:3" x14ac:dyDescent="0.3">
      <c r="A325" s="3">
        <v>324</v>
      </c>
      <c r="B325" s="5" t="s">
        <v>819</v>
      </c>
      <c r="C325" s="3" t="str">
        <f>HYPERLINK("https://talan.bank.gov.ua/get-user-certificate/eg9zA91dteWz4HNEiAdC","Завантажити сертифікат")</f>
        <v>Завантажити сертифікат</v>
      </c>
    </row>
    <row r="326" spans="1:3" x14ac:dyDescent="0.3">
      <c r="A326" s="3">
        <v>325</v>
      </c>
      <c r="B326" s="5" t="s">
        <v>820</v>
      </c>
      <c r="C326" s="3" t="str">
        <f>HYPERLINK("https://talan.bank.gov.ua/get-user-certificate/eg9zAFA9rQFskxyTUDgu","Завантажити сертифікат")</f>
        <v>Завантажити сертифікат</v>
      </c>
    </row>
    <row r="327" spans="1:3" x14ac:dyDescent="0.3">
      <c r="A327" s="3">
        <v>326</v>
      </c>
      <c r="B327" s="5" t="s">
        <v>821</v>
      </c>
      <c r="C327" s="3" t="str">
        <f>HYPERLINK("https://talan.bank.gov.ua/get-user-certificate/eg9zAolUaz1Cwi4kScpu","Завантажити сертифікат")</f>
        <v>Завантажити сертифікат</v>
      </c>
    </row>
    <row r="328" spans="1:3" x14ac:dyDescent="0.3">
      <c r="A328" s="3">
        <v>327</v>
      </c>
      <c r="B328" s="5" t="s">
        <v>822</v>
      </c>
      <c r="C328" s="3" t="str">
        <f>HYPERLINK("https://talan.bank.gov.ua/get-user-certificate/eg9zA8BlQnK8kqFR3f3P","Завантажити сертифікат")</f>
        <v>Завантажити сертифікат</v>
      </c>
    </row>
    <row r="329" spans="1:3" x14ac:dyDescent="0.3">
      <c r="A329" s="3">
        <v>328</v>
      </c>
      <c r="B329" s="5" t="s">
        <v>823</v>
      </c>
      <c r="C329" s="3" t="str">
        <f>HYPERLINK("https://talan.bank.gov.ua/get-user-certificate/eg9zAFLMyJUhMgAEYPnN","Завантажити сертифікат")</f>
        <v>Завантажити сертифікат</v>
      </c>
    </row>
    <row r="330" spans="1:3" x14ac:dyDescent="0.3">
      <c r="A330" s="3">
        <v>329</v>
      </c>
      <c r="B330" s="5" t="s">
        <v>824</v>
      </c>
      <c r="C330" s="3" t="str">
        <f>HYPERLINK("https://talan.bank.gov.ua/get-user-certificate/eg9zAISUiMOnnuV-1qJ8","Завантажити сертифікат")</f>
        <v>Завантажити сертифікат</v>
      </c>
    </row>
    <row r="331" spans="1:3" x14ac:dyDescent="0.3">
      <c r="A331" s="3">
        <v>330</v>
      </c>
      <c r="B331" s="5" t="s">
        <v>825</v>
      </c>
      <c r="C331" s="3" t="str">
        <f>HYPERLINK("https://talan.bank.gov.ua/get-user-certificate/eg9zAvyOVt_RYJEuvOtp","Завантажити сертифікат")</f>
        <v>Завантажити сертифікат</v>
      </c>
    </row>
    <row r="332" spans="1:3" x14ac:dyDescent="0.3">
      <c r="A332" s="3">
        <v>331</v>
      </c>
      <c r="B332" s="5" t="s">
        <v>826</v>
      </c>
      <c r="C332" s="3" t="str">
        <f>HYPERLINK("https://talan.bank.gov.ua/get-user-certificate/eg9zA2fW1bNEvZCFL_Z9","Завантажити сертифікат")</f>
        <v>Завантажити сертифікат</v>
      </c>
    </row>
    <row r="333" spans="1:3" x14ac:dyDescent="0.3">
      <c r="A333" s="3">
        <v>332</v>
      </c>
      <c r="B333" s="5" t="s">
        <v>827</v>
      </c>
      <c r="C333" s="3" t="str">
        <f>HYPERLINK("https://talan.bank.gov.ua/get-user-certificate/eg9zAM4cmd2eJuSXBaEr","Завантажити сертифікат")</f>
        <v>Завантажити сертифікат</v>
      </c>
    </row>
    <row r="334" spans="1:3" x14ac:dyDescent="0.3">
      <c r="A334" s="3">
        <v>333</v>
      </c>
      <c r="B334" s="5" t="s">
        <v>828</v>
      </c>
      <c r="C334" s="3" t="str">
        <f>HYPERLINK("https://talan.bank.gov.ua/get-user-certificate/eg9zA8rDgRXBqZH_TPtx","Завантажити сертифікат")</f>
        <v>Завантажити сертифікат</v>
      </c>
    </row>
    <row r="335" spans="1:3" x14ac:dyDescent="0.3">
      <c r="A335" s="3">
        <v>334</v>
      </c>
      <c r="B335" s="5" t="s">
        <v>829</v>
      </c>
      <c r="C335" s="3" t="str">
        <f>HYPERLINK("https://talan.bank.gov.ua/get-user-certificate/eg9zA0JvGQeKC-m7-MLA","Завантажити сертифікат")</f>
        <v>Завантажити сертифікат</v>
      </c>
    </row>
    <row r="336" spans="1:3" x14ac:dyDescent="0.3">
      <c r="A336" s="3">
        <v>335</v>
      </c>
      <c r="B336" s="5" t="s">
        <v>830</v>
      </c>
      <c r="C336" s="3" t="str">
        <f>HYPERLINK("https://talan.bank.gov.ua/get-user-certificate/eg9zAaBZDBBA5nRC0SxE","Завантажити сертифікат")</f>
        <v>Завантажити сертифікат</v>
      </c>
    </row>
    <row r="337" spans="1:3" x14ac:dyDescent="0.3">
      <c r="A337" s="3">
        <v>336</v>
      </c>
      <c r="B337" s="5" t="s">
        <v>831</v>
      </c>
      <c r="C337" s="3" t="str">
        <f>HYPERLINK("https://talan.bank.gov.ua/get-user-certificate/eg9zAqqSiS4MxHg49fDX","Завантажити сертифікат")</f>
        <v>Завантажити сертифікат</v>
      </c>
    </row>
    <row r="338" spans="1:3" x14ac:dyDescent="0.3">
      <c r="A338" s="3">
        <v>337</v>
      </c>
      <c r="B338" s="5" t="s">
        <v>832</v>
      </c>
      <c r="C338" s="3" t="str">
        <f>HYPERLINK("https://talan.bank.gov.ua/get-user-certificate/eg9zAV5kP9Y-NjizHSyZ","Завантажити сертифікат")</f>
        <v>Завантажити сертифікат</v>
      </c>
    </row>
    <row r="339" spans="1:3" x14ac:dyDescent="0.3">
      <c r="A339" s="3">
        <v>338</v>
      </c>
      <c r="B339" s="5" t="s">
        <v>833</v>
      </c>
      <c r="C339" s="3" t="str">
        <f>HYPERLINK("https://talan.bank.gov.ua/get-user-certificate/eg9zAAFfzGoAUslQ0bR7","Завантажити сертифікат")</f>
        <v>Завантажити сертифікат</v>
      </c>
    </row>
    <row r="340" spans="1:3" x14ac:dyDescent="0.3">
      <c r="A340" s="3">
        <v>339</v>
      </c>
      <c r="B340" s="5" t="s">
        <v>834</v>
      </c>
      <c r="C340" s="3" t="str">
        <f>HYPERLINK("https://talan.bank.gov.ua/get-user-certificate/eg9zArxYETdgcbmeBRJv","Завантажити сертифікат")</f>
        <v>Завантажити сертифікат</v>
      </c>
    </row>
    <row r="341" spans="1:3" x14ac:dyDescent="0.3">
      <c r="A341" s="3">
        <v>340</v>
      </c>
      <c r="B341" s="5" t="s">
        <v>835</v>
      </c>
      <c r="C341" s="3" t="str">
        <f>HYPERLINK("https://talan.bank.gov.ua/get-user-certificate/eg9zAZfMV4QXdl7tfCgU","Завантажити сертифікат")</f>
        <v>Завантажити сертифікат</v>
      </c>
    </row>
    <row r="342" spans="1:3" x14ac:dyDescent="0.3">
      <c r="A342" s="3">
        <v>341</v>
      </c>
      <c r="B342" s="5" t="s">
        <v>836</v>
      </c>
      <c r="C342" s="3" t="str">
        <f>HYPERLINK("https://talan.bank.gov.ua/get-user-certificate/eg9zAmkLMseWUHd7l2yk","Завантажити сертифікат")</f>
        <v>Завантажити сертифікат</v>
      </c>
    </row>
    <row r="343" spans="1:3" x14ac:dyDescent="0.3">
      <c r="A343" s="3">
        <v>342</v>
      </c>
      <c r="B343" s="5" t="s">
        <v>837</v>
      </c>
      <c r="C343" s="3" t="str">
        <f>HYPERLINK("https://talan.bank.gov.ua/get-user-certificate/eg9zAJ-zOcJpQXPzLII6","Завантажити сертифікат")</f>
        <v>Завантажити сертифікат</v>
      </c>
    </row>
    <row r="344" spans="1:3" x14ac:dyDescent="0.3">
      <c r="A344" s="3">
        <v>343</v>
      </c>
      <c r="B344" s="5" t="s">
        <v>838</v>
      </c>
      <c r="C344" s="3" t="str">
        <f>HYPERLINK("https://talan.bank.gov.ua/get-user-certificate/eg9zAux3Kd7r4IwcGFMp","Завантажити сертифікат")</f>
        <v>Завантажити сертифікат</v>
      </c>
    </row>
    <row r="345" spans="1:3" x14ac:dyDescent="0.3">
      <c r="A345" s="3">
        <v>344</v>
      </c>
      <c r="B345" s="5" t="s">
        <v>839</v>
      </c>
      <c r="C345" s="3" t="str">
        <f>HYPERLINK("https://talan.bank.gov.ua/get-user-certificate/eg9zAc71a3B62wA934xz","Завантажити сертифікат")</f>
        <v>Завантажити сертифікат</v>
      </c>
    </row>
    <row r="346" spans="1:3" x14ac:dyDescent="0.3">
      <c r="A346" s="3">
        <v>345</v>
      </c>
      <c r="B346" s="5" t="s">
        <v>840</v>
      </c>
      <c r="C346" s="3" t="str">
        <f>HYPERLINK("https://talan.bank.gov.ua/get-user-certificate/eg9zA3oMqP4d5qI_57y1","Завантажити сертифікат")</f>
        <v>Завантажити сертифікат</v>
      </c>
    </row>
    <row r="347" spans="1:3" x14ac:dyDescent="0.3">
      <c r="A347" s="3">
        <v>346</v>
      </c>
      <c r="B347" s="5" t="s">
        <v>841</v>
      </c>
      <c r="C347" s="3" t="str">
        <f>HYPERLINK("https://talan.bank.gov.ua/get-user-certificate/eg9zAr0k71Ya48eMsr_b","Завантажити сертифікат")</f>
        <v>Завантажити сертифікат</v>
      </c>
    </row>
    <row r="348" spans="1:3" x14ac:dyDescent="0.3">
      <c r="A348" s="3">
        <v>347</v>
      </c>
      <c r="B348" s="5" t="s">
        <v>842</v>
      </c>
      <c r="C348" s="3" t="str">
        <f>HYPERLINK("https://talan.bank.gov.ua/get-user-certificate/eg9zA6BVvFcUXXLIIk2A","Завантажити сертифікат")</f>
        <v>Завантажити сертифікат</v>
      </c>
    </row>
    <row r="349" spans="1:3" x14ac:dyDescent="0.3">
      <c r="A349" s="3">
        <v>348</v>
      </c>
      <c r="B349" s="5" t="s">
        <v>843</v>
      </c>
      <c r="C349" s="3" t="str">
        <f>HYPERLINK("https://talan.bank.gov.ua/get-user-certificate/eg9zAhytL5qXQ-D9mJRE","Завантажити сертифікат")</f>
        <v>Завантажити сертифікат</v>
      </c>
    </row>
    <row r="350" spans="1:3" x14ac:dyDescent="0.3">
      <c r="A350" s="3">
        <v>349</v>
      </c>
      <c r="B350" s="5" t="s">
        <v>844</v>
      </c>
      <c r="C350" s="3" t="str">
        <f>HYPERLINK("https://talan.bank.gov.ua/get-user-certificate/eg9zAfbAThQTn3r2hxI_","Завантажити сертифікат")</f>
        <v>Завантажити сертифікат</v>
      </c>
    </row>
    <row r="351" spans="1:3" x14ac:dyDescent="0.3">
      <c r="A351" s="3">
        <v>350</v>
      </c>
      <c r="B351" s="5" t="s">
        <v>845</v>
      </c>
      <c r="C351" s="3" t="str">
        <f>HYPERLINK("https://talan.bank.gov.ua/get-user-certificate/eg9zAS3YgtOUg4Y9xfLy","Завантажити сертифікат")</f>
        <v>Завантажити сертифікат</v>
      </c>
    </row>
    <row r="352" spans="1:3" x14ac:dyDescent="0.3">
      <c r="A352" s="3">
        <v>351</v>
      </c>
      <c r="B352" s="5" t="s">
        <v>846</v>
      </c>
      <c r="C352" s="3" t="str">
        <f>HYPERLINK("https://talan.bank.gov.ua/get-user-certificate/eg9zAgsIdFbs_SINhnuU","Завантажити сертифікат")</f>
        <v>Завантажити сертифікат</v>
      </c>
    </row>
    <row r="353" spans="1:3" x14ac:dyDescent="0.3">
      <c r="A353" s="3">
        <v>352</v>
      </c>
      <c r="B353" s="5" t="s">
        <v>847</v>
      </c>
      <c r="C353" s="3" t="str">
        <f>HYPERLINK("https://talan.bank.gov.ua/get-user-certificate/eg9zATW8ChLUivgZ9jDM","Завантажити сертифікат")</f>
        <v>Завантажити сертифікат</v>
      </c>
    </row>
    <row r="354" spans="1:3" x14ac:dyDescent="0.3">
      <c r="A354" s="3">
        <v>353</v>
      </c>
      <c r="B354" s="5" t="s">
        <v>848</v>
      </c>
      <c r="C354" s="3" t="str">
        <f>HYPERLINK("https://talan.bank.gov.ua/get-user-certificate/eg9zAsDwdfkbrRYgUALO","Завантажити сертифікат")</f>
        <v>Завантажити сертифікат</v>
      </c>
    </row>
    <row r="355" spans="1:3" x14ac:dyDescent="0.3">
      <c r="A355" s="3">
        <v>354</v>
      </c>
      <c r="B355" s="5" t="s">
        <v>849</v>
      </c>
      <c r="C355" s="3" t="str">
        <f>HYPERLINK("https://talan.bank.gov.ua/get-user-certificate/eg9zA0t3WNlG90mPUYOW","Завантажити сертифікат")</f>
        <v>Завантажити сертифікат</v>
      </c>
    </row>
    <row r="356" spans="1:3" x14ac:dyDescent="0.3">
      <c r="A356" s="3">
        <v>355</v>
      </c>
      <c r="B356" s="5" t="s">
        <v>850</v>
      </c>
      <c r="C356" s="3" t="str">
        <f>HYPERLINK("https://talan.bank.gov.ua/get-user-certificate/eg9zA_w1Z6_T2ld6Uh6o","Завантажити сертифікат")</f>
        <v>Завантажити сертифікат</v>
      </c>
    </row>
    <row r="357" spans="1:3" x14ac:dyDescent="0.3">
      <c r="A357" s="3">
        <v>356</v>
      </c>
      <c r="B357" s="5" t="s">
        <v>851</v>
      </c>
      <c r="C357" s="3" t="str">
        <f>HYPERLINK("https://talan.bank.gov.ua/get-user-certificate/eg9zA-5fewy6TVg9ZR7Y","Завантажити сертифікат")</f>
        <v>Завантажити сертифікат</v>
      </c>
    </row>
    <row r="358" spans="1:3" x14ac:dyDescent="0.3">
      <c r="A358" s="3">
        <v>357</v>
      </c>
      <c r="B358" s="5" t="s">
        <v>852</v>
      </c>
      <c r="C358" s="3" t="str">
        <f>HYPERLINK("https://talan.bank.gov.ua/get-user-certificate/eg9zAUqiUEb1h0G-t1zi","Завантажити сертифікат")</f>
        <v>Завантажити сертифікат</v>
      </c>
    </row>
    <row r="359" spans="1:3" x14ac:dyDescent="0.3">
      <c r="A359" s="3">
        <v>358</v>
      </c>
      <c r="B359" s="5" t="s">
        <v>853</v>
      </c>
      <c r="C359" s="3" t="str">
        <f>HYPERLINK("https://talan.bank.gov.ua/get-user-certificate/eg9zADUwiTBEGDWrgpT9","Завантажити сертифікат")</f>
        <v>Завантажити сертифікат</v>
      </c>
    </row>
    <row r="360" spans="1:3" x14ac:dyDescent="0.3">
      <c r="A360" s="3">
        <v>359</v>
      </c>
      <c r="B360" s="5" t="s">
        <v>854</v>
      </c>
      <c r="C360" s="3" t="str">
        <f>HYPERLINK("https://talan.bank.gov.ua/get-user-certificate/eg9zASEzZkGeEUfFq9hu","Завантажити сертифікат")</f>
        <v>Завантажити сертифікат</v>
      </c>
    </row>
    <row r="361" spans="1:3" x14ac:dyDescent="0.3">
      <c r="A361" s="3">
        <v>360</v>
      </c>
      <c r="B361" s="5" t="s">
        <v>855</v>
      </c>
      <c r="C361" s="3" t="str">
        <f>HYPERLINK("https://talan.bank.gov.ua/get-user-certificate/eg9zAZqxM01ZwRXNhIR4","Завантажити сертифікат")</f>
        <v>Завантажити сертифікат</v>
      </c>
    </row>
    <row r="362" spans="1:3" x14ac:dyDescent="0.3">
      <c r="A362" s="3">
        <v>361</v>
      </c>
      <c r="B362" s="5" t="s">
        <v>856</v>
      </c>
      <c r="C362" s="3" t="str">
        <f>HYPERLINK("https://talan.bank.gov.ua/get-user-certificate/eg9zAXVT_k5gSTJ5dsL9","Завантажити сертифікат")</f>
        <v>Завантажити сертифікат</v>
      </c>
    </row>
    <row r="363" spans="1:3" x14ac:dyDescent="0.3">
      <c r="A363" s="3">
        <v>362</v>
      </c>
      <c r="B363" s="5" t="s">
        <v>857</v>
      </c>
      <c r="C363" s="3" t="str">
        <f>HYPERLINK("https://talan.bank.gov.ua/get-user-certificate/eg9zA18zTQ0xml7Y06Ka","Завантажити сертифікат")</f>
        <v>Завантажити сертифікат</v>
      </c>
    </row>
    <row r="364" spans="1:3" x14ac:dyDescent="0.3">
      <c r="A364" s="3">
        <v>363</v>
      </c>
      <c r="B364" s="5" t="s">
        <v>858</v>
      </c>
      <c r="C364" s="3" t="str">
        <f>HYPERLINK("https://talan.bank.gov.ua/get-user-certificate/eg9zA-UTeaL87qf4LH17","Завантажити сертифікат")</f>
        <v>Завантажити сертифікат</v>
      </c>
    </row>
    <row r="365" spans="1:3" x14ac:dyDescent="0.3">
      <c r="A365" s="3">
        <v>364</v>
      </c>
      <c r="B365" s="5" t="s">
        <v>859</v>
      </c>
      <c r="C365" s="3" t="str">
        <f>HYPERLINK("https://talan.bank.gov.ua/get-user-certificate/eg9zAno867EvT6t8LQyC","Завантажити сертифікат")</f>
        <v>Завантажити сертифікат</v>
      </c>
    </row>
    <row r="366" spans="1:3" x14ac:dyDescent="0.3">
      <c r="A366" s="3">
        <v>365</v>
      </c>
      <c r="B366" s="5" t="s">
        <v>860</v>
      </c>
      <c r="C366" s="3" t="str">
        <f>HYPERLINK("https://talan.bank.gov.ua/get-user-certificate/eg9zAXH5uuTXFciEEBZJ","Завантажити сертифікат")</f>
        <v>Завантажити сертифікат</v>
      </c>
    </row>
    <row r="367" spans="1:3" x14ac:dyDescent="0.3">
      <c r="A367" s="3">
        <v>366</v>
      </c>
      <c r="B367" s="5" t="s">
        <v>861</v>
      </c>
      <c r="C367" s="3" t="str">
        <f>HYPERLINK("https://talan.bank.gov.ua/get-user-certificate/eg9zA1UOmyIewBxOCOyy","Завантажити сертифікат")</f>
        <v>Завантажити сертифікат</v>
      </c>
    </row>
    <row r="368" spans="1:3" x14ac:dyDescent="0.3">
      <c r="A368" s="3">
        <v>367</v>
      </c>
      <c r="B368" s="5" t="s">
        <v>862</v>
      </c>
      <c r="C368" s="3" t="str">
        <f>HYPERLINK("https://talan.bank.gov.ua/get-user-certificate/eg9zALnOu-X-gIUehliA","Завантажити сертифікат")</f>
        <v>Завантажити сертифікат</v>
      </c>
    </row>
    <row r="369" spans="1:3" x14ac:dyDescent="0.3">
      <c r="A369" s="3">
        <v>368</v>
      </c>
      <c r="B369" s="5" t="s">
        <v>863</v>
      </c>
      <c r="C369" s="3" t="str">
        <f>HYPERLINK("https://talan.bank.gov.ua/get-user-certificate/eg9zAU3qFz7j_0iqCWHs","Завантажити сертифікат")</f>
        <v>Завантажити сертифікат</v>
      </c>
    </row>
    <row r="370" spans="1:3" x14ac:dyDescent="0.3">
      <c r="A370" s="3">
        <v>369</v>
      </c>
      <c r="B370" s="5" t="s">
        <v>864</v>
      </c>
      <c r="C370" s="3" t="str">
        <f>HYPERLINK("https://talan.bank.gov.ua/get-user-certificate/eg9zAmcxuRUxuys4-wv0","Завантажити сертифікат")</f>
        <v>Завантажити сертифікат</v>
      </c>
    </row>
    <row r="371" spans="1:3" x14ac:dyDescent="0.3">
      <c r="A371" s="3">
        <v>370</v>
      </c>
      <c r="B371" s="5" t="s">
        <v>865</v>
      </c>
      <c r="C371" s="3" t="str">
        <f>HYPERLINK("https://talan.bank.gov.ua/get-user-certificate/eg9zAHPmGagbnEhMSa2V","Завантажити сертифікат")</f>
        <v>Завантажити сертифікат</v>
      </c>
    </row>
    <row r="372" spans="1:3" x14ac:dyDescent="0.3">
      <c r="A372" s="3">
        <v>371</v>
      </c>
      <c r="B372" s="5" t="s">
        <v>866</v>
      </c>
      <c r="C372" s="3" t="str">
        <f>HYPERLINK("https://talan.bank.gov.ua/get-user-certificate/eg9zAsYIPCDRHmIcpTA4","Завантажити сертифікат")</f>
        <v>Завантажити сертифікат</v>
      </c>
    </row>
    <row r="373" spans="1:3" x14ac:dyDescent="0.3">
      <c r="A373" s="3">
        <v>372</v>
      </c>
      <c r="B373" s="5" t="s">
        <v>867</v>
      </c>
      <c r="C373" s="3" t="str">
        <f>HYPERLINK("https://talan.bank.gov.ua/get-user-certificate/eg9zAD1EIH_0sb1_Dwde","Завантажити сертифікат")</f>
        <v>Завантажити сертифікат</v>
      </c>
    </row>
    <row r="374" spans="1:3" x14ac:dyDescent="0.3">
      <c r="A374" s="3">
        <v>373</v>
      </c>
      <c r="B374" s="5" t="s">
        <v>868</v>
      </c>
      <c r="C374" s="3" t="str">
        <f>HYPERLINK("https://talan.bank.gov.ua/get-user-certificate/eg9zAGKUpXjDHfCICylS","Завантажити сертифікат")</f>
        <v>Завантажити сертифікат</v>
      </c>
    </row>
    <row r="375" spans="1:3" x14ac:dyDescent="0.3">
      <c r="A375" s="3">
        <v>374</v>
      </c>
      <c r="B375" s="5" t="s">
        <v>869</v>
      </c>
      <c r="C375" s="3" t="str">
        <f>HYPERLINK("https://talan.bank.gov.ua/get-user-certificate/eg9zALY3vsQmRe5ug6N6","Завантажити сертифікат")</f>
        <v>Завантажити сертифікат</v>
      </c>
    </row>
    <row r="376" spans="1:3" x14ac:dyDescent="0.3">
      <c r="A376" s="3">
        <v>375</v>
      </c>
      <c r="B376" s="5" t="s">
        <v>870</v>
      </c>
      <c r="C376" s="3" t="str">
        <f>HYPERLINK("https://talan.bank.gov.ua/get-user-certificate/eg9zAJoUHKBDOB-8SGHW","Завантажити сертифікат")</f>
        <v>Завантажити сертифікат</v>
      </c>
    </row>
    <row r="377" spans="1:3" x14ac:dyDescent="0.3">
      <c r="A377" s="3">
        <v>376</v>
      </c>
      <c r="B377" s="5" t="s">
        <v>871</v>
      </c>
      <c r="C377" s="3" t="str">
        <f>HYPERLINK("https://talan.bank.gov.ua/get-user-certificate/eg9zAE9zOhEIS6xfUp4X","Завантажити сертифікат")</f>
        <v>Завантажити сертифікат</v>
      </c>
    </row>
    <row r="378" spans="1:3" x14ac:dyDescent="0.3">
      <c r="A378" s="3">
        <v>377</v>
      </c>
      <c r="B378" s="5" t="s">
        <v>872</v>
      </c>
      <c r="C378" s="3" t="str">
        <f>HYPERLINK("https://talan.bank.gov.ua/get-user-certificate/eg9zAu8DVXLRj_v4NM2K","Завантажити сертифікат")</f>
        <v>Завантажити сертифікат</v>
      </c>
    </row>
    <row r="379" spans="1:3" x14ac:dyDescent="0.3">
      <c r="A379" s="3">
        <v>378</v>
      </c>
      <c r="B379" s="5" t="s">
        <v>873</v>
      </c>
      <c r="C379" s="3" t="str">
        <f>HYPERLINK("https://talan.bank.gov.ua/get-user-certificate/eg9zA888PzODszEBtadA","Завантажити сертифікат")</f>
        <v>Завантажити сертифікат</v>
      </c>
    </row>
    <row r="380" spans="1:3" x14ac:dyDescent="0.3">
      <c r="A380" s="3">
        <v>379</v>
      </c>
      <c r="B380" s="5" t="s">
        <v>874</v>
      </c>
      <c r="C380" s="3" t="str">
        <f>HYPERLINK("https://talan.bank.gov.ua/get-user-certificate/eg9zAwGt-iqWJEosrEem","Завантажити сертифікат")</f>
        <v>Завантажити сертифікат</v>
      </c>
    </row>
    <row r="381" spans="1:3" x14ac:dyDescent="0.3">
      <c r="A381" s="3">
        <v>380</v>
      </c>
      <c r="B381" s="5" t="s">
        <v>875</v>
      </c>
      <c r="C381" s="3" t="str">
        <f>HYPERLINK("https://talan.bank.gov.ua/get-user-certificate/eg9zAhj4c-DLp9k4Lq8v","Завантажити сертифікат")</f>
        <v>Завантажити сертифікат</v>
      </c>
    </row>
    <row r="382" spans="1:3" x14ac:dyDescent="0.3">
      <c r="A382" s="3">
        <v>381</v>
      </c>
      <c r="B382" s="5" t="s">
        <v>876</v>
      </c>
      <c r="C382" s="3" t="str">
        <f>HYPERLINK("https://talan.bank.gov.ua/get-user-certificate/eg9zAJ7ZBsjT6T7Khax5","Завантажити сертифікат")</f>
        <v>Завантажити сертифікат</v>
      </c>
    </row>
    <row r="383" spans="1:3" x14ac:dyDescent="0.3">
      <c r="A383" s="3">
        <v>382</v>
      </c>
      <c r="B383" s="5" t="s">
        <v>877</v>
      </c>
      <c r="C383" s="3" t="str">
        <f>HYPERLINK("https://talan.bank.gov.ua/get-user-certificate/eg9zAAjfaUQBmFj7NBX2","Завантажити сертифікат")</f>
        <v>Завантажити сертифікат</v>
      </c>
    </row>
    <row r="384" spans="1:3" x14ac:dyDescent="0.3">
      <c r="A384" s="3">
        <v>383</v>
      </c>
      <c r="B384" s="5" t="s">
        <v>878</v>
      </c>
      <c r="C384" s="3" t="str">
        <f>HYPERLINK("https://talan.bank.gov.ua/get-user-certificate/eg9zAqcz2kXHrjD68ojN","Завантажити сертифікат")</f>
        <v>Завантажити сертифікат</v>
      </c>
    </row>
    <row r="385" spans="1:3" x14ac:dyDescent="0.3">
      <c r="A385" s="3">
        <v>384</v>
      </c>
      <c r="B385" s="5" t="s">
        <v>879</v>
      </c>
      <c r="C385" s="3" t="str">
        <f>HYPERLINK("https://talan.bank.gov.ua/get-user-certificate/eg9zAmS7iiMCWMuTSCYZ","Завантажити сертифікат")</f>
        <v>Завантажити сертифікат</v>
      </c>
    </row>
    <row r="386" spans="1:3" x14ac:dyDescent="0.3">
      <c r="A386" s="3">
        <v>385</v>
      </c>
      <c r="B386" s="5" t="s">
        <v>880</v>
      </c>
      <c r="C386" s="3" t="str">
        <f>HYPERLINK("https://talan.bank.gov.ua/get-user-certificate/eg9zAj87anysfEuS5fl7","Завантажити сертифікат")</f>
        <v>Завантажити сертифікат</v>
      </c>
    </row>
    <row r="387" spans="1:3" x14ac:dyDescent="0.3">
      <c r="A387" s="3">
        <v>386</v>
      </c>
      <c r="B387" s="5" t="s">
        <v>881</v>
      </c>
      <c r="C387" s="3" t="str">
        <f>HYPERLINK("https://talan.bank.gov.ua/get-user-certificate/eg9zA0hxi32xOJ_0TQwm","Завантажити сертифікат")</f>
        <v>Завантажити сертифікат</v>
      </c>
    </row>
    <row r="388" spans="1:3" x14ac:dyDescent="0.3">
      <c r="A388" s="3">
        <v>387</v>
      </c>
      <c r="B388" s="5" t="s">
        <v>882</v>
      </c>
      <c r="C388" s="3" t="str">
        <f>HYPERLINK("https://talan.bank.gov.ua/get-user-certificate/eg9zAShMrCuB0XT9Ui6O","Завантажити сертифікат")</f>
        <v>Завантажити сертифікат</v>
      </c>
    </row>
    <row r="389" spans="1:3" x14ac:dyDescent="0.3">
      <c r="A389" s="3">
        <v>388</v>
      </c>
      <c r="B389" s="5" t="s">
        <v>883</v>
      </c>
      <c r="C389" s="3" t="str">
        <f>HYPERLINK("https://talan.bank.gov.ua/get-user-certificate/eg9zAx9YmwWB0z4Wsi7A","Завантажити сертифікат")</f>
        <v>Завантажити сертифікат</v>
      </c>
    </row>
    <row r="390" spans="1:3" x14ac:dyDescent="0.3">
      <c r="A390" s="3">
        <v>389</v>
      </c>
      <c r="B390" s="5" t="s">
        <v>884</v>
      </c>
      <c r="C390" s="3" t="str">
        <f>HYPERLINK("https://talan.bank.gov.ua/get-user-certificate/eg9zAVr__0XOsuRCawN_","Завантажити сертифікат")</f>
        <v>Завантажити сертифікат</v>
      </c>
    </row>
    <row r="391" spans="1:3" x14ac:dyDescent="0.3">
      <c r="A391" s="3">
        <v>390</v>
      </c>
      <c r="B391" s="5" t="s">
        <v>885</v>
      </c>
      <c r="C391" s="3" t="str">
        <f>HYPERLINK("https://talan.bank.gov.ua/get-user-certificate/eg9zAzF8VhZAHda6Yp7d","Завантажити сертифікат")</f>
        <v>Завантажити сертифікат</v>
      </c>
    </row>
    <row r="392" spans="1:3" x14ac:dyDescent="0.3">
      <c r="A392" s="3">
        <v>391</v>
      </c>
      <c r="B392" s="5" t="s">
        <v>886</v>
      </c>
      <c r="C392" s="3" t="str">
        <f>HYPERLINK("https://talan.bank.gov.ua/get-user-certificate/eg9zAZcMBkkbZPQeFkGM","Завантажити сертифікат")</f>
        <v>Завантажити сертифікат</v>
      </c>
    </row>
    <row r="393" spans="1:3" x14ac:dyDescent="0.3">
      <c r="A393" s="3">
        <v>392</v>
      </c>
      <c r="B393" s="5" t="s">
        <v>887</v>
      </c>
      <c r="C393" s="3" t="str">
        <f>HYPERLINK("https://talan.bank.gov.ua/get-user-certificate/eg9zAcxXua44od7icviG","Завантажити сертифікат")</f>
        <v>Завантажити сертифікат</v>
      </c>
    </row>
    <row r="394" spans="1:3" x14ac:dyDescent="0.3">
      <c r="A394" s="3">
        <v>393</v>
      </c>
      <c r="B394" s="5" t="s">
        <v>888</v>
      </c>
      <c r="C394" s="3" t="str">
        <f>HYPERLINK("https://talan.bank.gov.ua/get-user-certificate/eg9zAoNn2dVKBRGrtn4-","Завантажити сертифікат")</f>
        <v>Завантажити сертифікат</v>
      </c>
    </row>
    <row r="395" spans="1:3" x14ac:dyDescent="0.3">
      <c r="A395" s="3">
        <v>394</v>
      </c>
      <c r="B395" s="5" t="s">
        <v>889</v>
      </c>
      <c r="C395" s="3" t="str">
        <f>HYPERLINK("https://talan.bank.gov.ua/get-user-certificate/eg9zA5JY_Qn5lk0c5Z1g","Завантажити сертифікат")</f>
        <v>Завантажити сертифікат</v>
      </c>
    </row>
    <row r="396" spans="1:3" x14ac:dyDescent="0.3">
      <c r="A396" s="3">
        <v>395</v>
      </c>
      <c r="B396" s="5" t="s">
        <v>890</v>
      </c>
      <c r="C396" s="3" t="str">
        <f>HYPERLINK("https://talan.bank.gov.ua/get-user-certificate/eg9zA4pSQMsj2ecgRFhW","Завантажити сертифікат")</f>
        <v>Завантажити сертифікат</v>
      </c>
    </row>
    <row r="397" spans="1:3" x14ac:dyDescent="0.3">
      <c r="A397" s="3">
        <v>396</v>
      </c>
      <c r="B397" s="5" t="s">
        <v>891</v>
      </c>
      <c r="C397" s="3" t="str">
        <f>HYPERLINK("https://talan.bank.gov.ua/get-user-certificate/eg9zAR1IIH2yT8vFMHAf","Завантажити сертифікат")</f>
        <v>Завантажити сертифікат</v>
      </c>
    </row>
    <row r="398" spans="1:3" x14ac:dyDescent="0.3">
      <c r="A398" s="3">
        <v>397</v>
      </c>
      <c r="B398" s="5" t="s">
        <v>892</v>
      </c>
      <c r="C398" s="3" t="str">
        <f>HYPERLINK("https://talan.bank.gov.ua/get-user-certificate/eg9zAuNh9DtnESiLQ6wq","Завантажити сертифікат")</f>
        <v>Завантажити сертифікат</v>
      </c>
    </row>
    <row r="399" spans="1:3" x14ac:dyDescent="0.3">
      <c r="A399" s="3">
        <v>398</v>
      </c>
      <c r="B399" s="5" t="s">
        <v>893</v>
      </c>
      <c r="C399" s="3" t="str">
        <f>HYPERLINK("https://talan.bank.gov.ua/get-user-certificate/eg9zAJcONQito3t7nChW","Завантажити сертифікат")</f>
        <v>Завантажити сертифікат</v>
      </c>
    </row>
    <row r="400" spans="1:3" x14ac:dyDescent="0.3">
      <c r="A400" s="3">
        <v>399</v>
      </c>
      <c r="B400" s="5" t="s">
        <v>894</v>
      </c>
      <c r="C400" s="3" t="str">
        <f>HYPERLINK("https://talan.bank.gov.ua/get-user-certificate/eg9zAbdpk1ZZRgTh4uY9","Завантажити сертифікат")</f>
        <v>Завантажити сертифікат</v>
      </c>
    </row>
    <row r="401" spans="1:3" x14ac:dyDescent="0.3">
      <c r="A401" s="3">
        <v>400</v>
      </c>
      <c r="B401" s="5" t="s">
        <v>895</v>
      </c>
      <c r="C401" s="3" t="str">
        <f>HYPERLINK("https://talan.bank.gov.ua/get-user-certificate/eg9zArUlf2OmOgbXEXQ-","Завантажити сертифікат")</f>
        <v>Завантажити сертифікат</v>
      </c>
    </row>
    <row r="402" spans="1:3" x14ac:dyDescent="0.3">
      <c r="A402" s="3">
        <v>401</v>
      </c>
      <c r="B402" s="5" t="s">
        <v>896</v>
      </c>
      <c r="C402" s="3" t="str">
        <f>HYPERLINK("https://talan.bank.gov.ua/get-user-certificate/eg9zADJLXJ2K45ymWsxh","Завантажити сертифікат")</f>
        <v>Завантажити сертифікат</v>
      </c>
    </row>
    <row r="403" spans="1:3" x14ac:dyDescent="0.3">
      <c r="A403" s="3">
        <v>402</v>
      </c>
      <c r="B403" s="5" t="s">
        <v>897</v>
      </c>
      <c r="C403" s="3" t="str">
        <f>HYPERLINK("https://talan.bank.gov.ua/get-user-certificate/eg9zA3qsYfr-5yZGaLsJ","Завантажити сертифікат")</f>
        <v>Завантажити сертифікат</v>
      </c>
    </row>
    <row r="404" spans="1:3" x14ac:dyDescent="0.3">
      <c r="A404" s="3">
        <v>403</v>
      </c>
      <c r="B404" s="5" t="s">
        <v>898</v>
      </c>
      <c r="C404" s="3" t="str">
        <f>HYPERLINK("https://talan.bank.gov.ua/get-user-certificate/eg9zA-pK7O7S_OObgImF","Завантажити сертифікат")</f>
        <v>Завантажити сертифікат</v>
      </c>
    </row>
    <row r="405" spans="1:3" x14ac:dyDescent="0.3">
      <c r="A405" s="3">
        <v>404</v>
      </c>
      <c r="B405" s="5" t="s">
        <v>899</v>
      </c>
      <c r="C405" s="3" t="str">
        <f>HYPERLINK("https://talan.bank.gov.ua/get-user-certificate/eg9zAoiX3P_MNSy68qsz","Завантажити сертифікат")</f>
        <v>Завантажити сертифікат</v>
      </c>
    </row>
    <row r="406" spans="1:3" x14ac:dyDescent="0.3">
      <c r="A406" s="3">
        <v>405</v>
      </c>
      <c r="B406" s="5" t="s">
        <v>900</v>
      </c>
      <c r="C406" s="3" t="str">
        <f>HYPERLINK("https://talan.bank.gov.ua/get-user-certificate/eg9zA-bdP7AWe5Qtrl-j","Завантажити сертифікат")</f>
        <v>Завантажити сертифікат</v>
      </c>
    </row>
    <row r="407" spans="1:3" x14ac:dyDescent="0.3">
      <c r="A407" s="3">
        <v>406</v>
      </c>
      <c r="B407" s="5" t="s">
        <v>901</v>
      </c>
      <c r="C407" s="3" t="str">
        <f>HYPERLINK("https://talan.bank.gov.ua/get-user-certificate/eg9zAOxXkMAUzun4V72x","Завантажити сертифікат")</f>
        <v>Завантажити сертифікат</v>
      </c>
    </row>
    <row r="408" spans="1:3" x14ac:dyDescent="0.3">
      <c r="A408" s="3">
        <v>407</v>
      </c>
      <c r="B408" s="5" t="s">
        <v>902</v>
      </c>
      <c r="C408" s="3" t="str">
        <f>HYPERLINK("https://talan.bank.gov.ua/get-user-certificate/eg9zACrn2V-cbnppRirO","Завантажити сертифікат")</f>
        <v>Завантажити сертифікат</v>
      </c>
    </row>
    <row r="409" spans="1:3" x14ac:dyDescent="0.3">
      <c r="A409" s="3">
        <v>408</v>
      </c>
      <c r="B409" s="5" t="s">
        <v>903</v>
      </c>
      <c r="C409" s="3" t="str">
        <f>HYPERLINK("https://talan.bank.gov.ua/get-user-certificate/eg9zA0FaJqsmSBXIK0sj","Завантажити сертифікат")</f>
        <v>Завантажити сертифікат</v>
      </c>
    </row>
    <row r="410" spans="1:3" x14ac:dyDescent="0.3">
      <c r="A410" s="3">
        <v>409</v>
      </c>
      <c r="B410" s="5" t="s">
        <v>904</v>
      </c>
      <c r="C410" s="3" t="str">
        <f>HYPERLINK("https://talan.bank.gov.ua/get-user-certificate/eg9zAlMTwK2ke9Ri2cIZ","Завантажити сертифікат")</f>
        <v>Завантажити сертифікат</v>
      </c>
    </row>
    <row r="411" spans="1:3" x14ac:dyDescent="0.3">
      <c r="A411" s="3">
        <v>410</v>
      </c>
      <c r="B411" s="5" t="s">
        <v>905</v>
      </c>
      <c r="C411" s="3" t="str">
        <f>HYPERLINK("https://talan.bank.gov.ua/get-user-certificate/eg9zAkEdDeRHziGxexo-","Завантажити сертифікат")</f>
        <v>Завантажити сертифікат</v>
      </c>
    </row>
    <row r="412" spans="1:3" x14ac:dyDescent="0.3">
      <c r="A412" s="3">
        <v>411</v>
      </c>
      <c r="B412" s="5" t="s">
        <v>906</v>
      </c>
      <c r="C412" s="3" t="str">
        <f>HYPERLINK("https://talan.bank.gov.ua/get-user-certificate/eg9zA7U6K77VvBGmB3eb","Завантажити сертифікат")</f>
        <v>Завантажити сертифікат</v>
      </c>
    </row>
    <row r="413" spans="1:3" x14ac:dyDescent="0.3">
      <c r="A413" s="3">
        <v>412</v>
      </c>
      <c r="B413" s="5" t="s">
        <v>907</v>
      </c>
      <c r="C413" s="3" t="str">
        <f>HYPERLINK("https://talan.bank.gov.ua/get-user-certificate/eg9zALmJzJGyXnf2al9l","Завантажити сертифікат")</f>
        <v>Завантажити сертифікат</v>
      </c>
    </row>
    <row r="414" spans="1:3" x14ac:dyDescent="0.3">
      <c r="A414" s="3">
        <v>413</v>
      </c>
      <c r="B414" s="5" t="s">
        <v>908</v>
      </c>
      <c r="C414" s="3" t="str">
        <f>HYPERLINK("https://talan.bank.gov.ua/get-user-certificate/eg9zAWm3MLegv_Ykou9R","Завантажити сертифікат")</f>
        <v>Завантажити сертифікат</v>
      </c>
    </row>
    <row r="415" spans="1:3" x14ac:dyDescent="0.3">
      <c r="A415" s="3">
        <v>414</v>
      </c>
      <c r="B415" s="5" t="s">
        <v>909</v>
      </c>
      <c r="C415" s="3" t="str">
        <f>HYPERLINK("https://talan.bank.gov.ua/get-user-certificate/eg9zAtPLsQCRzkKf0W8N","Завантажити сертифікат")</f>
        <v>Завантажити сертифікат</v>
      </c>
    </row>
    <row r="416" spans="1:3" x14ac:dyDescent="0.3">
      <c r="A416" s="3">
        <v>415</v>
      </c>
      <c r="B416" s="5" t="s">
        <v>910</v>
      </c>
      <c r="C416" s="3" t="str">
        <f>HYPERLINK("https://talan.bank.gov.ua/get-user-certificate/eg9zAYzPYpOCWXvyzSUf","Завантажити сертифікат")</f>
        <v>Завантажити сертифікат</v>
      </c>
    </row>
    <row r="417" spans="1:3" x14ac:dyDescent="0.3">
      <c r="A417" s="3">
        <v>416</v>
      </c>
      <c r="B417" s="5" t="s">
        <v>911</v>
      </c>
      <c r="C417" s="3" t="str">
        <f>HYPERLINK("https://talan.bank.gov.ua/get-user-certificate/eg9zAS1InLZdot8bWCBo","Завантажити сертифікат")</f>
        <v>Завантажити сертифікат</v>
      </c>
    </row>
    <row r="418" spans="1:3" x14ac:dyDescent="0.3">
      <c r="A418" s="3">
        <v>417</v>
      </c>
      <c r="B418" s="5" t="s">
        <v>912</v>
      </c>
      <c r="C418" s="3" t="str">
        <f>HYPERLINK("https://talan.bank.gov.ua/get-user-certificate/eg9zAQcOkM_JmdIWhh5e","Завантажити сертифікат")</f>
        <v>Завантажити сертифікат</v>
      </c>
    </row>
    <row r="419" spans="1:3" x14ac:dyDescent="0.3">
      <c r="A419" s="3">
        <v>418</v>
      </c>
      <c r="B419" s="5" t="s">
        <v>913</v>
      </c>
      <c r="C419" s="3" t="str">
        <f>HYPERLINK("https://talan.bank.gov.ua/get-user-certificate/eg9zAIj6FFVQo-rc-NJY","Завантажити сертифікат")</f>
        <v>Завантажити сертифікат</v>
      </c>
    </row>
    <row r="420" spans="1:3" x14ac:dyDescent="0.3">
      <c r="A420" s="3">
        <v>419</v>
      </c>
      <c r="B420" s="5" t="s">
        <v>914</v>
      </c>
      <c r="C420" s="3" t="str">
        <f>HYPERLINK("https://talan.bank.gov.ua/get-user-certificate/eg9zA6kqTHB7ywk8tCLL","Завантажити сертифікат")</f>
        <v>Завантажити сертифікат</v>
      </c>
    </row>
    <row r="421" spans="1:3" x14ac:dyDescent="0.3">
      <c r="A421" s="3">
        <v>420</v>
      </c>
      <c r="B421" s="5" t="s">
        <v>915</v>
      </c>
      <c r="C421" s="3" t="str">
        <f>HYPERLINK("https://talan.bank.gov.ua/get-user-certificate/eg9zA_7uXQAkOsPIycQZ","Завантажити сертифікат")</f>
        <v>Завантажити сертифікат</v>
      </c>
    </row>
    <row r="422" spans="1:3" x14ac:dyDescent="0.3">
      <c r="A422" s="3">
        <v>421</v>
      </c>
      <c r="B422" s="5" t="s">
        <v>916</v>
      </c>
      <c r="C422" s="3" t="str">
        <f>HYPERLINK("https://talan.bank.gov.ua/get-user-certificate/eg9zAD8QoGho0T5Mjs40","Завантажити сертифікат")</f>
        <v>Завантажити сертифікат</v>
      </c>
    </row>
    <row r="423" spans="1:3" x14ac:dyDescent="0.3">
      <c r="A423" s="3">
        <v>422</v>
      </c>
      <c r="B423" s="5" t="s">
        <v>917</v>
      </c>
      <c r="C423" s="3" t="str">
        <f>HYPERLINK("https://talan.bank.gov.ua/get-user-certificate/eg9zA5skSW2qWwGZbLz8","Завантажити сертифікат")</f>
        <v>Завантажити сертифікат</v>
      </c>
    </row>
    <row r="424" spans="1:3" x14ac:dyDescent="0.3">
      <c r="A424" s="3">
        <v>423</v>
      </c>
      <c r="B424" s="5" t="s">
        <v>918</v>
      </c>
      <c r="C424" s="3" t="str">
        <f>HYPERLINK("https://talan.bank.gov.ua/get-user-certificate/eg9zArQwzwjSPT1dA8nk","Завантажити сертифікат")</f>
        <v>Завантажити сертифікат</v>
      </c>
    </row>
    <row r="425" spans="1:3" x14ac:dyDescent="0.3">
      <c r="A425" s="3">
        <v>424</v>
      </c>
      <c r="B425" s="5" t="s">
        <v>919</v>
      </c>
      <c r="C425" s="3" t="str">
        <f>HYPERLINK("https://talan.bank.gov.ua/get-user-certificate/eg9zAbmHCeuHmQ9seiS-","Завантажити сертифікат")</f>
        <v>Завантажити сертифікат</v>
      </c>
    </row>
    <row r="426" spans="1:3" x14ac:dyDescent="0.3">
      <c r="A426" s="3">
        <v>425</v>
      </c>
      <c r="B426" s="5" t="s">
        <v>920</v>
      </c>
      <c r="C426" s="3" t="str">
        <f>HYPERLINK("https://talan.bank.gov.ua/get-user-certificate/eg9zAqF0t9sBdMmY5Wtp","Завантажити сертифікат")</f>
        <v>Завантажити сертифікат</v>
      </c>
    </row>
    <row r="427" spans="1:3" x14ac:dyDescent="0.3">
      <c r="A427" s="3">
        <v>426</v>
      </c>
      <c r="B427" s="5" t="s">
        <v>921</v>
      </c>
      <c r="C427" s="3" t="str">
        <f>HYPERLINK("https://talan.bank.gov.ua/get-user-certificate/eg9zAqq7vIxo5s19R6Sf","Завантажити сертифікат")</f>
        <v>Завантажити сертифікат</v>
      </c>
    </row>
    <row r="428" spans="1:3" x14ac:dyDescent="0.3">
      <c r="A428" s="3">
        <v>427</v>
      </c>
      <c r="B428" s="5" t="s">
        <v>922</v>
      </c>
      <c r="C428" s="3" t="str">
        <f>HYPERLINK("https://talan.bank.gov.ua/get-user-certificate/eg9zAV6QTuIBWEFZ42Ul","Завантажити сертифікат")</f>
        <v>Завантажити сертифікат</v>
      </c>
    </row>
    <row r="429" spans="1:3" x14ac:dyDescent="0.3">
      <c r="A429" s="3">
        <v>428</v>
      </c>
      <c r="B429" s="5" t="s">
        <v>923</v>
      </c>
      <c r="C429" s="3" t="str">
        <f>HYPERLINK("https://talan.bank.gov.ua/get-user-certificate/eg9zAQUMNEOL5NAt41dR","Завантажити сертифікат")</f>
        <v>Завантажити сертифікат</v>
      </c>
    </row>
    <row r="430" spans="1:3" x14ac:dyDescent="0.3">
      <c r="A430" s="3">
        <v>429</v>
      </c>
      <c r="B430" s="5" t="s">
        <v>924</v>
      </c>
      <c r="C430" s="3" t="str">
        <f>HYPERLINK("https://talan.bank.gov.ua/get-user-certificate/eg9zADUKONA0DdNIwjcf","Завантажити сертифікат")</f>
        <v>Завантажити сертифікат</v>
      </c>
    </row>
    <row r="431" spans="1:3" x14ac:dyDescent="0.3">
      <c r="A431" s="3">
        <v>430</v>
      </c>
      <c r="B431" s="5" t="s">
        <v>925</v>
      </c>
      <c r="C431" s="3" t="str">
        <f>HYPERLINK("https://talan.bank.gov.ua/get-user-certificate/eg9zAnJ5yeJKkX8HbEb2","Завантажити сертифікат")</f>
        <v>Завантажити сертифікат</v>
      </c>
    </row>
    <row r="432" spans="1:3" x14ac:dyDescent="0.3">
      <c r="A432" s="3">
        <v>431</v>
      </c>
      <c r="B432" s="5" t="s">
        <v>926</v>
      </c>
      <c r="C432" s="3" t="str">
        <f>HYPERLINK("https://talan.bank.gov.ua/get-user-certificate/eg9zASQqeBjdLEMIGlcv","Завантажити сертифікат")</f>
        <v>Завантажити сертифікат</v>
      </c>
    </row>
    <row r="433" spans="1:3" x14ac:dyDescent="0.3">
      <c r="A433" s="3">
        <v>432</v>
      </c>
      <c r="B433" s="5" t="s">
        <v>927</v>
      </c>
      <c r="C433" s="3" t="str">
        <f>HYPERLINK("https://talan.bank.gov.ua/get-user-certificate/eg9zABWd77pqnBymUMFT","Завантажити сертифікат")</f>
        <v>Завантажити сертифікат</v>
      </c>
    </row>
    <row r="434" spans="1:3" x14ac:dyDescent="0.3">
      <c r="A434" s="3">
        <v>433</v>
      </c>
      <c r="B434" s="5" t="s">
        <v>928</v>
      </c>
      <c r="C434" s="3" t="str">
        <f>HYPERLINK("https://talan.bank.gov.ua/get-user-certificate/eg9zAqjUogkfmzXBe3-w","Завантажити сертифікат")</f>
        <v>Завантажити сертифікат</v>
      </c>
    </row>
    <row r="435" spans="1:3" x14ac:dyDescent="0.3">
      <c r="A435" s="3">
        <v>434</v>
      </c>
      <c r="B435" s="5" t="s">
        <v>929</v>
      </c>
      <c r="C435" s="3" t="str">
        <f>HYPERLINK("https://talan.bank.gov.ua/get-user-certificate/eg9zAUGUTS1IKmArqyiI","Завантажити сертифікат")</f>
        <v>Завантажити сертифікат</v>
      </c>
    </row>
    <row r="436" spans="1:3" x14ac:dyDescent="0.3">
      <c r="A436" s="3">
        <v>435</v>
      </c>
      <c r="B436" s="5" t="s">
        <v>930</v>
      </c>
      <c r="C436" s="3" t="str">
        <f>HYPERLINK("https://talan.bank.gov.ua/get-user-certificate/eg9zAV1_gEoKIcKGzlDD","Завантажити сертифікат")</f>
        <v>Завантажити сертифікат</v>
      </c>
    </row>
    <row r="437" spans="1:3" x14ac:dyDescent="0.3">
      <c r="A437" s="3">
        <v>436</v>
      </c>
      <c r="B437" s="5" t="s">
        <v>931</v>
      </c>
      <c r="C437" s="3" t="str">
        <f>HYPERLINK("https://talan.bank.gov.ua/get-user-certificate/eg9zArHg4KUUlZHuI7gP","Завантажити сертифікат")</f>
        <v>Завантажити сертифікат</v>
      </c>
    </row>
    <row r="438" spans="1:3" x14ac:dyDescent="0.3">
      <c r="A438" s="3">
        <v>437</v>
      </c>
      <c r="B438" s="5" t="s">
        <v>932</v>
      </c>
      <c r="C438" s="3" t="str">
        <f>HYPERLINK("https://talan.bank.gov.ua/get-user-certificate/eg9zAy_Tg3yhRb21b85X","Завантажити сертифікат")</f>
        <v>Завантажити сертифікат</v>
      </c>
    </row>
    <row r="439" spans="1:3" x14ac:dyDescent="0.3">
      <c r="A439" s="3">
        <v>438</v>
      </c>
      <c r="B439" s="5" t="s">
        <v>933</v>
      </c>
      <c r="C439" s="3" t="str">
        <f>HYPERLINK("https://talan.bank.gov.ua/get-user-certificate/eg9zAZh8-8vGWVXU3JPh","Завантажити сертифікат")</f>
        <v>Завантажити сертифікат</v>
      </c>
    </row>
    <row r="440" spans="1:3" x14ac:dyDescent="0.3">
      <c r="A440" s="3">
        <v>439</v>
      </c>
      <c r="B440" s="5" t="s">
        <v>934</v>
      </c>
      <c r="C440" s="3" t="str">
        <f>HYPERLINK("https://talan.bank.gov.ua/get-user-certificate/eg9zAY8M4SWGRx5jArDE","Завантажити сертифікат")</f>
        <v>Завантажити сертифікат</v>
      </c>
    </row>
    <row r="441" spans="1:3" x14ac:dyDescent="0.3">
      <c r="A441" s="3">
        <v>440</v>
      </c>
      <c r="B441" s="5" t="s">
        <v>935</v>
      </c>
      <c r="C441" s="3" t="str">
        <f>HYPERLINK("https://talan.bank.gov.ua/get-user-certificate/eg9zAagRAkKq42iN0PEM","Завантажити сертифікат")</f>
        <v>Завантажити сертифікат</v>
      </c>
    </row>
    <row r="442" spans="1:3" x14ac:dyDescent="0.3">
      <c r="A442" s="3">
        <v>441</v>
      </c>
      <c r="B442" s="5" t="s">
        <v>936</v>
      </c>
      <c r="C442" s="3" t="str">
        <f>HYPERLINK("https://talan.bank.gov.ua/get-user-certificate/eg9zAEcI7XIPR0TppJ2t","Завантажити сертифікат")</f>
        <v>Завантажити сертифікат</v>
      </c>
    </row>
    <row r="443" spans="1:3" x14ac:dyDescent="0.3">
      <c r="A443" s="3">
        <v>442</v>
      </c>
      <c r="B443" s="5" t="s">
        <v>937</v>
      </c>
      <c r="C443" s="3" t="str">
        <f>HYPERLINK("https://talan.bank.gov.ua/get-user-certificate/eg9zA2hgFo6rh3_HFYFD","Завантажити сертифікат")</f>
        <v>Завантажити сертифікат</v>
      </c>
    </row>
    <row r="444" spans="1:3" x14ac:dyDescent="0.3">
      <c r="A444" s="3">
        <v>443</v>
      </c>
      <c r="B444" s="5" t="s">
        <v>938</v>
      </c>
      <c r="C444" s="3" t="str">
        <f>HYPERLINK("https://talan.bank.gov.ua/get-user-certificate/eg9zAAtEEZC6l5JA4HZI","Завантажити сертифікат")</f>
        <v>Завантажити сертифікат</v>
      </c>
    </row>
    <row r="445" spans="1:3" x14ac:dyDescent="0.3">
      <c r="A445" s="3">
        <v>444</v>
      </c>
      <c r="B445" s="5" t="s">
        <v>939</v>
      </c>
      <c r="C445" s="3" t="str">
        <f>HYPERLINK("https://talan.bank.gov.ua/get-user-certificate/eg9zAz31Xwv60p8G9Vhn","Завантажити сертифікат")</f>
        <v>Завантажити сертифікат</v>
      </c>
    </row>
    <row r="446" spans="1:3" x14ac:dyDescent="0.3">
      <c r="A446" s="3">
        <v>445</v>
      </c>
      <c r="B446" s="5" t="s">
        <v>940</v>
      </c>
      <c r="C446" s="3" t="str">
        <f>HYPERLINK("https://talan.bank.gov.ua/get-user-certificate/eg9zAK6dPkJv7nNU5ESt","Завантажити сертифікат")</f>
        <v>Завантажити сертифікат</v>
      </c>
    </row>
    <row r="447" spans="1:3" x14ac:dyDescent="0.3">
      <c r="A447" s="3">
        <v>446</v>
      </c>
      <c r="B447" s="5" t="s">
        <v>941</v>
      </c>
      <c r="C447" s="3" t="str">
        <f>HYPERLINK("https://talan.bank.gov.ua/get-user-certificate/eg9zALitZAmhEuuMwFtb","Завантажити сертифікат")</f>
        <v>Завантажити сертифікат</v>
      </c>
    </row>
    <row r="448" spans="1:3" x14ac:dyDescent="0.3">
      <c r="A448" s="3">
        <v>447</v>
      </c>
      <c r="B448" s="5" t="s">
        <v>942</v>
      </c>
      <c r="C448" s="3" t="str">
        <f>HYPERLINK("https://talan.bank.gov.ua/get-user-certificate/eg9zAZlC1cBDhAqO-Bn4","Завантажити сертифікат")</f>
        <v>Завантажити сертифікат</v>
      </c>
    </row>
    <row r="449" spans="1:3" x14ac:dyDescent="0.3">
      <c r="A449" s="3">
        <v>448</v>
      </c>
      <c r="B449" s="5" t="s">
        <v>943</v>
      </c>
      <c r="C449" s="3" t="str">
        <f>HYPERLINK("https://talan.bank.gov.ua/get-user-certificate/eg9zAfYoKHvo1YptRRax","Завантажити сертифікат")</f>
        <v>Завантажити сертифікат</v>
      </c>
    </row>
    <row r="450" spans="1:3" x14ac:dyDescent="0.3">
      <c r="A450" s="3">
        <v>449</v>
      </c>
      <c r="B450" s="5" t="s">
        <v>944</v>
      </c>
      <c r="C450" s="3" t="str">
        <f>HYPERLINK("https://talan.bank.gov.ua/get-user-certificate/eg9zAj64XKDSiOCngO1c","Завантажити сертифікат")</f>
        <v>Завантажити сертифікат</v>
      </c>
    </row>
    <row r="451" spans="1:3" x14ac:dyDescent="0.3">
      <c r="A451" s="3">
        <v>450</v>
      </c>
      <c r="B451" s="5" t="s">
        <v>945</v>
      </c>
      <c r="C451" s="3" t="str">
        <f>HYPERLINK("https://talan.bank.gov.ua/get-user-certificate/eg9zA9SIyLx3E-WJ-waH","Завантажити сертифікат")</f>
        <v>Завантажити сертифікат</v>
      </c>
    </row>
    <row r="452" spans="1:3" x14ac:dyDescent="0.3">
      <c r="A452" s="3">
        <v>451</v>
      </c>
      <c r="B452" s="5" t="s">
        <v>946</v>
      </c>
      <c r="C452" s="3" t="str">
        <f>HYPERLINK("https://talan.bank.gov.ua/get-user-certificate/eg9zAF26BP7w1KVnCH-G","Завантажити сертифікат")</f>
        <v>Завантажити сертифікат</v>
      </c>
    </row>
    <row r="453" spans="1:3" x14ac:dyDescent="0.3">
      <c r="A453" s="3">
        <v>452</v>
      </c>
      <c r="B453" s="5" t="s">
        <v>947</v>
      </c>
      <c r="C453" s="3" t="str">
        <f>HYPERLINK("https://talan.bank.gov.ua/get-user-certificate/eg9zA_No-JeINxHua7Qq","Завантажити сертифікат")</f>
        <v>Завантажити сертифікат</v>
      </c>
    </row>
    <row r="454" spans="1:3" x14ac:dyDescent="0.3">
      <c r="A454" s="3">
        <v>453</v>
      </c>
      <c r="B454" s="5" t="s">
        <v>948</v>
      </c>
      <c r="C454" s="3" t="str">
        <f>HYPERLINK("https://talan.bank.gov.ua/get-user-certificate/eg9zAw_6BPlAscHtSQs1","Завантажити сертифікат")</f>
        <v>Завантажити сертифікат</v>
      </c>
    </row>
    <row r="455" spans="1:3" x14ac:dyDescent="0.3">
      <c r="A455" s="3">
        <v>454</v>
      </c>
      <c r="B455" s="5" t="s">
        <v>949</v>
      </c>
      <c r="C455" s="3" t="str">
        <f>HYPERLINK("https://talan.bank.gov.ua/get-user-certificate/eg9zA65k-3e4g7sa_kyQ","Завантажити сертифікат")</f>
        <v>Завантажити сертифікат</v>
      </c>
    </row>
    <row r="456" spans="1:3" x14ac:dyDescent="0.3">
      <c r="A456" s="3">
        <v>455</v>
      </c>
      <c r="B456" s="5" t="s">
        <v>950</v>
      </c>
      <c r="C456" s="3" t="str">
        <f>HYPERLINK("https://talan.bank.gov.ua/get-user-certificate/eg9zA-paNXvzE9oNBoOC","Завантажити сертифікат")</f>
        <v>Завантажити сертифікат</v>
      </c>
    </row>
    <row r="457" spans="1:3" x14ac:dyDescent="0.3">
      <c r="A457" s="3">
        <v>456</v>
      </c>
      <c r="B457" s="5" t="s">
        <v>951</v>
      </c>
      <c r="C457" s="3" t="str">
        <f>HYPERLINK("https://talan.bank.gov.ua/get-user-certificate/eg9zA9K74qLDPxl_y2oK","Завантажити сертифікат")</f>
        <v>Завантажити сертифікат</v>
      </c>
    </row>
    <row r="458" spans="1:3" x14ac:dyDescent="0.3">
      <c r="A458" s="3">
        <v>457</v>
      </c>
      <c r="B458" s="5" t="s">
        <v>952</v>
      </c>
      <c r="C458" s="3" t="str">
        <f>HYPERLINK("https://talan.bank.gov.ua/get-user-certificate/eg9zAqFW5LoQDphPglmn","Завантажити сертифікат")</f>
        <v>Завантажити сертифікат</v>
      </c>
    </row>
    <row r="459" spans="1:3" x14ac:dyDescent="0.3">
      <c r="A459" s="3">
        <v>458</v>
      </c>
      <c r="B459" s="5" t="s">
        <v>953</v>
      </c>
      <c r="C459" s="3" t="str">
        <f>HYPERLINK("https://talan.bank.gov.ua/get-user-certificate/eg9zAB_4AtD5Sl9Zru7H","Завантажити сертифікат")</f>
        <v>Завантажити сертифікат</v>
      </c>
    </row>
    <row r="460" spans="1:3" x14ac:dyDescent="0.3">
      <c r="A460" s="3">
        <v>459</v>
      </c>
      <c r="B460" s="5" t="s">
        <v>954</v>
      </c>
      <c r="C460" s="3" t="str">
        <f>HYPERLINK("https://talan.bank.gov.ua/get-user-certificate/eg9zAHzxnnw7iR_z7pEW","Завантажити сертифікат")</f>
        <v>Завантажити сертифікат</v>
      </c>
    </row>
    <row r="461" spans="1:3" x14ac:dyDescent="0.3">
      <c r="A461" s="3">
        <v>460</v>
      </c>
      <c r="B461" s="5" t="s">
        <v>955</v>
      </c>
      <c r="C461" s="3" t="str">
        <f>HYPERLINK("https://talan.bank.gov.ua/get-user-certificate/eg9zAcflgk7ioV0X7dUe","Завантажити сертифікат")</f>
        <v>Завантажити сертифікат</v>
      </c>
    </row>
    <row r="462" spans="1:3" x14ac:dyDescent="0.3">
      <c r="A462" s="3">
        <v>461</v>
      </c>
      <c r="B462" s="5" t="s">
        <v>956</v>
      </c>
      <c r="C462" s="3" t="str">
        <f>HYPERLINK("https://talan.bank.gov.ua/get-user-certificate/eg9zAiNwy2f0ClzVG36N","Завантажити сертифікат")</f>
        <v>Завантажити сертифікат</v>
      </c>
    </row>
    <row r="463" spans="1:3" x14ac:dyDescent="0.3">
      <c r="A463" s="3">
        <v>462</v>
      </c>
      <c r="B463" s="5" t="s">
        <v>957</v>
      </c>
      <c r="C463" s="3" t="str">
        <f>HYPERLINK("https://talan.bank.gov.ua/get-user-certificate/eg9zA49vZA4tB1wlwdsu","Завантажити сертифікат")</f>
        <v>Завантажити сертифікат</v>
      </c>
    </row>
    <row r="464" spans="1:3" x14ac:dyDescent="0.3">
      <c r="A464" s="3">
        <v>463</v>
      </c>
      <c r="B464" s="5" t="s">
        <v>958</v>
      </c>
      <c r="C464" s="3" t="str">
        <f>HYPERLINK("https://talan.bank.gov.ua/get-user-certificate/eg9zA76C6d1IFVyZzRGU","Завантажити сертифікат")</f>
        <v>Завантажити сертифікат</v>
      </c>
    </row>
    <row r="465" spans="1:3" x14ac:dyDescent="0.3">
      <c r="A465" s="3">
        <v>464</v>
      </c>
      <c r="B465" s="5" t="s">
        <v>959</v>
      </c>
      <c r="C465" s="3" t="str">
        <f>HYPERLINK("https://talan.bank.gov.ua/get-user-certificate/eg9zArXhKFR2-bWfQ-XK","Завантажити сертифікат")</f>
        <v>Завантажити сертифікат</v>
      </c>
    </row>
    <row r="466" spans="1:3" x14ac:dyDescent="0.3">
      <c r="A466" s="3">
        <v>465</v>
      </c>
      <c r="B466" s="5" t="s">
        <v>960</v>
      </c>
      <c r="C466" s="3" t="str">
        <f>HYPERLINK("https://talan.bank.gov.ua/get-user-certificate/eg9zAMODmzMhQHzgEcEZ","Завантажити сертифікат")</f>
        <v>Завантажити сертифікат</v>
      </c>
    </row>
    <row r="467" spans="1:3" x14ac:dyDescent="0.3">
      <c r="A467" s="3">
        <v>466</v>
      </c>
      <c r="B467" s="5" t="s">
        <v>961</v>
      </c>
      <c r="C467" s="3" t="str">
        <f>HYPERLINK("https://talan.bank.gov.ua/get-user-certificate/eg9zArG_FKGV8ERh2EqK","Завантажити сертифікат")</f>
        <v>Завантажити сертифікат</v>
      </c>
    </row>
    <row r="468" spans="1:3" x14ac:dyDescent="0.3">
      <c r="A468" s="3">
        <v>467</v>
      </c>
      <c r="B468" s="5" t="s">
        <v>962</v>
      </c>
      <c r="C468" s="3" t="str">
        <f>HYPERLINK("https://talan.bank.gov.ua/get-user-certificate/eg9zAu4hM5bESd8SZyr5","Завантажити сертифікат")</f>
        <v>Завантажити сертифікат</v>
      </c>
    </row>
    <row r="469" spans="1:3" x14ac:dyDescent="0.3">
      <c r="A469" s="3">
        <v>468</v>
      </c>
      <c r="B469" s="5" t="s">
        <v>963</v>
      </c>
      <c r="C469" s="3" t="str">
        <f>HYPERLINK("https://talan.bank.gov.ua/get-user-certificate/eg9zAZu7WvT8RmRfvd2h","Завантажити сертифікат")</f>
        <v>Завантажити сертифікат</v>
      </c>
    </row>
    <row r="470" spans="1:3" x14ac:dyDescent="0.3">
      <c r="A470" s="3">
        <v>469</v>
      </c>
      <c r="B470" s="5" t="s">
        <v>964</v>
      </c>
      <c r="C470" s="3" t="str">
        <f>HYPERLINK("https://talan.bank.gov.ua/get-user-certificate/eg9zAE07oX7ffr8aWVWX","Завантажити сертифікат")</f>
        <v>Завантажити сертифікат</v>
      </c>
    </row>
    <row r="471" spans="1:3" x14ac:dyDescent="0.3">
      <c r="A471" s="3">
        <v>470</v>
      </c>
      <c r="B471" s="5" t="s">
        <v>965</v>
      </c>
      <c r="C471" s="3" t="str">
        <f>HYPERLINK("https://talan.bank.gov.ua/get-user-certificate/eg9zAyJaF0TXZnUvckBP","Завантажити сертифікат")</f>
        <v>Завантажити сертифікат</v>
      </c>
    </row>
    <row r="472" spans="1:3" x14ac:dyDescent="0.3">
      <c r="A472" s="3">
        <v>471</v>
      </c>
      <c r="B472" s="5" t="s">
        <v>966</v>
      </c>
      <c r="C472" s="3" t="str">
        <f>HYPERLINK("https://talan.bank.gov.ua/get-user-certificate/eg9zA5nW0zpAHMXyj8n8","Завантажити сертифікат")</f>
        <v>Завантажити сертифікат</v>
      </c>
    </row>
    <row r="473" spans="1:3" x14ac:dyDescent="0.3">
      <c r="A473" s="3">
        <v>472</v>
      </c>
      <c r="B473" s="5" t="s">
        <v>967</v>
      </c>
      <c r="C473" s="3" t="str">
        <f>HYPERLINK("https://talan.bank.gov.ua/get-user-certificate/eg9zAplN6DopMEkBpUbx","Завантажити сертифікат")</f>
        <v>Завантажити сертифікат</v>
      </c>
    </row>
    <row r="474" spans="1:3" x14ac:dyDescent="0.3">
      <c r="A474" s="3">
        <v>473</v>
      </c>
      <c r="B474" s="5" t="s">
        <v>968</v>
      </c>
      <c r="C474" s="3" t="str">
        <f>HYPERLINK("https://talan.bank.gov.ua/get-user-certificate/eg9zABn7lwTKPa1RT-X_","Завантажити сертифікат")</f>
        <v>Завантажити сертифікат</v>
      </c>
    </row>
    <row r="475" spans="1:3" x14ac:dyDescent="0.3">
      <c r="A475" s="3">
        <v>474</v>
      </c>
      <c r="B475" s="5" t="s">
        <v>969</v>
      </c>
      <c r="C475" s="3" t="str">
        <f>HYPERLINK("https://talan.bank.gov.ua/get-user-certificate/eg9zA2aQST71GqYeRYES","Завантажити сертифікат")</f>
        <v>Завантажити сертифікат</v>
      </c>
    </row>
    <row r="476" spans="1:3" x14ac:dyDescent="0.3">
      <c r="A476" s="3">
        <v>475</v>
      </c>
      <c r="B476" s="5" t="s">
        <v>970</v>
      </c>
      <c r="C476" s="3" t="str">
        <f>HYPERLINK("https://talan.bank.gov.ua/get-user-certificate/eg9zAQPYdZ2z5JpPoR_n","Завантажити сертифікат")</f>
        <v>Завантажити сертифікат</v>
      </c>
    </row>
    <row r="477" spans="1:3" x14ac:dyDescent="0.3">
      <c r="A477" s="3">
        <v>476</v>
      </c>
      <c r="B477" s="5" t="s">
        <v>971</v>
      </c>
      <c r="C477" s="3" t="str">
        <f>HYPERLINK("https://talan.bank.gov.ua/get-user-certificate/eg9zAsOzhjRPEmmh2oIW","Завантажити сертифікат")</f>
        <v>Завантажити сертифікат</v>
      </c>
    </row>
    <row r="478" spans="1:3" x14ac:dyDescent="0.3">
      <c r="A478" s="3">
        <v>477</v>
      </c>
      <c r="B478" s="5" t="s">
        <v>972</v>
      </c>
      <c r="C478" s="3" t="str">
        <f>HYPERLINK("https://talan.bank.gov.ua/get-user-certificate/eg9zA_5c7zs3hC595il2","Завантажити сертифікат")</f>
        <v>Завантажити сертифікат</v>
      </c>
    </row>
    <row r="479" spans="1:3" x14ac:dyDescent="0.3">
      <c r="A479" s="3">
        <v>478</v>
      </c>
      <c r="B479" s="5" t="s">
        <v>973</v>
      </c>
      <c r="C479" s="3" t="str">
        <f>HYPERLINK("https://talan.bank.gov.ua/get-user-certificate/eg9zArEaXVxlMBhKij7u","Завантажити сертифікат")</f>
        <v>Завантажити сертифікат</v>
      </c>
    </row>
    <row r="480" spans="1:3" x14ac:dyDescent="0.3">
      <c r="A480" s="3">
        <v>479</v>
      </c>
      <c r="B480" s="5" t="s">
        <v>974</v>
      </c>
      <c r="C480" s="3" t="str">
        <f>HYPERLINK("https://talan.bank.gov.ua/get-user-certificate/eg9zAcIrjGncrQuPOZ3m","Завантажити сертифікат")</f>
        <v>Завантажити сертифікат</v>
      </c>
    </row>
    <row r="481" spans="1:3" x14ac:dyDescent="0.3">
      <c r="A481" s="3">
        <v>480</v>
      </c>
      <c r="B481" s="5" t="s">
        <v>975</v>
      </c>
      <c r="C481" s="3" t="str">
        <f>HYPERLINK("https://talan.bank.gov.ua/get-user-certificate/eg9zAxsagy9FiDkvK2tY","Завантажити сертифікат")</f>
        <v>Завантажити сертифікат</v>
      </c>
    </row>
    <row r="482" spans="1:3" x14ac:dyDescent="0.3">
      <c r="A482" s="3">
        <v>481</v>
      </c>
      <c r="B482" s="5" t="s">
        <v>976</v>
      </c>
      <c r="C482" s="3" t="str">
        <f>HYPERLINK("https://talan.bank.gov.ua/get-user-certificate/eg9zAuAvz__jGkqaLcN9","Завантажити сертифікат")</f>
        <v>Завантажити сертифікат</v>
      </c>
    </row>
    <row r="483" spans="1:3" x14ac:dyDescent="0.3">
      <c r="A483" s="3">
        <v>482</v>
      </c>
      <c r="B483" s="5" t="s">
        <v>977</v>
      </c>
      <c r="C483" s="3" t="str">
        <f>HYPERLINK("https://talan.bank.gov.ua/get-user-certificate/eg9zAfi0q31stW91-7kC","Завантажити сертифікат")</f>
        <v>Завантажити сертифікат</v>
      </c>
    </row>
    <row r="484" spans="1:3" x14ac:dyDescent="0.3">
      <c r="A484" s="3">
        <v>483</v>
      </c>
      <c r="B484" s="5" t="s">
        <v>978</v>
      </c>
      <c r="C484" s="3" t="str">
        <f>HYPERLINK("https://talan.bank.gov.ua/get-user-certificate/eg9zAnUnxcZjTdIrEmU0","Завантажити сертифікат")</f>
        <v>Завантажити сертифікат</v>
      </c>
    </row>
    <row r="485" spans="1:3" x14ac:dyDescent="0.3">
      <c r="A485" s="3">
        <v>484</v>
      </c>
      <c r="B485" s="5" t="s">
        <v>979</v>
      </c>
      <c r="C485" s="3" t="str">
        <f>HYPERLINK("https://talan.bank.gov.ua/get-user-certificate/eg9zAdBiozSI9FAfLmHk","Завантажити сертифікат")</f>
        <v>Завантажити сертифікат</v>
      </c>
    </row>
    <row r="486" spans="1:3" x14ac:dyDescent="0.3">
      <c r="A486" s="3">
        <v>485</v>
      </c>
      <c r="B486" s="5" t="s">
        <v>980</v>
      </c>
      <c r="C486" s="3" t="str">
        <f>HYPERLINK("https://talan.bank.gov.ua/get-user-certificate/eg9zAEfDsYxtoIBj8VS9","Завантажити сертифікат")</f>
        <v>Завантажити сертифікат</v>
      </c>
    </row>
    <row r="487" spans="1:3" x14ac:dyDescent="0.3">
      <c r="A487" s="3">
        <v>486</v>
      </c>
      <c r="B487" s="5" t="s">
        <v>981</v>
      </c>
      <c r="C487" s="3" t="str">
        <f>HYPERLINK("https://talan.bank.gov.ua/get-user-certificate/eg9zAmYJrwx24RkPHtdn","Завантажити сертифікат")</f>
        <v>Завантажити сертифікат</v>
      </c>
    </row>
    <row r="488" spans="1:3" x14ac:dyDescent="0.3">
      <c r="A488" s="3">
        <v>487</v>
      </c>
      <c r="B488" s="5" t="s">
        <v>982</v>
      </c>
      <c r="C488" s="3" t="str">
        <f>HYPERLINK("https://talan.bank.gov.ua/get-user-certificate/eg9zAclT1h1sMfYNwJPn","Завантажити сертифікат")</f>
        <v>Завантажити сертифікат</v>
      </c>
    </row>
    <row r="489" spans="1:3" x14ac:dyDescent="0.3">
      <c r="A489" s="3">
        <v>488</v>
      </c>
      <c r="B489" s="5" t="s">
        <v>983</v>
      </c>
      <c r="C489" s="3" t="str">
        <f>HYPERLINK("https://talan.bank.gov.ua/get-user-certificate/eg9zAeuJAgPRoFxpg82k","Завантажити сертифікат")</f>
        <v>Завантажити сертифікат</v>
      </c>
    </row>
    <row r="490" spans="1:3" x14ac:dyDescent="0.3">
      <c r="A490" s="3">
        <v>489</v>
      </c>
      <c r="B490" s="5" t="s">
        <v>984</v>
      </c>
      <c r="C490" s="3" t="str">
        <f>HYPERLINK("https://talan.bank.gov.ua/get-user-certificate/eg9zADWafd3wBRnOuXGd","Завантажити сертифікат")</f>
        <v>Завантажити сертифікат</v>
      </c>
    </row>
    <row r="491" spans="1:3" x14ac:dyDescent="0.3">
      <c r="A491" s="3">
        <v>490</v>
      </c>
      <c r="B491" s="5" t="s">
        <v>985</v>
      </c>
      <c r="C491" s="3" t="str">
        <f>HYPERLINK("https://talan.bank.gov.ua/get-user-certificate/eg9zAT8-JmctNiwO9Qq2","Завантажити сертифікат")</f>
        <v>Завантажити сертифікат</v>
      </c>
    </row>
    <row r="492" spans="1:3" x14ac:dyDescent="0.3">
      <c r="A492" s="3">
        <v>491</v>
      </c>
      <c r="B492" s="5" t="s">
        <v>986</v>
      </c>
      <c r="C492" s="3" t="str">
        <f>HYPERLINK("https://talan.bank.gov.ua/get-user-certificate/eg9zASiW8o6eiJvwnmDF","Завантажити сертифікат")</f>
        <v>Завантажити сертифікат</v>
      </c>
    </row>
    <row r="493" spans="1:3" x14ac:dyDescent="0.3">
      <c r="A493" s="3">
        <v>492</v>
      </c>
      <c r="B493" s="5" t="s">
        <v>987</v>
      </c>
      <c r="C493" s="3" t="str">
        <f>HYPERLINK("https://talan.bank.gov.ua/get-user-certificate/eg9zAgl0Xtb8TjWZmP5q","Завантажити сертифікат")</f>
        <v>Завантажити сертифікат</v>
      </c>
    </row>
    <row r="494" spans="1:3" x14ac:dyDescent="0.3">
      <c r="A494" s="3">
        <v>493</v>
      </c>
      <c r="B494" s="5" t="s">
        <v>988</v>
      </c>
      <c r="C494" s="3" t="str">
        <f>HYPERLINK("https://talan.bank.gov.ua/get-user-certificate/eg9zAZJUBkpR5aBqbz0D","Завантажити сертифікат")</f>
        <v>Завантажити сертифікат</v>
      </c>
    </row>
    <row r="495" spans="1:3" x14ac:dyDescent="0.3">
      <c r="A495" s="3">
        <v>494</v>
      </c>
      <c r="B495" s="5" t="s">
        <v>989</v>
      </c>
      <c r="C495" s="3" t="str">
        <f>HYPERLINK("https://talan.bank.gov.ua/get-user-certificate/eg9zAW6-_UX5TkeacGMg","Завантажити сертифікат")</f>
        <v>Завантажити сертифікат</v>
      </c>
    </row>
    <row r="496" spans="1:3" x14ac:dyDescent="0.3">
      <c r="A496" s="3">
        <v>495</v>
      </c>
      <c r="B496" s="5" t="s">
        <v>990</v>
      </c>
      <c r="C496" s="3" t="str">
        <f>HYPERLINK("https://talan.bank.gov.ua/get-user-certificate/eg9zA9LaSs2JNMrz91zo","Завантажити сертифікат")</f>
        <v>Завантажити сертифікат</v>
      </c>
    </row>
    <row r="497" spans="1:3" x14ac:dyDescent="0.3">
      <c r="A497" s="3">
        <v>496</v>
      </c>
      <c r="B497" s="5" t="s">
        <v>991</v>
      </c>
      <c r="C497" s="3" t="str">
        <f>HYPERLINK("https://talan.bank.gov.ua/get-user-certificate/eg9zArV5vC0qmSu3EnRv","Завантажити сертифікат")</f>
        <v>Завантажити сертифікат</v>
      </c>
    </row>
    <row r="498" spans="1:3" x14ac:dyDescent="0.3">
      <c r="A498" s="3">
        <v>497</v>
      </c>
      <c r="B498" s="5" t="s">
        <v>992</v>
      </c>
      <c r="C498" s="3" t="str">
        <f>HYPERLINK("https://talan.bank.gov.ua/get-user-certificate/eg9zAhPLlfNlRT1nbZjq","Завантажити сертифікат")</f>
        <v>Завантажити сертифікат</v>
      </c>
    </row>
    <row r="499" spans="1:3" x14ac:dyDescent="0.3">
      <c r="A499" s="3">
        <v>498</v>
      </c>
      <c r="B499" s="5" t="s">
        <v>993</v>
      </c>
      <c r="C499" s="3" t="str">
        <f>HYPERLINK("https://talan.bank.gov.ua/get-user-certificate/eg9zA9Nj244ysTqBTM2B","Завантажити сертифікат")</f>
        <v>Завантажити сертифікат</v>
      </c>
    </row>
    <row r="500" spans="1:3" x14ac:dyDescent="0.3">
      <c r="A500" s="3">
        <v>499</v>
      </c>
      <c r="B500" s="5" t="s">
        <v>994</v>
      </c>
      <c r="C500" s="3" t="str">
        <f>HYPERLINK("https://talan.bank.gov.ua/get-user-certificate/eg9zAlUkbnEwdcu2Naym","Завантажити сертифікат")</f>
        <v>Завантажити сертифікат</v>
      </c>
    </row>
    <row r="501" spans="1:3" x14ac:dyDescent="0.3">
      <c r="A501" s="3">
        <v>500</v>
      </c>
      <c r="B501" s="5" t="s">
        <v>995</v>
      </c>
      <c r="C501" s="3" t="str">
        <f>HYPERLINK("https://talan.bank.gov.ua/get-user-certificate/eg9zAFEpvNCtjNCp-U2X","Завантажити сертифікат")</f>
        <v>Завантажити сертифікат</v>
      </c>
    </row>
    <row r="502" spans="1:3" x14ac:dyDescent="0.3">
      <c r="A502" s="3">
        <v>501</v>
      </c>
      <c r="B502" s="5" t="s">
        <v>996</v>
      </c>
      <c r="C502" s="3" t="str">
        <f>HYPERLINK("https://talan.bank.gov.ua/get-user-certificate/eg9zAvDi3frdUrMZ7nSP","Завантажити сертифікат")</f>
        <v>Завантажити сертифікат</v>
      </c>
    </row>
    <row r="503" spans="1:3" x14ac:dyDescent="0.3">
      <c r="A503" s="3">
        <v>502</v>
      </c>
      <c r="B503" s="5" t="s">
        <v>997</v>
      </c>
      <c r="C503" s="3" t="str">
        <f>HYPERLINK("https://talan.bank.gov.ua/get-user-certificate/eg9zAOflQtMztbqZlRFt","Завантажити сертифікат")</f>
        <v>Завантажити сертифікат</v>
      </c>
    </row>
    <row r="504" spans="1:3" x14ac:dyDescent="0.3">
      <c r="A504" s="3">
        <v>503</v>
      </c>
      <c r="B504" s="5" t="s">
        <v>998</v>
      </c>
      <c r="C504" s="3" t="str">
        <f>HYPERLINK("https://talan.bank.gov.ua/get-user-certificate/eg9zAR58KDIF3k7ZThw6","Завантажити сертифікат")</f>
        <v>Завантажити сертифікат</v>
      </c>
    </row>
    <row r="505" spans="1:3" x14ac:dyDescent="0.3">
      <c r="A505" s="3">
        <v>504</v>
      </c>
      <c r="B505" s="5" t="s">
        <v>999</v>
      </c>
      <c r="C505" s="3" t="str">
        <f>HYPERLINK("https://talan.bank.gov.ua/get-user-certificate/eg9zAHFK3-ZEEXSKP_RU","Завантажити сертифікат")</f>
        <v>Завантажити сертифікат</v>
      </c>
    </row>
    <row r="506" spans="1:3" ht="27.6" x14ac:dyDescent="0.3">
      <c r="A506" s="3">
        <v>505</v>
      </c>
      <c r="B506" s="5" t="s">
        <v>1000</v>
      </c>
      <c r="C506" s="3" t="str">
        <f>HYPERLINK("https://talan.bank.gov.ua/get-user-certificate/eg9zA7rV5zZK8_-YoTgn","Завантажити сертифікат")</f>
        <v>Завантажити сертифікат</v>
      </c>
    </row>
    <row r="507" spans="1:3" x14ac:dyDescent="0.3">
      <c r="A507" s="3">
        <v>506</v>
      </c>
      <c r="B507" s="5" t="s">
        <v>1001</v>
      </c>
      <c r="C507" s="3" t="str">
        <f>HYPERLINK("https://talan.bank.gov.ua/get-user-certificate/eg9zAzFTVRr8zAcZSzMY","Завантажити сертифікат")</f>
        <v>Завантажити сертифікат</v>
      </c>
    </row>
    <row r="508" spans="1:3" x14ac:dyDescent="0.3">
      <c r="A508" s="3">
        <v>507</v>
      </c>
      <c r="B508" s="5" t="s">
        <v>1002</v>
      </c>
      <c r="C508" s="3" t="str">
        <f>HYPERLINK("https://talan.bank.gov.ua/get-user-certificate/eg9zAGtJgo-hFfxYLjio","Завантажити сертифікат")</f>
        <v>Завантажити сертифікат</v>
      </c>
    </row>
    <row r="509" spans="1:3" x14ac:dyDescent="0.3">
      <c r="A509" s="3">
        <v>508</v>
      </c>
      <c r="B509" s="5" t="s">
        <v>1003</v>
      </c>
      <c r="C509" s="3" t="str">
        <f>HYPERLINK("https://talan.bank.gov.ua/get-user-certificate/eg9zAFo3Av8mlT8QYCx3","Завантажити сертифікат")</f>
        <v>Завантажити сертифікат</v>
      </c>
    </row>
    <row r="510" spans="1:3" x14ac:dyDescent="0.3">
      <c r="A510" s="3">
        <v>509</v>
      </c>
      <c r="B510" s="5" t="s">
        <v>1004</v>
      </c>
      <c r="C510" s="3" t="str">
        <f>HYPERLINK("https://talan.bank.gov.ua/get-user-certificate/eg9zAOqgOQl7m7jtkdEU","Завантажити сертифікат")</f>
        <v>Завантажити сертифікат</v>
      </c>
    </row>
    <row r="511" spans="1:3" x14ac:dyDescent="0.3">
      <c r="A511" s="3">
        <v>510</v>
      </c>
      <c r="B511" s="5" t="s">
        <v>1005</v>
      </c>
      <c r="C511" s="3" t="str">
        <f>HYPERLINK("https://talan.bank.gov.ua/get-user-certificate/eg9zAIEmffCaaXC2ic7m","Завантажити сертифікат")</f>
        <v>Завантажити сертифікат</v>
      </c>
    </row>
    <row r="512" spans="1:3" x14ac:dyDescent="0.3">
      <c r="A512" s="3">
        <v>511</v>
      </c>
      <c r="B512" s="5" t="s">
        <v>1006</v>
      </c>
      <c r="C512" s="3" t="str">
        <f>HYPERLINK("https://talan.bank.gov.ua/get-user-certificate/eg9zAsa87DP5w0mRE2SN","Завантажити сертифікат")</f>
        <v>Завантажити сертифікат</v>
      </c>
    </row>
    <row r="513" spans="1:3" x14ac:dyDescent="0.3">
      <c r="A513" s="3">
        <v>512</v>
      </c>
      <c r="B513" s="5" t="s">
        <v>1007</v>
      </c>
      <c r="C513" s="3" t="str">
        <f>HYPERLINK("https://talan.bank.gov.ua/get-user-certificate/eg9zAkV1xkUmLarGfm9y","Завантажити сертифікат")</f>
        <v>Завантажити сертифікат</v>
      </c>
    </row>
    <row r="514" spans="1:3" x14ac:dyDescent="0.3">
      <c r="A514" s="3">
        <v>513</v>
      </c>
      <c r="B514" s="5" t="s">
        <v>1008</v>
      </c>
      <c r="C514" s="3" t="str">
        <f>HYPERLINK("https://talan.bank.gov.ua/get-user-certificate/eg9zAz8x74DO5WWqiuUK","Завантажити сертифікат")</f>
        <v>Завантажити сертифікат</v>
      </c>
    </row>
    <row r="515" spans="1:3" x14ac:dyDescent="0.3">
      <c r="A515" s="3">
        <v>514</v>
      </c>
      <c r="B515" s="5" t="s">
        <v>1009</v>
      </c>
      <c r="C515" s="3" t="str">
        <f>HYPERLINK("https://talan.bank.gov.ua/get-user-certificate/eg9zANDOtkB2s7RXtIhu","Завантажити сертифікат")</f>
        <v>Завантажити сертифікат</v>
      </c>
    </row>
    <row r="516" spans="1:3" x14ac:dyDescent="0.3">
      <c r="A516" s="3">
        <v>515</v>
      </c>
      <c r="B516" s="5" t="s">
        <v>1010</v>
      </c>
      <c r="C516" s="3" t="str">
        <f>HYPERLINK("https://talan.bank.gov.ua/get-user-certificate/eg9zAEVEfDZlvU3sXUiE","Завантажити сертифікат")</f>
        <v>Завантажити сертифікат</v>
      </c>
    </row>
    <row r="517" spans="1:3" x14ac:dyDescent="0.3">
      <c r="A517" s="3">
        <v>516</v>
      </c>
      <c r="B517" s="5" t="s">
        <v>1011</v>
      </c>
      <c r="C517" s="3" t="str">
        <f>HYPERLINK("https://talan.bank.gov.ua/get-user-certificate/eg9zAvoy_uHsXd2wHawV","Завантажити сертифікат")</f>
        <v>Завантажити сертифікат</v>
      </c>
    </row>
    <row r="518" spans="1:3" x14ac:dyDescent="0.3">
      <c r="A518" s="3">
        <v>517</v>
      </c>
      <c r="B518" s="5" t="s">
        <v>1012</v>
      </c>
      <c r="C518" s="3" t="str">
        <f>HYPERLINK("https://talan.bank.gov.ua/get-user-certificate/eg9zA4oSrFNEsztAEQ2Q","Завантажити сертифікат")</f>
        <v>Завантажити сертифікат</v>
      </c>
    </row>
    <row r="519" spans="1:3" x14ac:dyDescent="0.3">
      <c r="A519" s="3">
        <v>518</v>
      </c>
      <c r="B519" s="5" t="s">
        <v>1013</v>
      </c>
      <c r="C519" s="3" t="str">
        <f>HYPERLINK("https://talan.bank.gov.ua/get-user-certificate/eg9zAVe3fHwLiFYDVUPc","Завантажити сертифікат")</f>
        <v>Завантажити сертифікат</v>
      </c>
    </row>
    <row r="520" spans="1:3" x14ac:dyDescent="0.3">
      <c r="A520" s="3">
        <v>519</v>
      </c>
      <c r="B520" s="5" t="s">
        <v>1014</v>
      </c>
      <c r="C520" s="3" t="str">
        <f>HYPERLINK("https://talan.bank.gov.ua/get-user-certificate/eg9zAmG7LA_d9xgvhlLI","Завантажити сертифікат")</f>
        <v>Завантажити сертифікат</v>
      </c>
    </row>
    <row r="521" spans="1:3" x14ac:dyDescent="0.3">
      <c r="A521" s="3">
        <v>520</v>
      </c>
      <c r="B521" s="5" t="s">
        <v>1015</v>
      </c>
      <c r="C521" s="3" t="str">
        <f>HYPERLINK("https://talan.bank.gov.ua/get-user-certificate/eg9zA8_oZqFqN97YYYhu","Завантажити сертифікат")</f>
        <v>Завантажити сертифікат</v>
      </c>
    </row>
    <row r="522" spans="1:3" x14ac:dyDescent="0.3">
      <c r="A522" s="3">
        <v>521</v>
      </c>
      <c r="B522" s="5" t="s">
        <v>1016</v>
      </c>
      <c r="C522" s="3" t="str">
        <f>HYPERLINK("https://talan.bank.gov.ua/get-user-certificate/eg9zAKBKu6RT4n9eCOs2","Завантажити сертифікат")</f>
        <v>Завантажити сертифікат</v>
      </c>
    </row>
    <row r="523" spans="1:3" x14ac:dyDescent="0.3">
      <c r="A523" s="3">
        <v>522</v>
      </c>
      <c r="B523" s="5" t="s">
        <v>1017</v>
      </c>
      <c r="C523" s="3" t="str">
        <f>HYPERLINK("https://talan.bank.gov.ua/get-user-certificate/eg9zA98aKS-GnQWoJLEX","Завантажити сертифікат")</f>
        <v>Завантажити сертифікат</v>
      </c>
    </row>
    <row r="524" spans="1:3" x14ac:dyDescent="0.3">
      <c r="A524" s="3">
        <v>523</v>
      </c>
      <c r="B524" s="5" t="s">
        <v>1018</v>
      </c>
      <c r="C524" s="3" t="str">
        <f>HYPERLINK("https://talan.bank.gov.ua/get-user-certificate/eg9zA_2umgDdU3JV3hqm","Завантажити сертифікат")</f>
        <v>Завантажити сертифікат</v>
      </c>
    </row>
    <row r="525" spans="1:3" x14ac:dyDescent="0.3">
      <c r="A525" s="3">
        <v>524</v>
      </c>
      <c r="B525" s="5" t="s">
        <v>1019</v>
      </c>
      <c r="C525" s="3" t="str">
        <f>HYPERLINK("https://talan.bank.gov.ua/get-user-certificate/eg9zAnm6rHmR98DWex7K","Завантажити сертифікат")</f>
        <v>Завантажити сертифікат</v>
      </c>
    </row>
    <row r="526" spans="1:3" x14ac:dyDescent="0.3">
      <c r="A526" s="3">
        <v>525</v>
      </c>
      <c r="B526" s="5" t="s">
        <v>1020</v>
      </c>
      <c r="C526" s="3" t="str">
        <f>HYPERLINK("https://talan.bank.gov.ua/get-user-certificate/eg9zADhv-a0_yv_6EEE4","Завантажити сертифікат")</f>
        <v>Завантажити сертифікат</v>
      </c>
    </row>
    <row r="527" spans="1:3" x14ac:dyDescent="0.3">
      <c r="A527" s="3">
        <v>526</v>
      </c>
      <c r="B527" s="5" t="s">
        <v>1021</v>
      </c>
      <c r="C527" s="3" t="str">
        <f>HYPERLINK("https://talan.bank.gov.ua/get-user-certificate/eg9zA51c9-HzPAHLFEQN","Завантажити сертифікат")</f>
        <v>Завантажити сертифікат</v>
      </c>
    </row>
    <row r="528" spans="1:3" x14ac:dyDescent="0.3">
      <c r="A528" s="3">
        <v>527</v>
      </c>
      <c r="B528" s="5" t="s">
        <v>1022</v>
      </c>
      <c r="C528" s="3" t="str">
        <f>HYPERLINK("https://talan.bank.gov.ua/get-user-certificate/eg9zAIsanIOtndmi-VzK","Завантажити сертифікат")</f>
        <v>Завантажити сертифікат</v>
      </c>
    </row>
    <row r="529" spans="1:3" x14ac:dyDescent="0.3">
      <c r="A529" s="3">
        <v>528</v>
      </c>
      <c r="B529" s="5" t="s">
        <v>1023</v>
      </c>
      <c r="C529" s="3" t="str">
        <f>HYPERLINK("https://talan.bank.gov.ua/get-user-certificate/eg9zAZhpxrb0yuCvWIPb","Завантажити сертифікат")</f>
        <v>Завантажити сертифікат</v>
      </c>
    </row>
    <row r="530" spans="1:3" x14ac:dyDescent="0.3">
      <c r="A530" s="3">
        <v>529</v>
      </c>
      <c r="B530" s="5" t="s">
        <v>1024</v>
      </c>
      <c r="C530" s="3" t="str">
        <f>HYPERLINK("https://talan.bank.gov.ua/get-user-certificate/eg9zAwIMTeNnbZJdm0yu","Завантажити сертифікат")</f>
        <v>Завантажити сертифікат</v>
      </c>
    </row>
    <row r="531" spans="1:3" x14ac:dyDescent="0.3">
      <c r="A531" s="3">
        <v>530</v>
      </c>
      <c r="B531" s="5" t="s">
        <v>1025</v>
      </c>
      <c r="C531" s="3" t="str">
        <f>HYPERLINK("https://talan.bank.gov.ua/get-user-certificate/eg9zA7tw6Zbu8CxAbEVA","Завантажити сертифікат")</f>
        <v>Завантажити сертифікат</v>
      </c>
    </row>
    <row r="532" spans="1:3" x14ac:dyDescent="0.3">
      <c r="A532" s="3">
        <v>531</v>
      </c>
      <c r="B532" s="5" t="s">
        <v>1026</v>
      </c>
      <c r="C532" s="3" t="str">
        <f>HYPERLINK("https://talan.bank.gov.ua/get-user-certificate/eg9zA_c4v3_Ml8Ue-lYR","Завантажити сертифікат")</f>
        <v>Завантажити сертифікат</v>
      </c>
    </row>
    <row r="533" spans="1:3" x14ac:dyDescent="0.3">
      <c r="A533" s="3">
        <v>532</v>
      </c>
      <c r="B533" s="5" t="s">
        <v>1027</v>
      </c>
      <c r="C533" s="3" t="str">
        <f>HYPERLINK("https://talan.bank.gov.ua/get-user-certificate/eg9zAmNkSbBIzcYvAgZC","Завантажити сертифікат")</f>
        <v>Завантажити сертифікат</v>
      </c>
    </row>
    <row r="534" spans="1:3" x14ac:dyDescent="0.3">
      <c r="A534" s="3">
        <v>533</v>
      </c>
      <c r="B534" s="5" t="s">
        <v>1028</v>
      </c>
      <c r="C534" s="3" t="str">
        <f>HYPERLINK("https://talan.bank.gov.ua/get-user-certificate/eg9zA8GnQWckJicqjjSL","Завантажити сертифікат")</f>
        <v>Завантажити сертифікат</v>
      </c>
    </row>
    <row r="535" spans="1:3" x14ac:dyDescent="0.3">
      <c r="A535" s="3">
        <v>534</v>
      </c>
      <c r="B535" s="5" t="s">
        <v>1029</v>
      </c>
      <c r="C535" s="3" t="str">
        <f>HYPERLINK("https://talan.bank.gov.ua/get-user-certificate/eg9zAouZehoMvOr6ncZG","Завантажити сертифікат")</f>
        <v>Завантажити сертифікат</v>
      </c>
    </row>
    <row r="536" spans="1:3" x14ac:dyDescent="0.3">
      <c r="A536" s="3">
        <v>535</v>
      </c>
      <c r="B536" s="5" t="s">
        <v>1030</v>
      </c>
      <c r="C536" s="3" t="str">
        <f>HYPERLINK("https://talan.bank.gov.ua/get-user-certificate/eg9zAqnx7qIS6_XJcI0Z","Завантажити сертифікат")</f>
        <v>Завантажити сертифікат</v>
      </c>
    </row>
    <row r="537" spans="1:3" x14ac:dyDescent="0.3">
      <c r="A537" s="3">
        <v>536</v>
      </c>
      <c r="B537" s="5" t="s">
        <v>1031</v>
      </c>
      <c r="C537" s="3" t="str">
        <f>HYPERLINK("https://talan.bank.gov.ua/get-user-certificate/eg9zAX0swR_6ZUSOuBby","Завантажити сертифікат")</f>
        <v>Завантажити сертифікат</v>
      </c>
    </row>
    <row r="538" spans="1:3" x14ac:dyDescent="0.3">
      <c r="A538" s="3">
        <v>537</v>
      </c>
      <c r="B538" s="5" t="s">
        <v>1032</v>
      </c>
      <c r="C538" s="3" t="str">
        <f>HYPERLINK("https://talan.bank.gov.ua/get-user-certificate/eg9zAaPcCQHo6uTjNlE7","Завантажити сертифікат")</f>
        <v>Завантажити сертифікат</v>
      </c>
    </row>
    <row r="539" spans="1:3" x14ac:dyDescent="0.3">
      <c r="A539" s="3">
        <v>538</v>
      </c>
      <c r="B539" s="5" t="s">
        <v>1033</v>
      </c>
      <c r="C539" s="3" t="str">
        <f>HYPERLINK("https://talan.bank.gov.ua/get-user-certificate/eg9zAVTERrN38iWroDrH","Завантажити сертифікат")</f>
        <v>Завантажити сертифікат</v>
      </c>
    </row>
    <row r="540" spans="1:3" x14ac:dyDescent="0.3">
      <c r="A540" s="3">
        <v>539</v>
      </c>
      <c r="B540" s="5" t="s">
        <v>1034</v>
      </c>
      <c r="C540" s="3" t="str">
        <f>HYPERLINK("https://talan.bank.gov.ua/get-user-certificate/eg9zAWvIdh3qGVRURyDq","Завантажити сертифікат")</f>
        <v>Завантажити сертифікат</v>
      </c>
    </row>
    <row r="541" spans="1:3" x14ac:dyDescent="0.3">
      <c r="A541" s="3">
        <v>540</v>
      </c>
      <c r="B541" s="5" t="s">
        <v>1035</v>
      </c>
      <c r="C541" s="3" t="str">
        <f>HYPERLINK("https://talan.bank.gov.ua/get-user-certificate/eg9zAA6REw8WRuazohUj","Завантажити сертифікат")</f>
        <v>Завантажити сертифікат</v>
      </c>
    </row>
    <row r="542" spans="1:3" x14ac:dyDescent="0.3">
      <c r="A542" s="3">
        <v>541</v>
      </c>
      <c r="B542" s="5" t="s">
        <v>1036</v>
      </c>
      <c r="C542" s="3" t="str">
        <f>HYPERLINK("https://talan.bank.gov.ua/get-user-certificate/eg9zAacbwqxQKC4f-cTN","Завантажити сертифікат")</f>
        <v>Завантажити сертифікат</v>
      </c>
    </row>
    <row r="543" spans="1:3" x14ac:dyDescent="0.3">
      <c r="A543" s="3">
        <v>542</v>
      </c>
      <c r="B543" s="5" t="s">
        <v>1037</v>
      </c>
      <c r="C543" s="3" t="str">
        <f>HYPERLINK("https://talan.bank.gov.ua/get-user-certificate/eg9zAl2MCDbJlRxtN5xy","Завантажити сертифікат")</f>
        <v>Завантажити сертифікат</v>
      </c>
    </row>
    <row r="544" spans="1:3" x14ac:dyDescent="0.3">
      <c r="A544" s="3">
        <v>543</v>
      </c>
      <c r="B544" s="5" t="s">
        <v>1038</v>
      </c>
      <c r="C544" s="3" t="str">
        <f>HYPERLINK("https://talan.bank.gov.ua/get-user-certificate/eg9zABxbtH-t-gmfwlGy","Завантажити сертифікат")</f>
        <v>Завантажити сертифікат</v>
      </c>
    </row>
    <row r="545" spans="1:3" x14ac:dyDescent="0.3">
      <c r="A545" s="3">
        <v>544</v>
      </c>
      <c r="B545" s="5" t="s">
        <v>1039</v>
      </c>
      <c r="C545" s="3" t="str">
        <f>HYPERLINK("https://talan.bank.gov.ua/get-user-certificate/eg9zAySoU8uIdKlb4czM","Завантажити сертифікат")</f>
        <v>Завантажити сертифікат</v>
      </c>
    </row>
    <row r="546" spans="1:3" x14ac:dyDescent="0.3">
      <c r="A546" s="3">
        <v>545</v>
      </c>
      <c r="B546" s="5" t="s">
        <v>1040</v>
      </c>
      <c r="C546" s="3" t="str">
        <f>HYPERLINK("https://talan.bank.gov.ua/get-user-certificate/eg9zA7a_2AiOvjnvP5rj","Завантажити сертифікат")</f>
        <v>Завантажити сертифікат</v>
      </c>
    </row>
    <row r="547" spans="1:3" x14ac:dyDescent="0.3">
      <c r="A547" s="3">
        <v>546</v>
      </c>
      <c r="B547" s="5" t="s">
        <v>1041</v>
      </c>
      <c r="C547" s="3" t="str">
        <f>HYPERLINK("https://talan.bank.gov.ua/get-user-certificate/eg9zAJRPuexzyIPl_1Qu","Завантажити сертифікат")</f>
        <v>Завантажити сертифікат</v>
      </c>
    </row>
    <row r="548" spans="1:3" x14ac:dyDescent="0.3">
      <c r="A548" s="3">
        <v>547</v>
      </c>
      <c r="B548" s="5" t="s">
        <v>1042</v>
      </c>
      <c r="C548" s="3" t="str">
        <f>HYPERLINK("https://talan.bank.gov.ua/get-user-certificate/eg9zA2VSfTX-Ito9uA3D","Завантажити сертифікат")</f>
        <v>Завантажити сертифікат</v>
      </c>
    </row>
    <row r="549" spans="1:3" x14ac:dyDescent="0.3">
      <c r="A549" s="3">
        <v>548</v>
      </c>
      <c r="B549" s="5" t="s">
        <v>1043</v>
      </c>
      <c r="C549" s="3" t="str">
        <f>HYPERLINK("https://talan.bank.gov.ua/get-user-certificate/eg9zAQAZB8BtGmBh86_J","Завантажити сертифікат")</f>
        <v>Завантажити сертифікат</v>
      </c>
    </row>
    <row r="550" spans="1:3" x14ac:dyDescent="0.3">
      <c r="A550" s="3">
        <v>549</v>
      </c>
      <c r="B550" s="5" t="s">
        <v>1044</v>
      </c>
      <c r="C550" s="3" t="str">
        <f>HYPERLINK("https://talan.bank.gov.ua/get-user-certificate/eg9zAg_Nf5Dfa6FUI2gt","Завантажити сертифікат")</f>
        <v>Завантажити сертифікат</v>
      </c>
    </row>
    <row r="551" spans="1:3" x14ac:dyDescent="0.3">
      <c r="A551" s="3">
        <v>550</v>
      </c>
      <c r="B551" s="5" t="s">
        <v>1045</v>
      </c>
      <c r="C551" s="3" t="str">
        <f>HYPERLINK("https://talan.bank.gov.ua/get-user-certificate/eg9zALgzHNAeF48U2d-W","Завантажити сертифікат")</f>
        <v>Завантажити сертифікат</v>
      </c>
    </row>
    <row r="552" spans="1:3" x14ac:dyDescent="0.3">
      <c r="A552" s="3">
        <v>551</v>
      </c>
      <c r="B552" s="5" t="s">
        <v>1046</v>
      </c>
      <c r="C552" s="3" t="str">
        <f>HYPERLINK("https://talan.bank.gov.ua/get-user-certificate/eg9zALZfnQanhLsNWiOf","Завантажити сертифікат")</f>
        <v>Завантажити сертифікат</v>
      </c>
    </row>
    <row r="553" spans="1:3" x14ac:dyDescent="0.3">
      <c r="A553" s="3">
        <v>552</v>
      </c>
      <c r="B553" s="5" t="s">
        <v>1047</v>
      </c>
      <c r="C553" s="3" t="str">
        <f>HYPERLINK("https://talan.bank.gov.ua/get-user-certificate/eg9zAks5OZLVbZW69B_t","Завантажити сертифікат")</f>
        <v>Завантажити сертифікат</v>
      </c>
    </row>
    <row r="554" spans="1:3" x14ac:dyDescent="0.3">
      <c r="A554" s="3">
        <v>553</v>
      </c>
      <c r="B554" s="5" t="s">
        <v>1048</v>
      </c>
      <c r="C554" s="3" t="str">
        <f>HYPERLINK("https://talan.bank.gov.ua/get-user-certificate/eg9zA2gnnu_NkHihgJJ-","Завантажити сертифікат")</f>
        <v>Завантажити сертифікат</v>
      </c>
    </row>
    <row r="555" spans="1:3" x14ac:dyDescent="0.3">
      <c r="A555" s="3">
        <v>554</v>
      </c>
      <c r="B555" s="5" t="s">
        <v>1049</v>
      </c>
      <c r="C555" s="3" t="str">
        <f>HYPERLINK("https://talan.bank.gov.ua/get-user-certificate/eg9zArnceSOanwVXDIu6","Завантажити сертифікат")</f>
        <v>Завантажити сертифікат</v>
      </c>
    </row>
    <row r="556" spans="1:3" x14ac:dyDescent="0.3">
      <c r="A556" s="3">
        <v>555</v>
      </c>
      <c r="B556" s="5" t="s">
        <v>1050</v>
      </c>
      <c r="C556" s="3" t="str">
        <f>HYPERLINK("https://talan.bank.gov.ua/get-user-certificate/eg9zAtFQg9FbSwCkkuSB","Завантажити сертифікат")</f>
        <v>Завантажити сертифікат</v>
      </c>
    </row>
    <row r="557" spans="1:3" x14ac:dyDescent="0.3">
      <c r="A557" s="3">
        <v>556</v>
      </c>
      <c r="B557" s="5" t="s">
        <v>1051</v>
      </c>
      <c r="C557" s="3" t="str">
        <f>HYPERLINK("https://talan.bank.gov.ua/get-user-certificate/eg9zAKQ-2oLg01iy1U4b","Завантажити сертифікат")</f>
        <v>Завантажити сертифікат</v>
      </c>
    </row>
    <row r="558" spans="1:3" x14ac:dyDescent="0.3">
      <c r="A558" s="3">
        <v>557</v>
      </c>
      <c r="B558" s="5" t="s">
        <v>1052</v>
      </c>
      <c r="C558" s="3" t="str">
        <f>HYPERLINK("https://talan.bank.gov.ua/get-user-certificate/eg9zA--LeRqH2enchhKW","Завантажити сертифікат")</f>
        <v>Завантажити сертифікат</v>
      </c>
    </row>
    <row r="559" spans="1:3" x14ac:dyDescent="0.3">
      <c r="A559" s="3">
        <v>558</v>
      </c>
      <c r="B559" s="5" t="s">
        <v>1053</v>
      </c>
      <c r="C559" s="3" t="str">
        <f>HYPERLINK("https://talan.bank.gov.ua/get-user-certificate/eg9zA__--4PyU1X3ibp9","Завантажити сертифікат")</f>
        <v>Завантажити сертифікат</v>
      </c>
    </row>
    <row r="560" spans="1:3" x14ac:dyDescent="0.3">
      <c r="A560" s="3">
        <v>559</v>
      </c>
      <c r="B560" s="5" t="s">
        <v>1054</v>
      </c>
      <c r="C560" s="3" t="str">
        <f>HYPERLINK("https://talan.bank.gov.ua/get-user-certificate/eg9zAkYwi6dpD-HFYTJT","Завантажити сертифікат")</f>
        <v>Завантажити сертифікат</v>
      </c>
    </row>
    <row r="561" spans="1:3" x14ac:dyDescent="0.3">
      <c r="A561" s="3">
        <v>560</v>
      </c>
      <c r="B561" s="5" t="s">
        <v>1055</v>
      </c>
      <c r="C561" s="3" t="str">
        <f>HYPERLINK("https://talan.bank.gov.ua/get-user-certificate/eg9zA1ZivilRAS5yXpeA","Завантажити сертифікат")</f>
        <v>Завантажити сертифікат</v>
      </c>
    </row>
    <row r="562" spans="1:3" x14ac:dyDescent="0.3">
      <c r="A562" s="3">
        <v>561</v>
      </c>
      <c r="B562" s="5" t="s">
        <v>1056</v>
      </c>
      <c r="C562" s="3" t="str">
        <f>HYPERLINK("https://talan.bank.gov.ua/get-user-certificate/eg9zA78rIf76SLFEBgxO","Завантажити сертифікат")</f>
        <v>Завантажити сертифікат</v>
      </c>
    </row>
    <row r="563" spans="1:3" x14ac:dyDescent="0.3">
      <c r="A563" s="3">
        <v>562</v>
      </c>
      <c r="B563" s="5" t="s">
        <v>1057</v>
      </c>
      <c r="C563" s="3" t="str">
        <f>HYPERLINK("https://talan.bank.gov.ua/get-user-certificate/eg9zAaQa960X8W8KAJ3d","Завантажити сертифікат")</f>
        <v>Завантажити сертифікат</v>
      </c>
    </row>
    <row r="564" spans="1:3" x14ac:dyDescent="0.3">
      <c r="A564" s="3">
        <v>563</v>
      </c>
      <c r="B564" s="5" t="s">
        <v>1058</v>
      </c>
      <c r="C564" s="3" t="str">
        <f>HYPERLINK("https://talan.bank.gov.ua/get-user-certificate/eg9zAn4WPr6RHJ0tPmkW","Завантажити сертифікат")</f>
        <v>Завантажити сертифікат</v>
      </c>
    </row>
    <row r="565" spans="1:3" x14ac:dyDescent="0.3">
      <c r="A565" s="3">
        <v>564</v>
      </c>
      <c r="B565" s="5" t="s">
        <v>1059</v>
      </c>
      <c r="C565" s="3" t="str">
        <f>HYPERLINK("https://talan.bank.gov.ua/get-user-certificate/eg9zAKuyo6th2q2tfDK6","Завантажити сертифікат")</f>
        <v>Завантажити сертифікат</v>
      </c>
    </row>
    <row r="566" spans="1:3" x14ac:dyDescent="0.3">
      <c r="A566" s="3">
        <v>565</v>
      </c>
      <c r="B566" s="5" t="s">
        <v>721</v>
      </c>
      <c r="C566" s="3" t="str">
        <f>HYPERLINK("https://talan.bank.gov.ua/get-user-certificate/eg9zAIOwSCa55KRsT5Uj","Завантажити сертифікат")</f>
        <v>Завантажити сертифікат</v>
      </c>
    </row>
    <row r="567" spans="1:3" x14ac:dyDescent="0.3">
      <c r="A567" s="3">
        <v>566</v>
      </c>
      <c r="B567" s="5" t="s">
        <v>1060</v>
      </c>
      <c r="C567" s="3" t="str">
        <f>HYPERLINK("https://talan.bank.gov.ua/get-user-certificate/eg9zArQAZy-xvSbl2oJ8","Завантажити сертифікат")</f>
        <v>Завантажити сертифікат</v>
      </c>
    </row>
    <row r="568" spans="1:3" x14ac:dyDescent="0.3">
      <c r="A568" s="3">
        <v>567</v>
      </c>
      <c r="B568" s="5" t="s">
        <v>1061</v>
      </c>
      <c r="C568" s="3" t="str">
        <f>HYPERLINK("https://talan.bank.gov.ua/get-user-certificate/eg9zAC6TgEFTpCqOC5Sf","Завантажити сертифікат")</f>
        <v>Завантажити сертифікат</v>
      </c>
    </row>
    <row r="569" spans="1:3" x14ac:dyDescent="0.3">
      <c r="A569" s="3">
        <v>568</v>
      </c>
      <c r="B569" s="5" t="s">
        <v>1062</v>
      </c>
      <c r="C569" s="3" t="str">
        <f>HYPERLINK("https://talan.bank.gov.ua/get-user-certificate/eg9zAJZkbr6atajPZonG","Завантажити сертифікат")</f>
        <v>Завантажити сертифікат</v>
      </c>
    </row>
    <row r="570" spans="1:3" x14ac:dyDescent="0.3">
      <c r="A570" s="3">
        <v>569</v>
      </c>
      <c r="B570" s="5" t="s">
        <v>1055</v>
      </c>
      <c r="C570" s="3" t="str">
        <f>HYPERLINK("https://talan.bank.gov.ua/get-user-certificate/eg9zAp5sDpBuuNn2X3i8","Завантажити сертифікат")</f>
        <v>Завантажити сертифікат</v>
      </c>
    </row>
    <row r="571" spans="1:3" x14ac:dyDescent="0.3">
      <c r="A571" s="3">
        <v>570</v>
      </c>
      <c r="B571" s="5" t="s">
        <v>1063</v>
      </c>
      <c r="C571" s="3" t="str">
        <f>HYPERLINK("https://talan.bank.gov.ua/get-user-certificate/eg9zAxoK5Zt8EWXJT6bC","Завантажити сертифікат")</f>
        <v>Завантажити сертифікат</v>
      </c>
    </row>
    <row r="572" spans="1:3" x14ac:dyDescent="0.3">
      <c r="A572" s="3">
        <v>571</v>
      </c>
      <c r="B572" s="5" t="s">
        <v>1064</v>
      </c>
      <c r="C572" s="3" t="str">
        <f>HYPERLINK("https://talan.bank.gov.ua/get-user-certificate/eg9zA3AAbh9Z-46sBbRV","Завантажити сертифікат")</f>
        <v>Завантажити сертифікат</v>
      </c>
    </row>
    <row r="573" spans="1:3" x14ac:dyDescent="0.3">
      <c r="A573" s="3">
        <v>572</v>
      </c>
      <c r="B573" s="5" t="s">
        <v>1065</v>
      </c>
      <c r="C573" s="3" t="str">
        <f>HYPERLINK("https://talan.bank.gov.ua/get-user-certificate/eg9zAREuuVPFLIhKokrK","Завантажити сертифікат")</f>
        <v>Завантажити сертифікат</v>
      </c>
    </row>
    <row r="574" spans="1:3" x14ac:dyDescent="0.3">
      <c r="A574" s="3">
        <v>573</v>
      </c>
      <c r="B574" s="5" t="s">
        <v>727</v>
      </c>
      <c r="C574" s="3" t="str">
        <f>HYPERLINK("https://talan.bank.gov.ua/get-user-certificate/eg9zA-emynuDiqy5O4LT","Завантажити сертифікат")</f>
        <v>Завантажити сертифікат</v>
      </c>
    </row>
    <row r="575" spans="1:3" x14ac:dyDescent="0.3">
      <c r="A575" s="3">
        <v>574</v>
      </c>
      <c r="B575" s="5" t="s">
        <v>1066</v>
      </c>
      <c r="C575" s="3" t="str">
        <f>HYPERLINK("https://talan.bank.gov.ua/get-user-certificate/eg9zA6MTCeyThUOGk-1f","Завантажити сертифікат")</f>
        <v>Завантажити сертифікат</v>
      </c>
    </row>
    <row r="576" spans="1:3" x14ac:dyDescent="0.3">
      <c r="A576" s="3">
        <v>575</v>
      </c>
      <c r="B576" s="5" t="s">
        <v>1067</v>
      </c>
      <c r="C576" s="3" t="str">
        <f>HYPERLINK("https://talan.bank.gov.ua/get-user-certificate/eg9zAa8UwNPgt7b016eP","Завантажити сертифікат")</f>
        <v>Завантажити сертифікат</v>
      </c>
    </row>
    <row r="577" spans="1:3" x14ac:dyDescent="0.3">
      <c r="A577" s="3">
        <v>576</v>
      </c>
      <c r="B577" s="5" t="s">
        <v>1068</v>
      </c>
      <c r="C577" s="3" t="str">
        <f>HYPERLINK("https://talan.bank.gov.ua/get-user-certificate/eg9zA2-oJcudIHXCt-yk","Завантажити сертифікат")</f>
        <v>Завантажити сертифікат</v>
      </c>
    </row>
    <row r="578" spans="1:3" x14ac:dyDescent="0.3">
      <c r="A578" s="3">
        <v>577</v>
      </c>
      <c r="B578" s="5" t="s">
        <v>1069</v>
      </c>
      <c r="C578" s="3" t="str">
        <f>HYPERLINK("https://talan.bank.gov.ua/get-user-certificate/eg9zADk0p92uJwAxARJj","Завантажити сертифікат")</f>
        <v>Завантажити сертифікат</v>
      </c>
    </row>
    <row r="579" spans="1:3" x14ac:dyDescent="0.3">
      <c r="A579" s="3">
        <v>578</v>
      </c>
      <c r="B579" s="5" t="s">
        <v>1070</v>
      </c>
      <c r="C579" s="3" t="str">
        <f>HYPERLINK("https://talan.bank.gov.ua/get-user-certificate/eg9zABOC7yNEIZsJYAwQ","Завантажити сертифікат")</f>
        <v>Завантажити сертифікат</v>
      </c>
    </row>
    <row r="580" spans="1:3" x14ac:dyDescent="0.3">
      <c r="A580" s="3">
        <v>579</v>
      </c>
      <c r="B580" s="5" t="s">
        <v>1071</v>
      </c>
      <c r="C580" s="3" t="str">
        <f>HYPERLINK("https://talan.bank.gov.ua/get-user-certificate/eg9zAafipx2n5nRU5Xb9","Завантажити сертифікат")</f>
        <v>Завантажити сертифікат</v>
      </c>
    </row>
    <row r="581" spans="1:3" x14ac:dyDescent="0.3">
      <c r="A581" s="3">
        <v>580</v>
      </c>
      <c r="B581" s="5" t="s">
        <v>1072</v>
      </c>
      <c r="C581" s="3" t="str">
        <f>HYPERLINK("https://talan.bank.gov.ua/get-user-certificate/eg9zAXfNQELTXNFH7twW","Завантажити сертифікат")</f>
        <v>Завантажити сертифікат</v>
      </c>
    </row>
    <row r="582" spans="1:3" x14ac:dyDescent="0.3">
      <c r="A582" s="3">
        <v>581</v>
      </c>
      <c r="B582" s="5" t="s">
        <v>1073</v>
      </c>
      <c r="C582" s="3" t="str">
        <f>HYPERLINK("https://talan.bank.gov.ua/get-user-certificate/eg9zArRp5GXh4dqlGLfA","Завантажити сертифікат")</f>
        <v>Завантажити сертифікат</v>
      </c>
    </row>
    <row r="583" spans="1:3" x14ac:dyDescent="0.3">
      <c r="A583" s="3">
        <v>582</v>
      </c>
      <c r="B583" s="5" t="s">
        <v>1074</v>
      </c>
      <c r="C583" s="3" t="str">
        <f>HYPERLINK("https://talan.bank.gov.ua/get-user-certificate/eg9zApHNv6qzPKx68IAN","Завантажити сертифікат")</f>
        <v>Завантажити сертифікат</v>
      </c>
    </row>
    <row r="584" spans="1:3" x14ac:dyDescent="0.3">
      <c r="A584" s="3">
        <v>583</v>
      </c>
      <c r="B584" s="5" t="s">
        <v>1075</v>
      </c>
      <c r="C584" s="3" t="str">
        <f>HYPERLINK("https://talan.bank.gov.ua/get-user-certificate/eg9zA_1Jj6aOl9PF9zeq","Завантажити сертифікат")</f>
        <v>Завантажити сертифікат</v>
      </c>
    </row>
    <row r="585" spans="1:3" x14ac:dyDescent="0.3">
      <c r="A585" s="3">
        <v>584</v>
      </c>
      <c r="B585" s="5" t="s">
        <v>1076</v>
      </c>
      <c r="C585" s="3" t="str">
        <f>HYPERLINK("https://talan.bank.gov.ua/get-user-certificate/eg9zAeugkGFUSvd6QOz2","Завантажити сертифікат")</f>
        <v>Завантажити сертифікат</v>
      </c>
    </row>
    <row r="586" spans="1:3" x14ac:dyDescent="0.3">
      <c r="A586" s="3">
        <v>585</v>
      </c>
      <c r="B586" s="5" t="s">
        <v>1077</v>
      </c>
      <c r="C586" s="3" t="str">
        <f>HYPERLINK("https://talan.bank.gov.ua/get-user-certificate/eg9zACDceftFFba9w9rR","Завантажити сертифікат")</f>
        <v>Завантажити сертифікат</v>
      </c>
    </row>
    <row r="587" spans="1:3" x14ac:dyDescent="0.3">
      <c r="A587" s="3">
        <v>586</v>
      </c>
      <c r="B587" s="5" t="s">
        <v>1078</v>
      </c>
      <c r="C587" s="3" t="str">
        <f>HYPERLINK("https://talan.bank.gov.ua/get-user-certificate/eg9zAi7W8TXkVMH5ccpb","Завантажити сертифікат")</f>
        <v>Завантажити сертифікат</v>
      </c>
    </row>
    <row r="588" spans="1:3" x14ac:dyDescent="0.3">
      <c r="A588" s="3">
        <v>587</v>
      </c>
      <c r="B588" s="5" t="s">
        <v>1079</v>
      </c>
      <c r="C588" s="3" t="str">
        <f>HYPERLINK("https://talan.bank.gov.ua/get-user-certificate/eg9zAH9OHASjafAFpX47","Завантажити сертифікат")</f>
        <v>Завантажити сертифікат</v>
      </c>
    </row>
    <row r="589" spans="1:3" x14ac:dyDescent="0.3">
      <c r="A589" s="3">
        <v>588</v>
      </c>
      <c r="B589" s="5" t="s">
        <v>1080</v>
      </c>
      <c r="C589" s="3" t="str">
        <f>HYPERLINK("https://talan.bank.gov.ua/get-user-certificate/eg9zAGHCHMQg1iRbSrzR","Завантажити сертифікат")</f>
        <v>Завантажити сертифікат</v>
      </c>
    </row>
    <row r="590" spans="1:3" x14ac:dyDescent="0.3">
      <c r="A590" s="3">
        <v>589</v>
      </c>
      <c r="B590" s="5" t="s">
        <v>1081</v>
      </c>
      <c r="C590" s="3" t="str">
        <f>HYPERLINK("https://talan.bank.gov.ua/get-user-certificate/eg9zAqKED7FJ-88Ico63","Завантажити сертифікат")</f>
        <v>Завантажити сертифікат</v>
      </c>
    </row>
    <row r="591" spans="1:3" x14ac:dyDescent="0.3">
      <c r="A591" s="3">
        <v>590</v>
      </c>
      <c r="B591" s="5" t="s">
        <v>1082</v>
      </c>
      <c r="C591" s="3" t="str">
        <f>HYPERLINK("https://talan.bank.gov.ua/get-user-certificate/eg9zA3xWwbqBH2jGR_np","Завантажити сертифікат")</f>
        <v>Завантажити сертифікат</v>
      </c>
    </row>
    <row r="592" spans="1:3" x14ac:dyDescent="0.3">
      <c r="A592" s="3">
        <v>591</v>
      </c>
      <c r="B592" s="5" t="s">
        <v>1083</v>
      </c>
      <c r="C592" s="3" t="str">
        <f>HYPERLINK("https://talan.bank.gov.ua/get-user-certificate/eg9zALxpht9KvrSmH8cJ","Завантажити сертифікат")</f>
        <v>Завантажити сертифікат</v>
      </c>
    </row>
    <row r="593" spans="1:3" x14ac:dyDescent="0.3">
      <c r="A593" s="3">
        <v>592</v>
      </c>
      <c r="B593" s="5" t="s">
        <v>1084</v>
      </c>
      <c r="C593" s="3" t="str">
        <f>HYPERLINK("https://talan.bank.gov.ua/get-user-certificate/eg9zAFIO6f6w5mtLB7-m","Завантажити сертифікат")</f>
        <v>Завантажити сертифікат</v>
      </c>
    </row>
    <row r="594" spans="1:3" x14ac:dyDescent="0.3">
      <c r="A594" s="3">
        <v>593</v>
      </c>
      <c r="B594" s="5" t="s">
        <v>1085</v>
      </c>
      <c r="C594" s="3" t="str">
        <f>HYPERLINK("https://talan.bank.gov.ua/get-user-certificate/eg9zAJa6i1xiNzg_rnsp","Завантажити сертифікат")</f>
        <v>Завантажити сертифікат</v>
      </c>
    </row>
    <row r="595" spans="1:3" x14ac:dyDescent="0.3">
      <c r="A595" s="3">
        <v>594</v>
      </c>
      <c r="B595" s="5" t="s">
        <v>1086</v>
      </c>
      <c r="C595" s="3" t="str">
        <f>HYPERLINK("https://talan.bank.gov.ua/get-user-certificate/eg9zAnMKnDfsURWPo02_","Завантажити сертифікат")</f>
        <v>Завантажити сертифікат</v>
      </c>
    </row>
    <row r="596" spans="1:3" x14ac:dyDescent="0.3">
      <c r="A596" s="3">
        <v>595</v>
      </c>
      <c r="B596" s="5" t="s">
        <v>1087</v>
      </c>
      <c r="C596" s="3" t="str">
        <f>HYPERLINK("https://talan.bank.gov.ua/get-user-certificate/eg9zAyBgruKUR8dYqSqU","Завантажити сертифікат")</f>
        <v>Завантажити сертифікат</v>
      </c>
    </row>
    <row r="597" spans="1:3" x14ac:dyDescent="0.3">
      <c r="A597" s="3">
        <v>596</v>
      </c>
      <c r="B597" s="5" t="s">
        <v>1088</v>
      </c>
      <c r="C597" s="3" t="str">
        <f>HYPERLINK("https://talan.bank.gov.ua/get-user-certificate/eg9zAYOO4ePNbDtazQlD","Завантажити сертифікат")</f>
        <v>Завантажити сертифікат</v>
      </c>
    </row>
    <row r="598" spans="1:3" x14ac:dyDescent="0.3">
      <c r="A598" s="3">
        <v>597</v>
      </c>
      <c r="B598" s="5" t="s">
        <v>1089</v>
      </c>
      <c r="C598" s="3" t="str">
        <f>HYPERLINK("https://talan.bank.gov.ua/get-user-certificate/eg9zAfBH1nm0C0k9xqwV","Завантажити сертифікат")</f>
        <v>Завантажити сертифікат</v>
      </c>
    </row>
    <row r="599" spans="1:3" x14ac:dyDescent="0.3">
      <c r="A599" s="3">
        <v>598</v>
      </c>
      <c r="B599" s="5" t="s">
        <v>1090</v>
      </c>
      <c r="C599" s="3" t="str">
        <f>HYPERLINK("https://talan.bank.gov.ua/get-user-certificate/eg9zAJTkJADc5Ycs5WgX","Завантажити сертифікат")</f>
        <v>Завантажити сертифікат</v>
      </c>
    </row>
    <row r="600" spans="1:3" x14ac:dyDescent="0.3">
      <c r="A600" s="3">
        <v>599</v>
      </c>
      <c r="B600" s="5" t="s">
        <v>1091</v>
      </c>
      <c r="C600" s="3" t="str">
        <f>HYPERLINK("https://talan.bank.gov.ua/get-user-certificate/eg9zAa7yPu2iqImmiFAI","Завантажити сертифікат")</f>
        <v>Завантажити сертифікат</v>
      </c>
    </row>
    <row r="601" spans="1:3" x14ac:dyDescent="0.3">
      <c r="A601" s="3">
        <v>600</v>
      </c>
      <c r="B601" s="5" t="s">
        <v>1092</v>
      </c>
      <c r="C601" s="3" t="str">
        <f>HYPERLINK("https://talan.bank.gov.ua/get-user-certificate/eg9zApe7X6ImcfnL2kHv","Завантажити сертифікат")</f>
        <v>Завантажити сертифікат</v>
      </c>
    </row>
    <row r="602" spans="1:3" x14ac:dyDescent="0.3">
      <c r="A602" s="3">
        <v>601</v>
      </c>
      <c r="B602" s="5" t="s">
        <v>1093</v>
      </c>
      <c r="C602" s="3" t="str">
        <f>HYPERLINK("https://talan.bank.gov.ua/get-user-certificate/eg9zAg199mb4vblk_RW1","Завантажити сертифікат")</f>
        <v>Завантажити сертифікат</v>
      </c>
    </row>
    <row r="603" spans="1:3" x14ac:dyDescent="0.3">
      <c r="A603" s="3">
        <v>602</v>
      </c>
      <c r="B603" s="5" t="s">
        <v>1094</v>
      </c>
      <c r="C603" s="3" t="str">
        <f>HYPERLINK("https://talan.bank.gov.ua/get-user-certificate/eg9zAYgR-pt3ToKQerpG","Завантажити сертифікат")</f>
        <v>Завантажити сертифікат</v>
      </c>
    </row>
    <row r="604" spans="1:3" x14ac:dyDescent="0.3">
      <c r="A604" s="3">
        <v>603</v>
      </c>
      <c r="B604" s="5" t="s">
        <v>1095</v>
      </c>
      <c r="C604" s="3" t="str">
        <f>HYPERLINK("https://talan.bank.gov.ua/get-user-certificate/eg9zAxngMJB38F-aYcTL","Завантажити сертифікат")</f>
        <v>Завантажити сертифікат</v>
      </c>
    </row>
    <row r="605" spans="1:3" x14ac:dyDescent="0.3">
      <c r="A605" s="3">
        <v>604</v>
      </c>
      <c r="B605" s="5" t="s">
        <v>1096</v>
      </c>
      <c r="C605" s="3" t="str">
        <f>HYPERLINK("https://talan.bank.gov.ua/get-user-certificate/eg9zAu-9dKZU3dX00vB5","Завантажити сертифікат")</f>
        <v>Завантажити сертифікат</v>
      </c>
    </row>
    <row r="606" spans="1:3" x14ac:dyDescent="0.3">
      <c r="A606" s="3">
        <v>605</v>
      </c>
      <c r="B606" s="5" t="s">
        <v>1097</v>
      </c>
      <c r="C606" s="3" t="str">
        <f>HYPERLINK("https://talan.bank.gov.ua/get-user-certificate/eg9zA7JWb_JY6myciAFp","Завантажити сертифікат")</f>
        <v>Завантажити сертифікат</v>
      </c>
    </row>
    <row r="607" spans="1:3" x14ac:dyDescent="0.3">
      <c r="A607" s="3">
        <v>606</v>
      </c>
      <c r="B607" s="5" t="s">
        <v>1098</v>
      </c>
      <c r="C607" s="3" t="str">
        <f>HYPERLINK("https://talan.bank.gov.ua/get-user-certificate/eg9zAkjC_ygISpstLl6S","Завантажити сертифікат")</f>
        <v>Завантажити сертифікат</v>
      </c>
    </row>
    <row r="608" spans="1:3" x14ac:dyDescent="0.3">
      <c r="A608" s="3">
        <v>607</v>
      </c>
      <c r="B608" s="5" t="s">
        <v>1099</v>
      </c>
      <c r="C608" s="3" t="str">
        <f>HYPERLINK("https://talan.bank.gov.ua/get-user-certificate/eg9zAhGfsl6cHGjPdNUE","Завантажити сертифікат")</f>
        <v>Завантажити сертифікат</v>
      </c>
    </row>
    <row r="609" spans="1:3" x14ac:dyDescent="0.3">
      <c r="A609" s="3">
        <v>608</v>
      </c>
      <c r="B609" s="5" t="s">
        <v>1100</v>
      </c>
      <c r="C609" s="3" t="str">
        <f>HYPERLINK("https://talan.bank.gov.ua/get-user-certificate/eg9zAH_lN79yQbDggc5T","Завантажити сертифікат")</f>
        <v>Завантажити сертифікат</v>
      </c>
    </row>
    <row r="610" spans="1:3" x14ac:dyDescent="0.3">
      <c r="A610" s="3">
        <v>609</v>
      </c>
      <c r="B610" s="5" t="s">
        <v>1101</v>
      </c>
      <c r="C610" s="3" t="str">
        <f>HYPERLINK("https://talan.bank.gov.ua/get-user-certificate/eg9zAT0RGRDeuXc5uDN3","Завантажити сертифікат")</f>
        <v>Завантажити сертифікат</v>
      </c>
    </row>
    <row r="611" spans="1:3" x14ac:dyDescent="0.3">
      <c r="A611" s="3">
        <v>610</v>
      </c>
      <c r="B611" s="5" t="s">
        <v>1102</v>
      </c>
      <c r="C611" s="3" t="str">
        <f>HYPERLINK("https://talan.bank.gov.ua/get-user-certificate/eg9zA6dc7PRMjCN4---3","Завантажити сертифікат")</f>
        <v>Завантажити сертифікат</v>
      </c>
    </row>
    <row r="612" spans="1:3" x14ac:dyDescent="0.3">
      <c r="A612" s="3">
        <v>611</v>
      </c>
      <c r="B612" s="5" t="s">
        <v>1103</v>
      </c>
      <c r="C612" s="3" t="str">
        <f>HYPERLINK("https://talan.bank.gov.ua/get-user-certificate/eg9zAl93DT-apLUUEFbK","Завантажити сертифікат")</f>
        <v>Завантажити сертифікат</v>
      </c>
    </row>
    <row r="613" spans="1:3" x14ac:dyDescent="0.3">
      <c r="A613" s="3">
        <v>612</v>
      </c>
      <c r="B613" s="5" t="s">
        <v>1104</v>
      </c>
      <c r="C613" s="3" t="str">
        <f>HYPERLINK("https://talan.bank.gov.ua/get-user-certificate/eg9zAWafVq3g1LB1vAmc","Завантажити сертифікат")</f>
        <v>Завантажити сертифікат</v>
      </c>
    </row>
    <row r="614" spans="1:3" x14ac:dyDescent="0.3">
      <c r="A614" s="3">
        <v>613</v>
      </c>
      <c r="B614" s="5" t="s">
        <v>1105</v>
      </c>
      <c r="C614" s="3" t="str">
        <f>HYPERLINK("https://talan.bank.gov.ua/get-user-certificate/eg9zAtFOEvvAU8lGYYgS","Завантажити сертифікат")</f>
        <v>Завантажити сертифікат</v>
      </c>
    </row>
    <row r="615" spans="1:3" x14ac:dyDescent="0.3">
      <c r="A615" s="3">
        <v>614</v>
      </c>
      <c r="B615" s="5" t="s">
        <v>1106</v>
      </c>
      <c r="C615" s="3" t="str">
        <f>HYPERLINK("https://talan.bank.gov.ua/get-user-certificate/eg9zAcGvew_ZnMiMSz8Y","Завантажити сертифікат")</f>
        <v>Завантажити сертифікат</v>
      </c>
    </row>
    <row r="616" spans="1:3" x14ac:dyDescent="0.3">
      <c r="A616" s="3">
        <v>615</v>
      </c>
      <c r="B616" s="5" t="s">
        <v>1107</v>
      </c>
      <c r="C616" s="3" t="str">
        <f>HYPERLINK("https://talan.bank.gov.ua/get-user-certificate/eg9zA25c0vVVRARySAZ_","Завантажити сертифікат")</f>
        <v>Завантажити сертифікат</v>
      </c>
    </row>
    <row r="617" spans="1:3" x14ac:dyDescent="0.3">
      <c r="A617" s="3">
        <v>616</v>
      </c>
      <c r="B617" s="5" t="s">
        <v>1108</v>
      </c>
      <c r="C617" s="3" t="str">
        <f>HYPERLINK("https://talan.bank.gov.ua/get-user-certificate/eg9zAReKlod1y8gK7pri","Завантажити сертифікат")</f>
        <v>Завантажити сертифікат</v>
      </c>
    </row>
    <row r="618" spans="1:3" x14ac:dyDescent="0.3">
      <c r="A618" s="3">
        <v>617</v>
      </c>
      <c r="B618" s="5" t="s">
        <v>1109</v>
      </c>
      <c r="C618" s="3" t="str">
        <f>HYPERLINK("https://talan.bank.gov.ua/get-user-certificate/eg9zARzAyRumsEqjSNvb","Завантажити сертифікат")</f>
        <v>Завантажити сертифікат</v>
      </c>
    </row>
    <row r="619" spans="1:3" x14ac:dyDescent="0.3">
      <c r="A619" s="3">
        <v>618</v>
      </c>
      <c r="B619" s="5" t="s">
        <v>1110</v>
      </c>
      <c r="C619" s="3" t="str">
        <f>HYPERLINK("https://talan.bank.gov.ua/get-user-certificate/eg9zAWrm2Qtsh0skfWwk","Завантажити сертифікат")</f>
        <v>Завантажити сертифікат</v>
      </c>
    </row>
    <row r="620" spans="1:3" x14ac:dyDescent="0.3">
      <c r="A620" s="3">
        <v>619</v>
      </c>
      <c r="B620" s="5" t="s">
        <v>1111</v>
      </c>
      <c r="C620" s="3" t="str">
        <f>HYPERLINK("https://talan.bank.gov.ua/get-user-certificate/eg9zAjXsT2IjxRQenVzs","Завантажити сертифікат")</f>
        <v>Завантажити сертифікат</v>
      </c>
    </row>
    <row r="621" spans="1:3" x14ac:dyDescent="0.3">
      <c r="A621" s="3">
        <v>620</v>
      </c>
      <c r="B621" s="5" t="s">
        <v>1112</v>
      </c>
      <c r="C621" s="3" t="str">
        <f>HYPERLINK("https://talan.bank.gov.ua/get-user-certificate/eg9zADKlusxiVa4bpgQp","Завантажити сертифікат")</f>
        <v>Завантажити сертифікат</v>
      </c>
    </row>
    <row r="622" spans="1:3" x14ac:dyDescent="0.3">
      <c r="A622" s="3">
        <v>621</v>
      </c>
      <c r="B622" s="5" t="s">
        <v>1113</v>
      </c>
      <c r="C622" s="3" t="str">
        <f>HYPERLINK("https://talan.bank.gov.ua/get-user-certificate/eg9zATEjQITRX-CzzMp_","Завантажити сертифікат")</f>
        <v>Завантажити сертифікат</v>
      </c>
    </row>
    <row r="623" spans="1:3" x14ac:dyDescent="0.3">
      <c r="A623" s="3">
        <v>622</v>
      </c>
      <c r="B623" s="5" t="s">
        <v>1114</v>
      </c>
      <c r="C623" s="3" t="str">
        <f>HYPERLINK("https://talan.bank.gov.ua/get-user-certificate/eg9zAuze-hCZsLGZOYbN","Завантажити сертифікат")</f>
        <v>Завантажити сертифікат</v>
      </c>
    </row>
    <row r="624" spans="1:3" x14ac:dyDescent="0.3">
      <c r="A624" s="3">
        <v>623</v>
      </c>
      <c r="B624" s="5" t="s">
        <v>1115</v>
      </c>
      <c r="C624" s="3" t="str">
        <f>HYPERLINK("https://talan.bank.gov.ua/get-user-certificate/eg9zABPhPrVfUQwsx1Oj","Завантажити сертифікат")</f>
        <v>Завантажити сертифікат</v>
      </c>
    </row>
    <row r="625" spans="1:3" x14ac:dyDescent="0.3">
      <c r="A625" s="3">
        <v>624</v>
      </c>
      <c r="B625" s="5" t="s">
        <v>1116</v>
      </c>
      <c r="C625" s="3" t="str">
        <f>HYPERLINK("https://talan.bank.gov.ua/get-user-certificate/eg9zArpSVAtNO_oHhLXT","Завантажити сертифікат")</f>
        <v>Завантажити сертифікат</v>
      </c>
    </row>
    <row r="626" spans="1:3" x14ac:dyDescent="0.3">
      <c r="A626" s="3">
        <v>625</v>
      </c>
      <c r="B626" s="5" t="s">
        <v>1117</v>
      </c>
      <c r="C626" s="3" t="str">
        <f>HYPERLINK("https://talan.bank.gov.ua/get-user-certificate/eg9zALYdsAQuAjzxtzNs","Завантажити сертифікат")</f>
        <v>Завантажити сертифікат</v>
      </c>
    </row>
    <row r="627" spans="1:3" x14ac:dyDescent="0.3">
      <c r="A627" s="3">
        <v>626</v>
      </c>
      <c r="B627" s="5" t="s">
        <v>1118</v>
      </c>
      <c r="C627" s="3" t="str">
        <f>HYPERLINK("https://talan.bank.gov.ua/get-user-certificate/eg9zAVMlVW888z_xwOB1","Завантажити сертифікат")</f>
        <v>Завантажити сертифікат</v>
      </c>
    </row>
    <row r="628" spans="1:3" x14ac:dyDescent="0.3">
      <c r="A628" s="3">
        <v>627</v>
      </c>
      <c r="B628" s="5" t="s">
        <v>1119</v>
      </c>
      <c r="C628" s="3" t="str">
        <f>HYPERLINK("https://talan.bank.gov.ua/get-user-certificate/eg9zAl-08_6-bA4DPHM4","Завантажити сертифікат")</f>
        <v>Завантажити сертифікат</v>
      </c>
    </row>
    <row r="629" spans="1:3" x14ac:dyDescent="0.3">
      <c r="A629" s="3">
        <v>628</v>
      </c>
      <c r="B629" s="5" t="s">
        <v>1120</v>
      </c>
      <c r="C629" s="3" t="str">
        <f>HYPERLINK("https://talan.bank.gov.ua/get-user-certificate/eg9zA3bsXDosMmtgsELS","Завантажити сертифікат")</f>
        <v>Завантажити сертифікат</v>
      </c>
    </row>
    <row r="630" spans="1:3" x14ac:dyDescent="0.3">
      <c r="A630" s="3">
        <v>629</v>
      </c>
      <c r="B630" s="5" t="s">
        <v>1121</v>
      </c>
      <c r="C630" s="3" t="str">
        <f>HYPERLINK("https://talan.bank.gov.ua/get-user-certificate/eg9zAv45YgWp3z5PW3Tz","Завантажити сертифікат")</f>
        <v>Завантажити сертифікат</v>
      </c>
    </row>
    <row r="631" spans="1:3" x14ac:dyDescent="0.3">
      <c r="A631" s="3">
        <v>630</v>
      </c>
      <c r="B631" s="5" t="s">
        <v>1122</v>
      </c>
      <c r="C631" s="3" t="str">
        <f>HYPERLINK("https://talan.bank.gov.ua/get-user-certificate/eg9zAmBJn4QN1f_Ua2sa","Завантажити сертифікат")</f>
        <v>Завантажити сертифікат</v>
      </c>
    </row>
    <row r="632" spans="1:3" x14ac:dyDescent="0.3">
      <c r="A632" s="3">
        <v>631</v>
      </c>
      <c r="B632" s="5" t="s">
        <v>1123</v>
      </c>
      <c r="C632" s="3" t="str">
        <f>HYPERLINK("https://talan.bank.gov.ua/get-user-certificate/eg9zAsNPPS12_28eDDVt","Завантажити сертифікат")</f>
        <v>Завантажити сертифікат</v>
      </c>
    </row>
    <row r="633" spans="1:3" x14ac:dyDescent="0.3">
      <c r="A633" s="3">
        <v>632</v>
      </c>
      <c r="B633" s="5" t="s">
        <v>1124</v>
      </c>
      <c r="C633" s="3" t="str">
        <f>HYPERLINK("https://talan.bank.gov.ua/get-user-certificate/eg9zAaVX7RHtEndN1Fgo","Завантажити сертифікат")</f>
        <v>Завантажити сертифікат</v>
      </c>
    </row>
    <row r="634" spans="1:3" x14ac:dyDescent="0.3">
      <c r="A634" s="3">
        <v>633</v>
      </c>
      <c r="B634" s="5" t="s">
        <v>1125</v>
      </c>
      <c r="C634" s="3" t="str">
        <f>HYPERLINK("https://talan.bank.gov.ua/get-user-certificate/eg9zAFrHljJ32-giUqqH","Завантажити сертифікат")</f>
        <v>Завантажити сертифікат</v>
      </c>
    </row>
    <row r="635" spans="1:3" x14ac:dyDescent="0.3">
      <c r="A635" s="3">
        <v>634</v>
      </c>
      <c r="B635" s="5" t="s">
        <v>1126</v>
      </c>
      <c r="C635" s="3" t="str">
        <f>HYPERLINK("https://talan.bank.gov.ua/get-user-certificate/eg9zAnm6Y-o7Fw0TnY0G","Завантажити сертифікат")</f>
        <v>Завантажити сертифікат</v>
      </c>
    </row>
    <row r="636" spans="1:3" x14ac:dyDescent="0.3">
      <c r="A636" s="3">
        <v>635</v>
      </c>
      <c r="B636" s="5" t="s">
        <v>1127</v>
      </c>
      <c r="C636" s="3" t="str">
        <f>HYPERLINK("https://talan.bank.gov.ua/get-user-certificate/eg9zAt2niWYZgm-_BaRj","Завантажити сертифікат")</f>
        <v>Завантажити сертифікат</v>
      </c>
    </row>
    <row r="637" spans="1:3" x14ac:dyDescent="0.3">
      <c r="A637" s="3">
        <v>636</v>
      </c>
      <c r="B637" s="5" t="s">
        <v>1128</v>
      </c>
      <c r="C637" s="3" t="str">
        <f>HYPERLINK("https://talan.bank.gov.ua/get-user-certificate/eg9zAw3Iokf340BBaBEX","Завантажити сертифікат")</f>
        <v>Завантажити сертифікат</v>
      </c>
    </row>
    <row r="638" spans="1:3" x14ac:dyDescent="0.3">
      <c r="A638" s="3">
        <v>637</v>
      </c>
      <c r="B638" s="5" t="s">
        <v>1129</v>
      </c>
      <c r="C638" s="3" t="str">
        <f>HYPERLINK("https://talan.bank.gov.ua/get-user-certificate/eg9zA5x3OVyZYs2lahgg","Завантажити сертифікат")</f>
        <v>Завантажити сертифікат</v>
      </c>
    </row>
    <row r="639" spans="1:3" x14ac:dyDescent="0.3">
      <c r="A639" s="3">
        <v>638</v>
      </c>
      <c r="B639" s="5" t="s">
        <v>1130</v>
      </c>
      <c r="C639" s="3" t="str">
        <f>HYPERLINK("https://talan.bank.gov.ua/get-user-certificate/eg9zA_foFY6I9y8Qd4hV","Завантажити сертифікат")</f>
        <v>Завантажити сертифікат</v>
      </c>
    </row>
    <row r="640" spans="1:3" x14ac:dyDescent="0.3">
      <c r="A640" s="3">
        <v>639</v>
      </c>
      <c r="B640" s="5" t="s">
        <v>1131</v>
      </c>
      <c r="C640" s="3" t="str">
        <f>HYPERLINK("https://talan.bank.gov.ua/get-user-certificate/eg9zAgtxYLzLGyAB1WxT","Завантажити сертифікат")</f>
        <v>Завантажити сертифікат</v>
      </c>
    </row>
    <row r="641" spans="1:3" x14ac:dyDescent="0.3">
      <c r="A641" s="3">
        <v>640</v>
      </c>
      <c r="B641" s="5" t="s">
        <v>1132</v>
      </c>
      <c r="C641" s="3" t="str">
        <f>HYPERLINK("https://talan.bank.gov.ua/get-user-certificate/eg9zAQjWwQlhhWnQeip-","Завантажити сертифікат")</f>
        <v>Завантажити сертифікат</v>
      </c>
    </row>
    <row r="642" spans="1:3" x14ac:dyDescent="0.3">
      <c r="A642" s="3">
        <v>641</v>
      </c>
      <c r="B642" s="5" t="s">
        <v>1133</v>
      </c>
      <c r="C642" s="3" t="str">
        <f>HYPERLINK("https://talan.bank.gov.ua/get-user-certificate/eg9zAqALAvPStLe3vZaQ","Завантажити сертифікат")</f>
        <v>Завантажити сертифікат</v>
      </c>
    </row>
    <row r="643" spans="1:3" x14ac:dyDescent="0.3">
      <c r="A643" s="3">
        <v>642</v>
      </c>
      <c r="B643" s="5" t="s">
        <v>1134</v>
      </c>
      <c r="C643" s="3" t="str">
        <f>HYPERLINK("https://talan.bank.gov.ua/get-user-certificate/eg9zAZi8O-IvR7Qa5E-_","Завантажити сертифікат")</f>
        <v>Завантажити сертифікат</v>
      </c>
    </row>
    <row r="644" spans="1:3" x14ac:dyDescent="0.3">
      <c r="A644" s="3">
        <v>643</v>
      </c>
      <c r="B644" s="5" t="s">
        <v>1135</v>
      </c>
      <c r="C644" s="3" t="str">
        <f>HYPERLINK("https://talan.bank.gov.ua/get-user-certificate/eg9zAYNJ3mt_5mW8TYIA","Завантажити сертифікат")</f>
        <v>Завантажити сертифікат</v>
      </c>
    </row>
    <row r="645" spans="1:3" x14ac:dyDescent="0.3">
      <c r="A645" s="3">
        <v>644</v>
      </c>
      <c r="B645" s="5" t="s">
        <v>1136</v>
      </c>
      <c r="C645" s="3" t="str">
        <f>HYPERLINK("https://talan.bank.gov.ua/get-user-certificate/eg9zAMcU67Y5qRIpdBFe","Завантажити сертифікат")</f>
        <v>Завантажити сертифікат</v>
      </c>
    </row>
    <row r="646" spans="1:3" x14ac:dyDescent="0.3">
      <c r="A646" s="3">
        <v>645</v>
      </c>
      <c r="B646" s="5" t="s">
        <v>1137</v>
      </c>
      <c r="C646" s="3" t="str">
        <f>HYPERLINK("https://talan.bank.gov.ua/get-user-certificate/eg9zAo3mWNRO0wKjJym6","Завантажити сертифікат")</f>
        <v>Завантажити сертифікат</v>
      </c>
    </row>
    <row r="647" spans="1:3" x14ac:dyDescent="0.3">
      <c r="A647" s="3">
        <v>646</v>
      </c>
      <c r="B647" s="5" t="s">
        <v>1138</v>
      </c>
      <c r="C647" s="3" t="str">
        <f>HYPERLINK("https://talan.bank.gov.ua/get-user-certificate/eg9zATKSyh6b3WKO9ORN","Завантажити сертифікат")</f>
        <v>Завантажити сертифікат</v>
      </c>
    </row>
    <row r="648" spans="1:3" x14ac:dyDescent="0.3">
      <c r="A648" s="3">
        <v>647</v>
      </c>
      <c r="B648" s="5" t="s">
        <v>1139</v>
      </c>
      <c r="C648" s="3" t="str">
        <f>HYPERLINK("https://talan.bank.gov.ua/get-user-certificate/eg9zAHZzDsQgD6ISc9Qm","Завантажити сертифікат")</f>
        <v>Завантажити сертифікат</v>
      </c>
    </row>
    <row r="649" spans="1:3" x14ac:dyDescent="0.3">
      <c r="A649" s="3">
        <v>648</v>
      </c>
      <c r="B649" s="5" t="s">
        <v>1140</v>
      </c>
      <c r="C649" s="3" t="str">
        <f>HYPERLINK("https://talan.bank.gov.ua/get-user-certificate/eg9zApL8oFYMJwBV1Jq9","Завантажити сертифікат")</f>
        <v>Завантажити сертифікат</v>
      </c>
    </row>
    <row r="650" spans="1:3" x14ac:dyDescent="0.3">
      <c r="A650" s="3">
        <v>649</v>
      </c>
      <c r="B650" s="5" t="s">
        <v>1141</v>
      </c>
      <c r="C650" s="3" t="str">
        <f>HYPERLINK("https://talan.bank.gov.ua/get-user-certificate/eg9zAx7cmg0k5DADf3iH","Завантажити сертифікат")</f>
        <v>Завантажити сертифікат</v>
      </c>
    </row>
    <row r="651" spans="1:3" x14ac:dyDescent="0.3">
      <c r="A651" s="3">
        <v>650</v>
      </c>
      <c r="B651" s="5" t="s">
        <v>1142</v>
      </c>
      <c r="C651" s="3" t="str">
        <f>HYPERLINK("https://talan.bank.gov.ua/get-user-certificate/eg9zAho_KVauyYf9FCQZ","Завантажити сертифікат")</f>
        <v>Завантажити сертифікат</v>
      </c>
    </row>
    <row r="652" spans="1:3" x14ac:dyDescent="0.3">
      <c r="A652" s="3">
        <v>651</v>
      </c>
      <c r="B652" s="5" t="s">
        <v>1143</v>
      </c>
      <c r="C652" s="3" t="str">
        <f>HYPERLINK("https://talan.bank.gov.ua/get-user-certificate/eg9zAucEmdroAzL_7vrE","Завантажити сертифікат")</f>
        <v>Завантажити сертифікат</v>
      </c>
    </row>
    <row r="653" spans="1:3" x14ac:dyDescent="0.3">
      <c r="A653" s="3">
        <v>652</v>
      </c>
      <c r="B653" s="5" t="s">
        <v>1144</v>
      </c>
      <c r="C653" s="3" t="str">
        <f>HYPERLINK("https://talan.bank.gov.ua/get-user-certificate/eg9zAERwnpOiwC_TV8T5","Завантажити сертифікат")</f>
        <v>Завантажити сертифікат</v>
      </c>
    </row>
    <row r="654" spans="1:3" x14ac:dyDescent="0.3">
      <c r="A654" s="3">
        <v>653</v>
      </c>
      <c r="B654" s="5" t="s">
        <v>1145</v>
      </c>
      <c r="C654" s="3" t="str">
        <f>HYPERLINK("https://talan.bank.gov.ua/get-user-certificate/eg9zA5qTqzS8piTGh9eq","Завантажити сертифікат")</f>
        <v>Завантажити сертифікат</v>
      </c>
    </row>
    <row r="655" spans="1:3" x14ac:dyDescent="0.3">
      <c r="A655" s="3">
        <v>654</v>
      </c>
      <c r="B655" s="5" t="s">
        <v>1146</v>
      </c>
      <c r="C655" s="3" t="str">
        <f>HYPERLINK("https://talan.bank.gov.ua/get-user-certificate/eg9zAtbtDVrCsRQ19ZDu","Завантажити сертифікат")</f>
        <v>Завантажити сертифікат</v>
      </c>
    </row>
    <row r="656" spans="1:3" x14ac:dyDescent="0.3">
      <c r="A656" s="3">
        <v>655</v>
      </c>
      <c r="B656" s="5" t="s">
        <v>1147</v>
      </c>
      <c r="C656" s="3" t="str">
        <f>HYPERLINK("https://talan.bank.gov.ua/get-user-certificate/eg9zAWMqPK4gFOoMfDtF","Завантажити сертифікат")</f>
        <v>Завантажити сертифікат</v>
      </c>
    </row>
    <row r="657" spans="1:3" x14ac:dyDescent="0.3">
      <c r="A657" s="3">
        <v>656</v>
      </c>
      <c r="B657" s="5" t="s">
        <v>1148</v>
      </c>
      <c r="C657" s="3" t="str">
        <f>HYPERLINK("https://talan.bank.gov.ua/get-user-certificate/eg9zADbeHsaAIXgl8Puy","Завантажити сертифікат")</f>
        <v>Завантажити сертифікат</v>
      </c>
    </row>
    <row r="658" spans="1:3" x14ac:dyDescent="0.3">
      <c r="A658" s="3">
        <v>657</v>
      </c>
      <c r="B658" s="5" t="s">
        <v>1149</v>
      </c>
      <c r="C658" s="3" t="str">
        <f>HYPERLINK("https://talan.bank.gov.ua/get-user-certificate/eg9zAd1fkdxJX2sEPWn6","Завантажити сертифікат")</f>
        <v>Завантажити сертифікат</v>
      </c>
    </row>
    <row r="659" spans="1:3" x14ac:dyDescent="0.3">
      <c r="A659" s="3">
        <v>658</v>
      </c>
      <c r="B659" s="5" t="s">
        <v>1150</v>
      </c>
      <c r="C659" s="3" t="str">
        <f>HYPERLINK("https://talan.bank.gov.ua/get-user-certificate/eg9zAndAA2q0CjUKv248","Завантажити сертифікат")</f>
        <v>Завантажити сертифікат</v>
      </c>
    </row>
    <row r="660" spans="1:3" x14ac:dyDescent="0.3">
      <c r="A660" s="3">
        <v>659</v>
      </c>
      <c r="B660" s="5" t="s">
        <v>1151</v>
      </c>
      <c r="C660" s="3" t="str">
        <f>HYPERLINK("https://talan.bank.gov.ua/get-user-certificate/eg9zAnscY9JmZXrc912m","Завантажити сертифікат")</f>
        <v>Завантажити сертифікат</v>
      </c>
    </row>
    <row r="661" spans="1:3" x14ac:dyDescent="0.3">
      <c r="A661" s="3">
        <v>660</v>
      </c>
      <c r="B661" s="5" t="s">
        <v>1152</v>
      </c>
      <c r="C661" s="3" t="str">
        <f>HYPERLINK("https://talan.bank.gov.ua/get-user-certificate/eg9zA03pJbF1x9wvpZzw","Завантажити сертифікат")</f>
        <v>Завантажити сертифікат</v>
      </c>
    </row>
    <row r="662" spans="1:3" x14ac:dyDescent="0.3">
      <c r="A662" s="3">
        <v>661</v>
      </c>
      <c r="B662" s="5" t="s">
        <v>1153</v>
      </c>
      <c r="C662" s="3" t="str">
        <f>HYPERLINK("https://talan.bank.gov.ua/get-user-certificate/eg9zAm2ySRMPxEBA9C1z","Завантажити сертифікат")</f>
        <v>Завантажити сертифікат</v>
      </c>
    </row>
    <row r="663" spans="1:3" x14ac:dyDescent="0.3">
      <c r="A663" s="3">
        <v>662</v>
      </c>
      <c r="B663" s="5" t="s">
        <v>1154</v>
      </c>
      <c r="C663" s="3" t="str">
        <f>HYPERLINK("https://talan.bank.gov.ua/get-user-certificate/eg9zAKLAX92uEcFfZvIP","Завантажити сертифікат")</f>
        <v>Завантажити сертифікат</v>
      </c>
    </row>
    <row r="664" spans="1:3" x14ac:dyDescent="0.3">
      <c r="A664" s="3">
        <v>663</v>
      </c>
      <c r="B664" s="5" t="s">
        <v>1155</v>
      </c>
      <c r="C664" s="3" t="str">
        <f>HYPERLINK("https://talan.bank.gov.ua/get-user-certificate/eg9zA2trrhTyx2NVa_pk","Завантажити сертифікат")</f>
        <v>Завантажити сертифікат</v>
      </c>
    </row>
    <row r="665" spans="1:3" x14ac:dyDescent="0.3">
      <c r="A665" s="3">
        <v>664</v>
      </c>
      <c r="B665" s="5" t="s">
        <v>1156</v>
      </c>
      <c r="C665" s="3" t="str">
        <f>HYPERLINK("https://talan.bank.gov.ua/get-user-certificate/eg9zAObVgnuNm5H_6R3i","Завантажити сертифікат")</f>
        <v>Завантажити сертифікат</v>
      </c>
    </row>
    <row r="666" spans="1:3" x14ac:dyDescent="0.3">
      <c r="A666" s="3">
        <v>665</v>
      </c>
      <c r="B666" s="5" t="s">
        <v>1157</v>
      </c>
      <c r="C666" s="3" t="str">
        <f>HYPERLINK("https://talan.bank.gov.ua/get-user-certificate/eg9zA-hJ5fOv4FAE3F72","Завантажити сертифікат")</f>
        <v>Завантажити сертифікат</v>
      </c>
    </row>
    <row r="667" spans="1:3" x14ac:dyDescent="0.3">
      <c r="A667" s="3">
        <v>666</v>
      </c>
      <c r="B667" s="5" t="s">
        <v>1158</v>
      </c>
      <c r="C667" s="3" t="str">
        <f>HYPERLINK("https://talan.bank.gov.ua/get-user-certificate/eg9zAtC-bVfachI0Bb3T","Завантажити сертифікат")</f>
        <v>Завантажити сертифікат</v>
      </c>
    </row>
    <row r="668" spans="1:3" x14ac:dyDescent="0.3">
      <c r="A668" s="3">
        <v>667</v>
      </c>
      <c r="B668" s="5" t="s">
        <v>1159</v>
      </c>
      <c r="C668" s="3" t="str">
        <f>HYPERLINK("https://talan.bank.gov.ua/get-user-certificate/eg9zAJtsTTMdgFs7SQnJ","Завантажити сертифікат")</f>
        <v>Завантажити сертифікат</v>
      </c>
    </row>
    <row r="669" spans="1:3" x14ac:dyDescent="0.3">
      <c r="A669" s="3">
        <v>668</v>
      </c>
      <c r="B669" s="5" t="s">
        <v>1160</v>
      </c>
      <c r="C669" s="3" t="str">
        <f>HYPERLINK("https://talan.bank.gov.ua/get-user-certificate/eg9zA9UPeAs5iQoHqupZ","Завантажити сертифікат")</f>
        <v>Завантажити сертифікат</v>
      </c>
    </row>
    <row r="670" spans="1:3" x14ac:dyDescent="0.3">
      <c r="A670" s="3">
        <v>669</v>
      </c>
      <c r="B670" s="5" t="s">
        <v>1161</v>
      </c>
      <c r="C670" s="3" t="str">
        <f>HYPERLINK("https://talan.bank.gov.ua/get-user-certificate/eg9zAx86q_3OhdxDFb7M","Завантажити сертифікат")</f>
        <v>Завантажити сертифікат</v>
      </c>
    </row>
    <row r="671" spans="1:3" x14ac:dyDescent="0.3">
      <c r="A671" s="3">
        <v>670</v>
      </c>
      <c r="B671" s="5" t="s">
        <v>1162</v>
      </c>
      <c r="C671" s="3" t="str">
        <f>HYPERLINK("https://talan.bank.gov.ua/get-user-certificate/eg9zAjzkHc-exYis4P_f","Завантажити сертифікат")</f>
        <v>Завантажити сертифікат</v>
      </c>
    </row>
    <row r="672" spans="1:3" x14ac:dyDescent="0.3">
      <c r="A672" s="3">
        <v>671</v>
      </c>
      <c r="B672" s="5" t="s">
        <v>1163</v>
      </c>
      <c r="C672" s="3" t="str">
        <f>HYPERLINK("https://talan.bank.gov.ua/get-user-certificate/eg9zASOOQFNOSzfTUXE7","Завантажити сертифікат")</f>
        <v>Завантажити сертифікат</v>
      </c>
    </row>
    <row r="673" spans="1:3" x14ac:dyDescent="0.3">
      <c r="A673" s="3">
        <v>672</v>
      </c>
      <c r="B673" s="5" t="s">
        <v>1164</v>
      </c>
      <c r="C673" s="3" t="str">
        <f>HYPERLINK("https://talan.bank.gov.ua/get-user-certificate/eg9zABlc3FylaCwRE063","Завантажити сертифікат")</f>
        <v>Завантажити сертифікат</v>
      </c>
    </row>
    <row r="674" spans="1:3" x14ac:dyDescent="0.3">
      <c r="A674" s="3">
        <v>673</v>
      </c>
      <c r="B674" s="5" t="s">
        <v>1165</v>
      </c>
      <c r="C674" s="3" t="str">
        <f>HYPERLINK("https://talan.bank.gov.ua/get-user-certificate/eg9zAGGmRmLWSHnHuxqN","Завантажити сертифікат")</f>
        <v>Завантажити сертифікат</v>
      </c>
    </row>
    <row r="675" spans="1:3" x14ac:dyDescent="0.3">
      <c r="A675" s="3">
        <v>674</v>
      </c>
      <c r="B675" s="5" t="s">
        <v>1166</v>
      </c>
      <c r="C675" s="3" t="str">
        <f>HYPERLINK("https://talan.bank.gov.ua/get-user-certificate/eg9zAk3h4z0r5Rxyahgq","Завантажити сертифікат")</f>
        <v>Завантажити сертифікат</v>
      </c>
    </row>
    <row r="676" spans="1:3" x14ac:dyDescent="0.3">
      <c r="A676" s="3">
        <v>675</v>
      </c>
      <c r="B676" s="5" t="s">
        <v>1167</v>
      </c>
      <c r="C676" s="3" t="str">
        <f>HYPERLINK("https://talan.bank.gov.ua/get-user-certificate/eg9zAGl3oF047k2Opoo5","Завантажити сертифікат")</f>
        <v>Завантажити сертифікат</v>
      </c>
    </row>
    <row r="677" spans="1:3" x14ac:dyDescent="0.3">
      <c r="A677" s="3">
        <v>676</v>
      </c>
      <c r="B677" s="5" t="s">
        <v>1168</v>
      </c>
      <c r="C677" s="3" t="str">
        <f>HYPERLINK("https://talan.bank.gov.ua/get-user-certificate/eg9zAgSTwqEGoLi9Lx6W","Завантажити сертифікат")</f>
        <v>Завантажити сертифікат</v>
      </c>
    </row>
    <row r="678" spans="1:3" x14ac:dyDescent="0.3">
      <c r="A678" s="3">
        <v>677</v>
      </c>
      <c r="B678" s="5" t="s">
        <v>1169</v>
      </c>
      <c r="C678" s="3" t="str">
        <f>HYPERLINK("https://talan.bank.gov.ua/get-user-certificate/eg9zAH7_Jb99pBl7XQ40","Завантажити сертифікат")</f>
        <v>Завантажити сертифікат</v>
      </c>
    </row>
    <row r="679" spans="1:3" x14ac:dyDescent="0.3">
      <c r="A679" s="3">
        <v>678</v>
      </c>
      <c r="B679" s="5" t="s">
        <v>1170</v>
      </c>
      <c r="C679" s="3" t="str">
        <f>HYPERLINK("https://talan.bank.gov.ua/get-user-certificate/eg9zAl7Yj78FFumxALZ2","Завантажити сертифікат")</f>
        <v>Завантажити сертифікат</v>
      </c>
    </row>
    <row r="680" spans="1:3" x14ac:dyDescent="0.3">
      <c r="A680" s="3">
        <v>679</v>
      </c>
      <c r="B680" s="5" t="s">
        <v>1171</v>
      </c>
      <c r="C680" s="3" t="str">
        <f>HYPERLINK("https://talan.bank.gov.ua/get-user-certificate/eg9zAzuEskbmb3tgTnpN","Завантажити сертифікат")</f>
        <v>Завантажити сертифікат</v>
      </c>
    </row>
    <row r="681" spans="1:3" x14ac:dyDescent="0.3">
      <c r="A681" s="3">
        <v>680</v>
      </c>
      <c r="B681" s="5" t="s">
        <v>1172</v>
      </c>
      <c r="C681" s="3" t="str">
        <f>HYPERLINK("https://talan.bank.gov.ua/get-user-certificate/eg9zA_deYqgcVz9uVd7v","Завантажити сертифікат")</f>
        <v>Завантажити сертифікат</v>
      </c>
    </row>
    <row r="682" spans="1:3" x14ac:dyDescent="0.3">
      <c r="A682" s="3">
        <v>681</v>
      </c>
      <c r="B682" s="5" t="s">
        <v>1173</v>
      </c>
      <c r="C682" s="3" t="str">
        <f>HYPERLINK("https://talan.bank.gov.ua/get-user-certificate/eg9zAVmk9Mf-Xr4AkkSO","Завантажити сертифікат")</f>
        <v>Завантажити сертифікат</v>
      </c>
    </row>
    <row r="683" spans="1:3" x14ac:dyDescent="0.3">
      <c r="A683" s="3">
        <v>682</v>
      </c>
      <c r="B683" s="5" t="s">
        <v>1174</v>
      </c>
      <c r="C683" s="3" t="str">
        <f>HYPERLINK("https://talan.bank.gov.ua/get-user-certificate/eg9zArRDex-0W0JKMzcj","Завантажити сертифікат")</f>
        <v>Завантажити сертифікат</v>
      </c>
    </row>
    <row r="684" spans="1:3" x14ac:dyDescent="0.3">
      <c r="A684" s="3">
        <v>683</v>
      </c>
      <c r="B684" s="5" t="s">
        <v>1175</v>
      </c>
      <c r="C684" s="3" t="str">
        <f>HYPERLINK("https://talan.bank.gov.ua/get-user-certificate/eg9zAnHO1-Q4vvyXpFwb","Завантажити сертифікат")</f>
        <v>Завантажити сертифікат</v>
      </c>
    </row>
    <row r="685" spans="1:3" x14ac:dyDescent="0.3">
      <c r="A685" s="3">
        <v>684</v>
      </c>
      <c r="B685" s="5" t="s">
        <v>1176</v>
      </c>
      <c r="C685" s="3" t="str">
        <f>HYPERLINK("https://talan.bank.gov.ua/get-user-certificate/eg9zAjYAJANdApENnQne","Завантажити сертифікат")</f>
        <v>Завантажити сертифікат</v>
      </c>
    </row>
    <row r="686" spans="1:3" x14ac:dyDescent="0.3">
      <c r="A686" s="3">
        <v>685</v>
      </c>
      <c r="B686" s="5" t="s">
        <v>1177</v>
      </c>
      <c r="C686" s="3" t="str">
        <f>HYPERLINK("https://talan.bank.gov.ua/get-user-certificate/eg9zAmdjoDfvcqQeo8WI","Завантажити сертифікат")</f>
        <v>Завантажити сертифікат</v>
      </c>
    </row>
    <row r="687" spans="1:3" x14ac:dyDescent="0.3">
      <c r="A687" s="3">
        <v>686</v>
      </c>
      <c r="B687" s="5" t="s">
        <v>1178</v>
      </c>
      <c r="C687" s="3" t="str">
        <f>HYPERLINK("https://talan.bank.gov.ua/get-user-certificate/eg9zArqqUfWAWUPKkECl","Завантажити сертифікат")</f>
        <v>Завантажити сертифікат</v>
      </c>
    </row>
    <row r="688" spans="1:3" x14ac:dyDescent="0.3">
      <c r="A688" s="3">
        <v>687</v>
      </c>
      <c r="B688" s="5" t="s">
        <v>1179</v>
      </c>
      <c r="C688" s="3" t="str">
        <f>HYPERLINK("https://talan.bank.gov.ua/get-user-certificate/eg9zAytJwz_oVnyY6hxr","Завантажити сертифікат")</f>
        <v>Завантажити сертифікат</v>
      </c>
    </row>
    <row r="689" spans="1:3" x14ac:dyDescent="0.3">
      <c r="A689" s="3">
        <v>688</v>
      </c>
      <c r="B689" s="5" t="s">
        <v>1180</v>
      </c>
      <c r="C689" s="3" t="str">
        <f>HYPERLINK("https://talan.bank.gov.ua/get-user-certificate/eg9zAhRFI4zN5Fc_otf8","Завантажити сертифікат")</f>
        <v>Завантажити сертифікат</v>
      </c>
    </row>
    <row r="690" spans="1:3" x14ac:dyDescent="0.3">
      <c r="A690" s="3">
        <v>689</v>
      </c>
      <c r="B690" s="5" t="s">
        <v>1181</v>
      </c>
      <c r="C690" s="3" t="str">
        <f>HYPERLINK("https://talan.bank.gov.ua/get-user-certificate/eg9zAJylz9yEcfv1BkAT","Завантажити сертифікат")</f>
        <v>Завантажити сертифікат</v>
      </c>
    </row>
    <row r="691" spans="1:3" x14ac:dyDescent="0.3">
      <c r="A691" s="3">
        <v>690</v>
      </c>
      <c r="B691" s="5" t="s">
        <v>1182</v>
      </c>
      <c r="C691" s="3" t="str">
        <f>HYPERLINK("https://talan.bank.gov.ua/get-user-certificate/eg9zA9CwRBJd6SfMnPB0","Завантажити сертифікат")</f>
        <v>Завантажити сертифікат</v>
      </c>
    </row>
    <row r="692" spans="1:3" x14ac:dyDescent="0.3">
      <c r="A692" s="3">
        <v>691</v>
      </c>
      <c r="B692" s="5" t="s">
        <v>1183</v>
      </c>
      <c r="C692" s="3" t="str">
        <f>HYPERLINK("https://talan.bank.gov.ua/get-user-certificate/eg9zAFxL6izTy0uViyUX","Завантажити сертифікат")</f>
        <v>Завантажити сертифікат</v>
      </c>
    </row>
    <row r="693" spans="1:3" x14ac:dyDescent="0.3">
      <c r="A693" s="3">
        <v>692</v>
      </c>
      <c r="B693" s="5" t="s">
        <v>1184</v>
      </c>
      <c r="C693" s="3" t="str">
        <f>HYPERLINK("https://talan.bank.gov.ua/get-user-certificate/eg9zAK3SqCCu4Iwuawiu","Завантажити сертифікат")</f>
        <v>Завантажити сертифікат</v>
      </c>
    </row>
    <row r="694" spans="1:3" x14ac:dyDescent="0.3">
      <c r="A694" s="3">
        <v>693</v>
      </c>
      <c r="B694" s="5" t="s">
        <v>1185</v>
      </c>
      <c r="C694" s="3" t="str">
        <f>HYPERLINK("https://talan.bank.gov.ua/get-user-certificate/eg9zANPa0CzMZMVLEert","Завантажити сертифікат")</f>
        <v>Завантажити сертифікат</v>
      </c>
    </row>
    <row r="695" spans="1:3" x14ac:dyDescent="0.3">
      <c r="A695" s="3">
        <v>694</v>
      </c>
      <c r="B695" s="5" t="s">
        <v>1186</v>
      </c>
      <c r="C695" s="3" t="str">
        <f>HYPERLINK("https://talan.bank.gov.ua/get-user-certificate/eg9zAjmPYUPycOUoWsdr","Завантажити сертифікат")</f>
        <v>Завантажити сертифікат</v>
      </c>
    </row>
    <row r="696" spans="1:3" x14ac:dyDescent="0.3">
      <c r="A696" s="3">
        <v>695</v>
      </c>
      <c r="B696" s="5" t="s">
        <v>1187</v>
      </c>
      <c r="C696" s="3" t="str">
        <f>HYPERLINK("https://talan.bank.gov.ua/get-user-certificate/eg9zAUlbh3KFnk9f7QIy","Завантажити сертифікат")</f>
        <v>Завантажити сертифікат</v>
      </c>
    </row>
    <row r="697" spans="1:3" x14ac:dyDescent="0.3">
      <c r="A697" s="3">
        <v>696</v>
      </c>
      <c r="B697" s="5" t="s">
        <v>1188</v>
      </c>
      <c r="C697" s="3" t="str">
        <f>HYPERLINK("https://talan.bank.gov.ua/get-user-certificate/eg9zAQxy_rVqZpS7k6Jy","Завантажити сертифікат")</f>
        <v>Завантажити сертифікат</v>
      </c>
    </row>
    <row r="698" spans="1:3" x14ac:dyDescent="0.3">
      <c r="A698" s="3">
        <v>697</v>
      </c>
      <c r="B698" s="5" t="s">
        <v>1189</v>
      </c>
      <c r="C698" s="3" t="str">
        <f>HYPERLINK("https://talan.bank.gov.ua/get-user-certificate/eg9zA-dg1P74qvxjW1U4","Завантажити сертифікат")</f>
        <v>Завантажити сертифікат</v>
      </c>
    </row>
    <row r="699" spans="1:3" x14ac:dyDescent="0.3">
      <c r="A699" s="3">
        <v>698</v>
      </c>
      <c r="B699" s="5" t="s">
        <v>1190</v>
      </c>
      <c r="C699" s="3" t="str">
        <f>HYPERLINK("https://talan.bank.gov.ua/get-user-certificate/eg9zA3h1h5BEokwsVySj","Завантажити сертифікат")</f>
        <v>Завантажити сертифікат</v>
      </c>
    </row>
    <row r="700" spans="1:3" x14ac:dyDescent="0.3">
      <c r="A700" s="3">
        <v>699</v>
      </c>
      <c r="B700" s="5" t="s">
        <v>1191</v>
      </c>
      <c r="C700" s="3" t="str">
        <f>HYPERLINK("https://talan.bank.gov.ua/get-user-certificate/eg9zAfIzj0e_IYoxhreE","Завантажити сертифікат")</f>
        <v>Завантажити сертифікат</v>
      </c>
    </row>
    <row r="701" spans="1:3" x14ac:dyDescent="0.3">
      <c r="A701" s="3">
        <v>700</v>
      </c>
      <c r="B701" s="5" t="s">
        <v>1192</v>
      </c>
      <c r="C701" s="3" t="str">
        <f>HYPERLINK("https://talan.bank.gov.ua/get-user-certificate/eg9zAEnbN8wWa1f9fTc7","Завантажити сертифікат")</f>
        <v>Завантажити сертифікат</v>
      </c>
    </row>
    <row r="702" spans="1:3" x14ac:dyDescent="0.3">
      <c r="A702" s="3">
        <v>701</v>
      </c>
      <c r="B702" s="5" t="s">
        <v>1193</v>
      </c>
      <c r="C702" s="3" t="str">
        <f>HYPERLINK("https://talan.bank.gov.ua/get-user-certificate/eg9zA873K5OJ3399-fGv","Завантажити сертифікат")</f>
        <v>Завантажити сертифікат</v>
      </c>
    </row>
    <row r="703" spans="1:3" x14ac:dyDescent="0.3">
      <c r="A703" s="3">
        <v>702</v>
      </c>
      <c r="B703" s="5" t="s">
        <v>1194</v>
      </c>
      <c r="C703" s="3" t="str">
        <f>HYPERLINK("https://talan.bank.gov.ua/get-user-certificate/eg9zAv6PtuShz-mgwkdw","Завантажити сертифікат")</f>
        <v>Завантажити сертифікат</v>
      </c>
    </row>
    <row r="704" spans="1:3" x14ac:dyDescent="0.3">
      <c r="A704" s="3">
        <v>703</v>
      </c>
      <c r="B704" s="5" t="s">
        <v>1195</v>
      </c>
      <c r="C704" s="3" t="str">
        <f>HYPERLINK("https://talan.bank.gov.ua/get-user-certificate/eg9zAtC8VRlAcdweEL6Q","Завантажити сертифікат")</f>
        <v>Завантажити сертифікат</v>
      </c>
    </row>
    <row r="705" spans="1:3" x14ac:dyDescent="0.3">
      <c r="A705" s="3">
        <v>704</v>
      </c>
      <c r="B705" s="5" t="s">
        <v>1196</v>
      </c>
      <c r="C705" s="3" t="str">
        <f>HYPERLINK("https://talan.bank.gov.ua/get-user-certificate/eg9zA6hK-Sp5fUTV6Afa","Завантажити сертифікат")</f>
        <v>Завантажити сертифікат</v>
      </c>
    </row>
    <row r="706" spans="1:3" x14ac:dyDescent="0.3">
      <c r="A706" s="3">
        <v>705</v>
      </c>
      <c r="B706" s="5" t="s">
        <v>1197</v>
      </c>
      <c r="C706" s="3" t="str">
        <f>HYPERLINK("https://talan.bank.gov.ua/get-user-certificate/eg9zAaCkKFshVQlyVttN","Завантажити сертифікат")</f>
        <v>Завантажити сертифікат</v>
      </c>
    </row>
    <row r="707" spans="1:3" x14ac:dyDescent="0.3">
      <c r="A707" s="3">
        <v>706</v>
      </c>
      <c r="B707" s="5" t="s">
        <v>1198</v>
      </c>
      <c r="C707" s="3" t="str">
        <f>HYPERLINK("https://talan.bank.gov.ua/get-user-certificate/eg9zA_lL6-JWmQgud827","Завантажити сертифікат")</f>
        <v>Завантажити сертифікат</v>
      </c>
    </row>
    <row r="708" spans="1:3" x14ac:dyDescent="0.3">
      <c r="A708" s="3">
        <v>707</v>
      </c>
      <c r="B708" s="5" t="s">
        <v>1199</v>
      </c>
      <c r="C708" s="3" t="str">
        <f>HYPERLINK("https://talan.bank.gov.ua/get-user-certificate/eg9zAyKMpqMGrQ8DKLDu","Завантажити сертифікат")</f>
        <v>Завантажити сертифікат</v>
      </c>
    </row>
    <row r="709" spans="1:3" x14ac:dyDescent="0.3">
      <c r="A709" s="3">
        <v>708</v>
      </c>
      <c r="B709" s="5" t="s">
        <v>1200</v>
      </c>
      <c r="C709" s="3" t="str">
        <f>HYPERLINK("https://talan.bank.gov.ua/get-user-certificate/eg9zArjJVmIGXrdQbLn-","Завантажити сертифікат")</f>
        <v>Завантажити сертифікат</v>
      </c>
    </row>
    <row r="710" spans="1:3" x14ac:dyDescent="0.3">
      <c r="A710" s="3">
        <v>709</v>
      </c>
      <c r="B710" s="5" t="s">
        <v>1201</v>
      </c>
      <c r="C710" s="3" t="str">
        <f>HYPERLINK("https://talan.bank.gov.ua/get-user-certificate/eg9zAHYreiadbLadxtK-","Завантажити сертифікат")</f>
        <v>Завантажити сертифікат</v>
      </c>
    </row>
    <row r="711" spans="1:3" x14ac:dyDescent="0.3">
      <c r="A711" s="3">
        <v>710</v>
      </c>
      <c r="B711" s="5" t="s">
        <v>1202</v>
      </c>
      <c r="C711" s="3" t="str">
        <f>HYPERLINK("https://talan.bank.gov.ua/get-user-certificate/eg9zA1QuktGZd5fSvQLI","Завантажити сертифікат")</f>
        <v>Завантажити сертифікат</v>
      </c>
    </row>
    <row r="712" spans="1:3" x14ac:dyDescent="0.3">
      <c r="A712" s="3">
        <v>711</v>
      </c>
      <c r="B712" s="5" t="s">
        <v>1203</v>
      </c>
      <c r="C712" s="3" t="str">
        <f>HYPERLINK("https://talan.bank.gov.ua/get-user-certificate/eg9zAEnNld951yI7dMnv","Завантажити сертифікат")</f>
        <v>Завантажити сертифікат</v>
      </c>
    </row>
    <row r="713" spans="1:3" x14ac:dyDescent="0.3">
      <c r="A713" s="3">
        <v>712</v>
      </c>
      <c r="B713" s="5" t="s">
        <v>1204</v>
      </c>
      <c r="C713" s="3" t="str">
        <f>HYPERLINK("https://talan.bank.gov.ua/get-user-certificate/eg9zAI26rB712aGl1goI","Завантажити сертифікат")</f>
        <v>Завантажити сертифікат</v>
      </c>
    </row>
    <row r="714" spans="1:3" x14ac:dyDescent="0.3">
      <c r="A714" s="3">
        <v>713</v>
      </c>
      <c r="B714" s="5" t="s">
        <v>1205</v>
      </c>
      <c r="C714" s="3" t="str">
        <f>HYPERLINK("https://talan.bank.gov.ua/get-user-certificate/eg9zAIXE2V4uePzUESzo","Завантажити сертифікат")</f>
        <v>Завантажити сертифікат</v>
      </c>
    </row>
    <row r="715" spans="1:3" x14ac:dyDescent="0.3">
      <c r="A715" s="3">
        <v>714</v>
      </c>
      <c r="B715" s="5" t="s">
        <v>1206</v>
      </c>
      <c r="C715" s="3" t="str">
        <f>HYPERLINK("https://talan.bank.gov.ua/get-user-certificate/eg9zA8NUZHbxAw69xWiG","Завантажити сертифікат")</f>
        <v>Завантажити сертифікат</v>
      </c>
    </row>
    <row r="716" spans="1:3" x14ac:dyDescent="0.3">
      <c r="A716" s="3">
        <v>715</v>
      </c>
      <c r="B716" s="5" t="s">
        <v>1207</v>
      </c>
      <c r="C716" s="3" t="str">
        <f>HYPERLINK("https://talan.bank.gov.ua/get-user-certificate/eg9zA2Q2a_GZfqr9bF_M","Завантажити сертифікат")</f>
        <v>Завантажити сертифікат</v>
      </c>
    </row>
    <row r="717" spans="1:3" x14ac:dyDescent="0.3">
      <c r="A717" s="3">
        <v>716</v>
      </c>
      <c r="B717" s="5" t="s">
        <v>1208</v>
      </c>
      <c r="C717" s="3" t="str">
        <f>HYPERLINK("https://talan.bank.gov.ua/get-user-certificate/eg9zAfFA28ETZz35NzZQ","Завантажити сертифікат")</f>
        <v>Завантажити сертифікат</v>
      </c>
    </row>
    <row r="718" spans="1:3" x14ac:dyDescent="0.3">
      <c r="A718" s="3">
        <v>717</v>
      </c>
      <c r="B718" s="5" t="s">
        <v>1209</v>
      </c>
      <c r="C718" s="3" t="str">
        <f>HYPERLINK("https://talan.bank.gov.ua/get-user-certificate/eg9zA9SGv_SW29wpLqQA","Завантажити сертифікат")</f>
        <v>Завантажити сертифікат</v>
      </c>
    </row>
    <row r="719" spans="1:3" x14ac:dyDescent="0.3">
      <c r="A719" s="3">
        <v>718</v>
      </c>
      <c r="B719" s="5" t="s">
        <v>1210</v>
      </c>
      <c r="C719" s="3" t="str">
        <f>HYPERLINK("https://talan.bank.gov.ua/get-user-certificate/eg9zAWKqdQ2nPzsL1COt","Завантажити сертифікат")</f>
        <v>Завантажити сертифікат</v>
      </c>
    </row>
    <row r="720" spans="1:3" x14ac:dyDescent="0.3">
      <c r="A720" s="3">
        <v>719</v>
      </c>
      <c r="B720" s="5" t="s">
        <v>1211</v>
      </c>
      <c r="C720" s="3" t="str">
        <f>HYPERLINK("https://talan.bank.gov.ua/get-user-certificate/eg9zAeQHcb6KFRHS0YX9","Завантажити сертифікат")</f>
        <v>Завантажити сертифікат</v>
      </c>
    </row>
    <row r="721" spans="1:3" x14ac:dyDescent="0.3">
      <c r="A721" s="3">
        <v>720</v>
      </c>
      <c r="B721" s="5" t="s">
        <v>1212</v>
      </c>
      <c r="C721" s="3" t="str">
        <f>HYPERLINK("https://talan.bank.gov.ua/get-user-certificate/eg9zA2io0De_2IJ5SwtW","Завантажити сертифікат")</f>
        <v>Завантажити сертифікат</v>
      </c>
    </row>
    <row r="722" spans="1:3" x14ac:dyDescent="0.3">
      <c r="A722" s="3">
        <v>721</v>
      </c>
      <c r="B722" s="5" t="s">
        <v>1213</v>
      </c>
      <c r="C722" s="3" t="str">
        <f>HYPERLINK("https://talan.bank.gov.ua/get-user-certificate/eg9zA8cKY4XVg2xYjvLo","Завантажити сертифікат")</f>
        <v>Завантажити сертифікат</v>
      </c>
    </row>
    <row r="723" spans="1:3" x14ac:dyDescent="0.3">
      <c r="A723" s="3">
        <v>722</v>
      </c>
      <c r="B723" s="5" t="s">
        <v>1214</v>
      </c>
      <c r="C723" s="3" t="str">
        <f>HYPERLINK("https://talan.bank.gov.ua/get-user-certificate/eg9zAQy-FB-fxCC-HhLT","Завантажити сертифікат")</f>
        <v>Завантажити сертифікат</v>
      </c>
    </row>
    <row r="724" spans="1:3" x14ac:dyDescent="0.3">
      <c r="A724" s="3">
        <v>723</v>
      </c>
      <c r="B724" s="5" t="s">
        <v>1215</v>
      </c>
      <c r="C724" s="3" t="str">
        <f>HYPERLINK("https://talan.bank.gov.ua/get-user-certificate/eg9zAh3KbAgrn5VvXYyx","Завантажити сертифікат")</f>
        <v>Завантажити сертифікат</v>
      </c>
    </row>
    <row r="725" spans="1:3" x14ac:dyDescent="0.3">
      <c r="A725" s="3">
        <v>724</v>
      </c>
      <c r="B725" s="5" t="s">
        <v>1216</v>
      </c>
      <c r="C725" s="3" t="str">
        <f>HYPERLINK("https://talan.bank.gov.ua/get-user-certificate/eg9zAA4w5YAud0I8QkbN","Завантажити сертифікат")</f>
        <v>Завантажити сертифікат</v>
      </c>
    </row>
    <row r="726" spans="1:3" x14ac:dyDescent="0.3">
      <c r="A726" s="3">
        <v>725</v>
      </c>
      <c r="B726" s="5" t="s">
        <v>1217</v>
      </c>
      <c r="C726" s="3" t="str">
        <f>HYPERLINK("https://talan.bank.gov.ua/get-user-certificate/eg9zARkvhmT1VIoLPVou","Завантажити сертифікат")</f>
        <v>Завантажити сертифікат</v>
      </c>
    </row>
    <row r="727" spans="1:3" x14ac:dyDescent="0.3">
      <c r="A727" s="3">
        <v>726</v>
      </c>
      <c r="B727" s="5" t="s">
        <v>1218</v>
      </c>
      <c r="C727" s="3" t="str">
        <f>HYPERLINK("https://talan.bank.gov.ua/get-user-certificate/eg9zAY5A9zqJANkIqUsd","Завантажити сертифікат")</f>
        <v>Завантажити сертифікат</v>
      </c>
    </row>
    <row r="728" spans="1:3" x14ac:dyDescent="0.3">
      <c r="A728" s="3">
        <v>727</v>
      </c>
      <c r="B728" s="5" t="s">
        <v>1219</v>
      </c>
      <c r="C728" s="3" t="str">
        <f>HYPERLINK("https://talan.bank.gov.ua/get-user-certificate/eg9zAV9-gqAaGl5oIYBc","Завантажити сертифікат")</f>
        <v>Завантажити сертифікат</v>
      </c>
    </row>
    <row r="729" spans="1:3" x14ac:dyDescent="0.3">
      <c r="A729" s="3">
        <v>728</v>
      </c>
      <c r="B729" s="5" t="s">
        <v>1220</v>
      </c>
      <c r="C729" s="3" t="str">
        <f>HYPERLINK("https://talan.bank.gov.ua/get-user-certificate/eg9zAA6g0yPt3tzhom41","Завантажити сертифікат")</f>
        <v>Завантажити сертифікат</v>
      </c>
    </row>
    <row r="730" spans="1:3" x14ac:dyDescent="0.3">
      <c r="A730" s="3">
        <v>729</v>
      </c>
      <c r="B730" s="5" t="s">
        <v>1221</v>
      </c>
      <c r="C730" s="3" t="str">
        <f>HYPERLINK("https://talan.bank.gov.ua/get-user-certificate/eg9zAnrbbFmyEOKmGPu7","Завантажити сертифікат")</f>
        <v>Завантажити сертифікат</v>
      </c>
    </row>
    <row r="731" spans="1:3" x14ac:dyDescent="0.3">
      <c r="A731" s="3">
        <v>730</v>
      </c>
      <c r="B731" s="5" t="s">
        <v>1222</v>
      </c>
      <c r="C731" s="3" t="str">
        <f>HYPERLINK("https://talan.bank.gov.ua/get-user-certificate/eg9zADRDKHonY82IBqBW","Завантажити сертифікат")</f>
        <v>Завантажити сертифікат</v>
      </c>
    </row>
    <row r="732" spans="1:3" x14ac:dyDescent="0.3">
      <c r="A732" s="3">
        <v>731</v>
      </c>
      <c r="B732" s="5" t="s">
        <v>1223</v>
      </c>
      <c r="C732" s="3" t="str">
        <f>HYPERLINK("https://talan.bank.gov.ua/get-user-certificate/eg9zA1GfsyzrlHXgnkMk","Завантажити сертифікат")</f>
        <v>Завантажити сертифікат</v>
      </c>
    </row>
    <row r="733" spans="1:3" x14ac:dyDescent="0.3">
      <c r="A733" s="3">
        <v>732</v>
      </c>
      <c r="B733" s="5" t="s">
        <v>1224</v>
      </c>
      <c r="C733" s="3" t="str">
        <f>HYPERLINK("https://talan.bank.gov.ua/get-user-certificate/eg9zARiGuOsNVnxhjcyu","Завантажити сертифікат")</f>
        <v>Завантажити сертифікат</v>
      </c>
    </row>
    <row r="734" spans="1:3" x14ac:dyDescent="0.3">
      <c r="A734" s="3">
        <v>733</v>
      </c>
      <c r="B734" s="5" t="s">
        <v>1121</v>
      </c>
      <c r="C734" s="3" t="str">
        <f>HYPERLINK("https://talan.bank.gov.ua/get-user-certificate/eg9zApdcKk3y2TC3U3J6","Завантажити сертифікат")</f>
        <v>Завантажити сертифікат</v>
      </c>
    </row>
    <row r="735" spans="1:3" x14ac:dyDescent="0.3">
      <c r="A735" s="3">
        <v>734</v>
      </c>
      <c r="B735" s="5" t="s">
        <v>1225</v>
      </c>
      <c r="C735" s="3" t="str">
        <f>HYPERLINK("https://talan.bank.gov.ua/get-user-certificate/eg9zAR9WY18HfGVp7sPn","Завантажити сертифікат")</f>
        <v>Завантажити сертифікат</v>
      </c>
    </row>
    <row r="736" spans="1:3" x14ac:dyDescent="0.3">
      <c r="A736" s="3">
        <v>735</v>
      </c>
      <c r="B736" s="5" t="s">
        <v>1226</v>
      </c>
      <c r="C736" s="3" t="str">
        <f>HYPERLINK("https://talan.bank.gov.ua/get-user-certificate/eg9zAQ0lnyP3AVNizzcq","Завантажити сертифікат")</f>
        <v>Завантажити сертифікат</v>
      </c>
    </row>
    <row r="737" spans="1:3" x14ac:dyDescent="0.3">
      <c r="A737" s="3">
        <v>736</v>
      </c>
      <c r="B737" s="5" t="s">
        <v>1227</v>
      </c>
      <c r="C737" s="3" t="str">
        <f>HYPERLINK("https://talan.bank.gov.ua/get-user-certificate/eg9zAVyX57AYUatCKRb3","Завантажити сертифікат")</f>
        <v>Завантажити сертифікат</v>
      </c>
    </row>
    <row r="738" spans="1:3" x14ac:dyDescent="0.3">
      <c r="A738" s="3">
        <v>737</v>
      </c>
      <c r="B738" s="5" t="s">
        <v>1228</v>
      </c>
      <c r="C738" s="3" t="str">
        <f>HYPERLINK("https://talan.bank.gov.ua/get-user-certificate/eg9zAoxvim20N2GXT-7H","Завантажити сертифікат")</f>
        <v>Завантажити сертифікат</v>
      </c>
    </row>
    <row r="739" spans="1:3" x14ac:dyDescent="0.3">
      <c r="A739" s="3">
        <v>738</v>
      </c>
      <c r="B739" s="5" t="s">
        <v>1229</v>
      </c>
      <c r="C739" s="3" t="str">
        <f>HYPERLINK("https://talan.bank.gov.ua/get-user-certificate/eg9zANG5GYkFonTtOgeD","Завантажити сертифікат")</f>
        <v>Завантажити сертифікат</v>
      </c>
    </row>
    <row r="740" spans="1:3" x14ac:dyDescent="0.3">
      <c r="A740" s="3">
        <v>739</v>
      </c>
      <c r="B740" s="5" t="s">
        <v>1230</v>
      </c>
      <c r="C740" s="3" t="str">
        <f>HYPERLINK("https://talan.bank.gov.ua/get-user-certificate/eg9zAHf7VgHcB9fdWfwV","Завантажити сертифікат")</f>
        <v>Завантажити сертифікат</v>
      </c>
    </row>
    <row r="741" spans="1:3" x14ac:dyDescent="0.3">
      <c r="A741" s="3">
        <v>740</v>
      </c>
      <c r="B741" s="5" t="s">
        <v>1231</v>
      </c>
      <c r="C741" s="3" t="str">
        <f>HYPERLINK("https://talan.bank.gov.ua/get-user-certificate/eg9zASWTMc2O-_yJo2JM","Завантажити сертифікат")</f>
        <v>Завантажити сертифікат</v>
      </c>
    </row>
    <row r="742" spans="1:3" x14ac:dyDescent="0.3">
      <c r="A742" s="3">
        <v>741</v>
      </c>
      <c r="B742" s="5" t="s">
        <v>1232</v>
      </c>
      <c r="C742" s="3" t="str">
        <f>HYPERLINK("https://talan.bank.gov.ua/get-user-certificate/eg9zAb2hLyrh6qchToYV","Завантажити сертифікат")</f>
        <v>Завантажити сертифікат</v>
      </c>
    </row>
    <row r="743" spans="1:3" x14ac:dyDescent="0.3">
      <c r="A743" s="3">
        <v>742</v>
      </c>
      <c r="B743" s="5" t="s">
        <v>1233</v>
      </c>
      <c r="C743" s="3" t="str">
        <f>HYPERLINK("https://talan.bank.gov.ua/get-user-certificate/eg9zAN0EhouLYJv9rlJ3","Завантажити сертифікат")</f>
        <v>Завантажити сертифікат</v>
      </c>
    </row>
    <row r="744" spans="1:3" x14ac:dyDescent="0.3">
      <c r="A744" s="3">
        <v>743</v>
      </c>
      <c r="B744" s="5" t="s">
        <v>1234</v>
      </c>
      <c r="C744" s="3" t="str">
        <f>HYPERLINK("https://talan.bank.gov.ua/get-user-certificate/eg9zA2HTKCHydV2kt5Wz","Завантажити сертифікат")</f>
        <v>Завантажити сертифікат</v>
      </c>
    </row>
    <row r="745" spans="1:3" x14ac:dyDescent="0.3">
      <c r="A745" s="3">
        <v>744</v>
      </c>
      <c r="B745" s="5" t="s">
        <v>1235</v>
      </c>
      <c r="C745" s="3" t="str">
        <f>HYPERLINK("https://talan.bank.gov.ua/get-user-certificate/eg9zADVXixQrITCJMLFf","Завантажити сертифікат")</f>
        <v>Завантажити сертифікат</v>
      </c>
    </row>
    <row r="746" spans="1:3" x14ac:dyDescent="0.3">
      <c r="A746" s="3">
        <v>745</v>
      </c>
      <c r="B746" s="5" t="s">
        <v>1236</v>
      </c>
      <c r="C746" s="3" t="str">
        <f>HYPERLINK("https://talan.bank.gov.ua/get-user-certificate/eg9zAhVUvT683P7hqxSu","Завантажити сертифікат")</f>
        <v>Завантажити сертифікат</v>
      </c>
    </row>
    <row r="747" spans="1:3" x14ac:dyDescent="0.3">
      <c r="A747" s="3">
        <v>746</v>
      </c>
      <c r="B747" s="5" t="s">
        <v>1237</v>
      </c>
      <c r="C747" s="3" t="str">
        <f>HYPERLINK("https://talan.bank.gov.ua/get-user-certificate/eg9zA3Veq6Q_HMYQLBpG","Завантажити сертифікат")</f>
        <v>Завантажити сертифікат</v>
      </c>
    </row>
    <row r="748" spans="1:3" x14ac:dyDescent="0.3">
      <c r="A748" s="3">
        <v>747</v>
      </c>
      <c r="B748" s="5" t="s">
        <v>569</v>
      </c>
      <c r="C748" s="3" t="str">
        <f>HYPERLINK("https://talan.bank.gov.ua/get-user-certificate/eg9zAxoHJXHDykPMll_A","Завантажити сертифікат")</f>
        <v>Завантажити сертифікат</v>
      </c>
    </row>
    <row r="749" spans="1:3" x14ac:dyDescent="0.3">
      <c r="A749" s="3">
        <v>748</v>
      </c>
      <c r="B749" s="5" t="s">
        <v>1238</v>
      </c>
      <c r="C749" s="3" t="str">
        <f>HYPERLINK("https://talan.bank.gov.ua/get-user-certificate/eg9zAtzuwDNWimOKt1a8","Завантажити сертифікат")</f>
        <v>Завантажити сертифікат</v>
      </c>
    </row>
    <row r="750" spans="1:3" x14ac:dyDescent="0.3">
      <c r="A750" s="3">
        <v>749</v>
      </c>
      <c r="B750" s="5" t="s">
        <v>1239</v>
      </c>
      <c r="C750" s="3" t="str">
        <f>HYPERLINK("https://talan.bank.gov.ua/get-user-certificate/eg9zAG_-ZTYM8mvkn8tr","Завантажити сертифікат")</f>
        <v>Завантажити сертифікат</v>
      </c>
    </row>
    <row r="751" spans="1:3" x14ac:dyDescent="0.3">
      <c r="A751" s="3">
        <v>750</v>
      </c>
      <c r="B751" s="5" t="s">
        <v>1240</v>
      </c>
      <c r="C751" s="3" t="str">
        <f>HYPERLINK("https://talan.bank.gov.ua/get-user-certificate/eg9zAbs9_qzvouayu3yl","Завантажити сертифікат")</f>
        <v>Завантажити сертифікат</v>
      </c>
    </row>
    <row r="752" spans="1:3" x14ac:dyDescent="0.3">
      <c r="A752" s="3">
        <v>751</v>
      </c>
      <c r="B752" s="5" t="s">
        <v>1241</v>
      </c>
      <c r="C752" s="3" t="str">
        <f>HYPERLINK("https://talan.bank.gov.ua/get-user-certificate/eg9zA0hovlHO_fQN2X_a","Завантажити сертифікат")</f>
        <v>Завантажити сертифікат</v>
      </c>
    </row>
    <row r="753" spans="1:3" x14ac:dyDescent="0.3">
      <c r="A753" s="3">
        <v>752</v>
      </c>
      <c r="B753" s="5" t="s">
        <v>1242</v>
      </c>
      <c r="C753" s="3" t="str">
        <f>HYPERLINK("https://talan.bank.gov.ua/get-user-certificate/eg9zA3U_puPqIIn_x0Is","Завантажити сертифікат")</f>
        <v>Завантажити сертифікат</v>
      </c>
    </row>
    <row r="754" spans="1:3" x14ac:dyDescent="0.3">
      <c r="A754" s="3">
        <v>753</v>
      </c>
      <c r="B754" s="5" t="s">
        <v>1243</v>
      </c>
      <c r="C754" s="3" t="str">
        <f>HYPERLINK("https://talan.bank.gov.ua/get-user-certificate/eg9zAXxgn2e6sKJN1Qaz","Завантажити сертифікат")</f>
        <v>Завантажити сертифікат</v>
      </c>
    </row>
    <row r="755" spans="1:3" x14ac:dyDescent="0.3">
      <c r="A755" s="3">
        <v>754</v>
      </c>
      <c r="B755" s="5" t="s">
        <v>1244</v>
      </c>
      <c r="C755" s="3" t="str">
        <f>HYPERLINK("https://talan.bank.gov.ua/get-user-certificate/eg9zAGPMofh7t_LX5rI-","Завантажити сертифікат")</f>
        <v>Завантажити сертифікат</v>
      </c>
    </row>
    <row r="756" spans="1:3" x14ac:dyDescent="0.3">
      <c r="A756" s="3">
        <v>755</v>
      </c>
      <c r="B756" s="5" t="s">
        <v>1245</v>
      </c>
      <c r="C756" s="3" t="str">
        <f>HYPERLINK("https://talan.bank.gov.ua/get-user-certificate/eg9zAbDbOwiY6CLXMYft","Завантажити сертифікат")</f>
        <v>Завантажити сертифікат</v>
      </c>
    </row>
    <row r="757" spans="1:3" x14ac:dyDescent="0.3">
      <c r="A757" s="3">
        <v>756</v>
      </c>
      <c r="B757" s="5" t="s">
        <v>1246</v>
      </c>
      <c r="C757" s="3" t="str">
        <f>HYPERLINK("https://talan.bank.gov.ua/get-user-certificate/eg9zAlVZ-ccJQMeO6VDy","Завантажити сертифікат")</f>
        <v>Завантажити сертифікат</v>
      </c>
    </row>
    <row r="758" spans="1:3" x14ac:dyDescent="0.3">
      <c r="A758" s="3">
        <v>757</v>
      </c>
      <c r="B758" s="5" t="s">
        <v>1247</v>
      </c>
      <c r="C758" s="3" t="str">
        <f>HYPERLINK("https://talan.bank.gov.ua/get-user-certificate/eg9zAfnQctBHbzfTNT0a","Завантажити сертифікат")</f>
        <v>Завантажити сертифікат</v>
      </c>
    </row>
    <row r="759" spans="1:3" x14ac:dyDescent="0.3">
      <c r="A759" s="3">
        <v>758</v>
      </c>
      <c r="B759" s="5" t="s">
        <v>1248</v>
      </c>
      <c r="C759" s="3" t="str">
        <f>HYPERLINK("https://talan.bank.gov.ua/get-user-certificate/eg9zARxwyWsNPouCEy4e","Завантажити сертифікат")</f>
        <v>Завантажити сертифікат</v>
      </c>
    </row>
    <row r="760" spans="1:3" x14ac:dyDescent="0.3">
      <c r="A760" s="3">
        <v>759</v>
      </c>
      <c r="B760" s="5" t="s">
        <v>1249</v>
      </c>
      <c r="C760" s="3" t="str">
        <f>HYPERLINK("https://talan.bank.gov.ua/get-user-certificate/eg9zAk2Etn_Lh0owmjnj","Завантажити сертифікат")</f>
        <v>Завантажити сертифікат</v>
      </c>
    </row>
    <row r="761" spans="1:3" x14ac:dyDescent="0.3">
      <c r="A761" s="3">
        <v>760</v>
      </c>
      <c r="B761" s="5" t="s">
        <v>1250</v>
      </c>
      <c r="C761" s="3" t="str">
        <f>HYPERLINK("https://talan.bank.gov.ua/get-user-certificate/eg9zAenUOhD-kLFCjjUs","Завантажити сертифікат")</f>
        <v>Завантажити сертифікат</v>
      </c>
    </row>
    <row r="762" spans="1:3" x14ac:dyDescent="0.3">
      <c r="A762" s="3">
        <v>761</v>
      </c>
      <c r="B762" s="5" t="s">
        <v>1251</v>
      </c>
      <c r="C762" s="3" t="str">
        <f>HYPERLINK("https://talan.bank.gov.ua/get-user-certificate/eg9zAeP2-mbF-8ILIujN","Завантажити сертифікат")</f>
        <v>Завантажити сертифікат</v>
      </c>
    </row>
    <row r="763" spans="1:3" x14ac:dyDescent="0.3">
      <c r="A763" s="3">
        <v>762</v>
      </c>
      <c r="B763" s="5" t="s">
        <v>1252</v>
      </c>
      <c r="C763" s="3" t="str">
        <f>HYPERLINK("https://talan.bank.gov.ua/get-user-certificate/eg9zA_w1vLC406gRv2sc","Завантажити сертифікат")</f>
        <v>Завантажити сертифікат</v>
      </c>
    </row>
    <row r="764" spans="1:3" x14ac:dyDescent="0.3">
      <c r="A764" s="3">
        <v>763</v>
      </c>
      <c r="B764" s="5" t="s">
        <v>1253</v>
      </c>
      <c r="C764" s="3" t="str">
        <f>HYPERLINK("https://talan.bank.gov.ua/get-user-certificate/eg9zAnNg22g9ZjRaveXI","Завантажити сертифікат")</f>
        <v>Завантажити сертифікат</v>
      </c>
    </row>
    <row r="765" spans="1:3" x14ac:dyDescent="0.3">
      <c r="A765" s="3">
        <v>764</v>
      </c>
      <c r="B765" s="5" t="s">
        <v>1254</v>
      </c>
      <c r="C765" s="3" t="str">
        <f>HYPERLINK("https://talan.bank.gov.ua/get-user-certificate/eg9zAeH0pQir_vOtbPv4","Завантажити сертифікат")</f>
        <v>Завантажити сертифікат</v>
      </c>
    </row>
    <row r="766" spans="1:3" x14ac:dyDescent="0.3">
      <c r="A766" s="3">
        <v>765</v>
      </c>
      <c r="B766" s="5" t="s">
        <v>1255</v>
      </c>
      <c r="C766" s="3" t="str">
        <f>HYPERLINK("https://talan.bank.gov.ua/get-user-certificate/eg9zAz04HsS8UwphhQjd","Завантажити сертифікат")</f>
        <v>Завантажити сертифікат</v>
      </c>
    </row>
    <row r="767" spans="1:3" x14ac:dyDescent="0.3">
      <c r="A767" s="3">
        <v>766</v>
      </c>
      <c r="B767" s="5" t="s">
        <v>1256</v>
      </c>
      <c r="C767" s="3" t="str">
        <f>HYPERLINK("https://talan.bank.gov.ua/get-user-certificate/eg9zAgnYNFvd5Tl-85-p","Завантажити сертифікат")</f>
        <v>Завантажити сертифікат</v>
      </c>
    </row>
    <row r="768" spans="1:3" x14ac:dyDescent="0.3">
      <c r="A768" s="3">
        <v>767</v>
      </c>
      <c r="B768" s="5" t="s">
        <v>1257</v>
      </c>
      <c r="C768" s="3" t="str">
        <f>HYPERLINK("https://talan.bank.gov.ua/get-user-certificate/eg9zA099bK5KP0Mw7sWM","Завантажити сертифікат")</f>
        <v>Завантажити сертифікат</v>
      </c>
    </row>
    <row r="769" spans="1:3" x14ac:dyDescent="0.3">
      <c r="A769" s="3">
        <v>768</v>
      </c>
      <c r="B769" s="5" t="s">
        <v>1258</v>
      </c>
      <c r="C769" s="3" t="str">
        <f>HYPERLINK("https://talan.bank.gov.ua/get-user-certificate/eg9zABeb7-e0wqfpr3ew","Завантажити сертифікат")</f>
        <v>Завантажити сертифікат</v>
      </c>
    </row>
    <row r="770" spans="1:3" x14ac:dyDescent="0.3">
      <c r="A770" s="3">
        <v>769</v>
      </c>
      <c r="B770" s="5" t="s">
        <v>1259</v>
      </c>
      <c r="C770" s="3" t="str">
        <f>HYPERLINK("https://talan.bank.gov.ua/get-user-certificate/eg9zAcYjCqOVFFzFdhsf","Завантажити сертифікат")</f>
        <v>Завантажити сертифікат</v>
      </c>
    </row>
    <row r="771" spans="1:3" x14ac:dyDescent="0.3">
      <c r="A771" s="3">
        <v>770</v>
      </c>
      <c r="B771" s="5" t="s">
        <v>1260</v>
      </c>
      <c r="C771" s="3" t="str">
        <f>HYPERLINK("https://talan.bank.gov.ua/get-user-certificate/eg9zA9nnL1SeRUgmReBf","Завантажити сертифікат")</f>
        <v>Завантажити сертифікат</v>
      </c>
    </row>
    <row r="772" spans="1:3" x14ac:dyDescent="0.3">
      <c r="A772" s="3">
        <v>771</v>
      </c>
      <c r="B772" s="5" t="s">
        <v>1261</v>
      </c>
      <c r="C772" s="3" t="str">
        <f>HYPERLINK("https://talan.bank.gov.ua/get-user-certificate/eg9zABdzCa2GNJTMvXCl","Завантажити сертифікат")</f>
        <v>Завантажити сертифікат</v>
      </c>
    </row>
    <row r="773" spans="1:3" x14ac:dyDescent="0.3">
      <c r="A773" s="3">
        <v>772</v>
      </c>
      <c r="B773" s="5" t="s">
        <v>1262</v>
      </c>
      <c r="C773" s="3" t="str">
        <f>HYPERLINK("https://talan.bank.gov.ua/get-user-certificate/eg9zA4NEMboTviJhtsnK","Завантажити сертифікат")</f>
        <v>Завантажити сертифікат</v>
      </c>
    </row>
    <row r="774" spans="1:3" x14ac:dyDescent="0.3">
      <c r="A774" s="3">
        <v>773</v>
      </c>
      <c r="B774" s="5" t="s">
        <v>1263</v>
      </c>
      <c r="C774" s="3" t="str">
        <f>HYPERLINK("https://talan.bank.gov.ua/get-user-certificate/eg9zAuHsuYjXk6y6kFmL","Завантажити сертифікат")</f>
        <v>Завантажити сертифікат</v>
      </c>
    </row>
    <row r="775" spans="1:3" x14ac:dyDescent="0.3">
      <c r="A775" s="3">
        <v>774</v>
      </c>
      <c r="B775" s="5" t="s">
        <v>1264</v>
      </c>
      <c r="C775" s="3" t="str">
        <f>HYPERLINK("https://talan.bank.gov.ua/get-user-certificate/eg9zA52mHX7StI3W02Zg","Завантажити сертифікат")</f>
        <v>Завантажити сертифікат</v>
      </c>
    </row>
    <row r="776" spans="1:3" x14ac:dyDescent="0.3">
      <c r="A776" s="3">
        <v>775</v>
      </c>
      <c r="B776" s="5" t="s">
        <v>1265</v>
      </c>
      <c r="C776" s="3" t="str">
        <f>HYPERLINK("https://talan.bank.gov.ua/get-user-certificate/eg9zA56S6fkjM8FOEX99","Завантажити сертифікат")</f>
        <v>Завантажити сертифікат</v>
      </c>
    </row>
    <row r="777" spans="1:3" x14ac:dyDescent="0.3">
      <c r="A777" s="3">
        <v>776</v>
      </c>
      <c r="B777" s="5" t="s">
        <v>1266</v>
      </c>
      <c r="C777" s="3" t="str">
        <f>HYPERLINK("https://talan.bank.gov.ua/get-user-certificate/eg9zAALNZi5c4Ijw8IH0","Завантажити сертифікат")</f>
        <v>Завантажити сертифікат</v>
      </c>
    </row>
    <row r="778" spans="1:3" x14ac:dyDescent="0.3">
      <c r="A778" s="3">
        <v>777</v>
      </c>
      <c r="B778" s="5" t="s">
        <v>1267</v>
      </c>
      <c r="C778" s="3" t="str">
        <f>HYPERLINK("https://talan.bank.gov.ua/get-user-certificate/eg9zAk-Ah-lVVJaMDUNy","Завантажити сертифікат")</f>
        <v>Завантажити сертифікат</v>
      </c>
    </row>
    <row r="779" spans="1:3" x14ac:dyDescent="0.3">
      <c r="A779" s="3">
        <v>778</v>
      </c>
      <c r="B779" s="5" t="s">
        <v>1268</v>
      </c>
      <c r="C779" s="3" t="str">
        <f>HYPERLINK("https://talan.bank.gov.ua/get-user-certificate/eg9zANpyMVrmM9p97KeK","Завантажити сертифікат")</f>
        <v>Завантажити сертифікат</v>
      </c>
    </row>
    <row r="780" spans="1:3" x14ac:dyDescent="0.3">
      <c r="A780" s="3">
        <v>779</v>
      </c>
      <c r="B780" s="5" t="s">
        <v>1269</v>
      </c>
      <c r="C780" s="3" t="str">
        <f>HYPERLINK("https://talan.bank.gov.ua/get-user-certificate/eg9zA2Q-pAhKFYRquYJS","Завантажити сертифікат")</f>
        <v>Завантажити сертифікат</v>
      </c>
    </row>
    <row r="781" spans="1:3" x14ac:dyDescent="0.3">
      <c r="A781" s="3">
        <v>780</v>
      </c>
      <c r="B781" s="5" t="s">
        <v>1270</v>
      </c>
      <c r="C781" s="3" t="str">
        <f>HYPERLINK("https://talan.bank.gov.ua/get-user-certificate/eg9zAgbc01626LZaWDo-","Завантажити сертифікат")</f>
        <v>Завантажити сертифікат</v>
      </c>
    </row>
    <row r="782" spans="1:3" x14ac:dyDescent="0.3">
      <c r="A782" s="3">
        <v>781</v>
      </c>
      <c r="B782" s="5" t="s">
        <v>1271</v>
      </c>
      <c r="C782" s="3" t="str">
        <f>HYPERLINK("https://talan.bank.gov.ua/get-user-certificate/eg9zAKR_M5ayuO6cUjli","Завантажити сертифікат")</f>
        <v>Завантажити сертифікат</v>
      </c>
    </row>
    <row r="783" spans="1:3" x14ac:dyDescent="0.3">
      <c r="A783" s="3">
        <v>782</v>
      </c>
      <c r="B783" s="5" t="s">
        <v>1272</v>
      </c>
      <c r="C783" s="3" t="str">
        <f>HYPERLINK("https://talan.bank.gov.ua/get-user-certificate/eg9zAbEU9NOGkTG3O9M6","Завантажити сертифікат")</f>
        <v>Завантажити сертифікат</v>
      </c>
    </row>
    <row r="784" spans="1:3" x14ac:dyDescent="0.3">
      <c r="A784" s="3">
        <v>783</v>
      </c>
      <c r="B784" s="5" t="s">
        <v>1273</v>
      </c>
      <c r="C784" s="3" t="str">
        <f>HYPERLINK("https://talan.bank.gov.ua/get-user-certificate/eg9zAkWKpZaFj9FXA4Yq","Завантажити сертифікат")</f>
        <v>Завантажити сертифікат</v>
      </c>
    </row>
    <row r="785" spans="1:3" x14ac:dyDescent="0.3">
      <c r="A785" s="3">
        <v>784</v>
      </c>
      <c r="B785" s="5" t="s">
        <v>1274</v>
      </c>
      <c r="C785" s="3" t="str">
        <f>HYPERLINK("https://talan.bank.gov.ua/get-user-certificate/eg9zAQVqJzNCr-JtMRbT","Завантажити сертифікат")</f>
        <v>Завантажити сертифікат</v>
      </c>
    </row>
    <row r="786" spans="1:3" x14ac:dyDescent="0.3">
      <c r="A786" s="3">
        <v>785</v>
      </c>
      <c r="B786" s="5" t="s">
        <v>1275</v>
      </c>
      <c r="C786" s="3" t="str">
        <f>HYPERLINK("https://talan.bank.gov.ua/get-user-certificate/eg9zAMsAkmzt8WEoiUvW","Завантажити сертифікат")</f>
        <v>Завантажити сертифікат</v>
      </c>
    </row>
    <row r="787" spans="1:3" x14ac:dyDescent="0.3">
      <c r="A787" s="3">
        <v>786</v>
      </c>
      <c r="B787" s="5" t="s">
        <v>1276</v>
      </c>
      <c r="C787" s="3" t="str">
        <f>HYPERLINK("https://talan.bank.gov.ua/get-user-certificate/eg9zAHJHPMDyUB2DVRUO","Завантажити сертифікат")</f>
        <v>Завантажити сертифікат</v>
      </c>
    </row>
    <row r="788" spans="1:3" x14ac:dyDescent="0.3">
      <c r="A788" s="3">
        <v>787</v>
      </c>
      <c r="B788" s="5" t="s">
        <v>1277</v>
      </c>
      <c r="C788" s="3" t="str">
        <f>HYPERLINK("https://talan.bank.gov.ua/get-user-certificate/eg9zAgd_TSTaca4S9B9G","Завантажити сертифікат")</f>
        <v>Завантажити сертифікат</v>
      </c>
    </row>
    <row r="789" spans="1:3" x14ac:dyDescent="0.3">
      <c r="A789" s="3">
        <v>788</v>
      </c>
      <c r="B789" s="5" t="s">
        <v>1278</v>
      </c>
      <c r="C789" s="3" t="str">
        <f>HYPERLINK("https://talan.bank.gov.ua/get-user-certificate/eg9zAzkkb0RQhiOvIzSC","Завантажити сертифікат")</f>
        <v>Завантажити сертифікат</v>
      </c>
    </row>
    <row r="790" spans="1:3" x14ac:dyDescent="0.3">
      <c r="A790" s="3">
        <v>789</v>
      </c>
      <c r="B790" s="5" t="s">
        <v>1279</v>
      </c>
      <c r="C790" s="3" t="str">
        <f>HYPERLINK("https://talan.bank.gov.ua/get-user-certificate/eg9zAcZnJN2SEV6KX7qc","Завантажити сертифікат")</f>
        <v>Завантажити сертифікат</v>
      </c>
    </row>
    <row r="791" spans="1:3" x14ac:dyDescent="0.3">
      <c r="A791" s="3">
        <v>790</v>
      </c>
      <c r="B791" s="5" t="s">
        <v>1280</v>
      </c>
      <c r="C791" s="3" t="str">
        <f>HYPERLINK("https://talan.bank.gov.ua/get-user-certificate/eg9zAkPjdaE9edEjWHDn","Завантажити сертифікат")</f>
        <v>Завантажити сертифікат</v>
      </c>
    </row>
    <row r="792" spans="1:3" x14ac:dyDescent="0.3">
      <c r="A792" s="3">
        <v>791</v>
      </c>
      <c r="B792" s="5" t="s">
        <v>1281</v>
      </c>
      <c r="C792" s="3" t="str">
        <f>HYPERLINK("https://talan.bank.gov.ua/get-user-certificate/eg9zAgaeDSzhYhvq7nT3","Завантажити сертифікат")</f>
        <v>Завантажити сертифікат</v>
      </c>
    </row>
    <row r="793" spans="1:3" x14ac:dyDescent="0.3">
      <c r="A793" s="3">
        <v>792</v>
      </c>
      <c r="B793" s="5" t="s">
        <v>1282</v>
      </c>
      <c r="C793" s="3" t="str">
        <f>HYPERLINK("https://talan.bank.gov.ua/get-user-certificate/eg9zAAvjDq42RUzOsVRn","Завантажити сертифікат")</f>
        <v>Завантажити сертифікат</v>
      </c>
    </row>
    <row r="794" spans="1:3" x14ac:dyDescent="0.3">
      <c r="A794" s="3">
        <v>793</v>
      </c>
      <c r="B794" s="5" t="s">
        <v>1283</v>
      </c>
      <c r="C794" s="3" t="str">
        <f>HYPERLINK("https://talan.bank.gov.ua/get-user-certificate/eg9zAFojP333z4UH-okK","Завантажити сертифікат")</f>
        <v>Завантажити сертифікат</v>
      </c>
    </row>
    <row r="795" spans="1:3" x14ac:dyDescent="0.3">
      <c r="A795" s="3">
        <v>794</v>
      </c>
      <c r="B795" s="5" t="s">
        <v>1284</v>
      </c>
      <c r="C795" s="3" t="str">
        <f>HYPERLINK("https://talan.bank.gov.ua/get-user-certificate/eg9zAKv-M6861exdT_S3","Завантажити сертифікат")</f>
        <v>Завантажити сертифікат</v>
      </c>
    </row>
    <row r="796" spans="1:3" x14ac:dyDescent="0.3">
      <c r="A796" s="3">
        <v>795</v>
      </c>
      <c r="B796" s="5" t="s">
        <v>1285</v>
      </c>
      <c r="C796" s="3" t="str">
        <f>HYPERLINK("https://talan.bank.gov.ua/get-user-certificate/eg9zA_pefmH_gMr1Fa5r","Завантажити сертифікат")</f>
        <v>Завантажити сертифікат</v>
      </c>
    </row>
    <row r="797" spans="1:3" x14ac:dyDescent="0.3">
      <c r="A797" s="3">
        <v>796</v>
      </c>
      <c r="B797" s="5" t="s">
        <v>1286</v>
      </c>
      <c r="C797" s="3" t="str">
        <f>HYPERLINK("https://talan.bank.gov.ua/get-user-certificate/eg9zAZU_EodFHWVNKcre","Завантажити сертифікат")</f>
        <v>Завантажити сертифікат</v>
      </c>
    </row>
    <row r="798" spans="1:3" x14ac:dyDescent="0.3">
      <c r="A798" s="3">
        <v>797</v>
      </c>
      <c r="B798" s="5" t="s">
        <v>1287</v>
      </c>
      <c r="C798" s="3" t="str">
        <f>HYPERLINK("https://talan.bank.gov.ua/get-user-certificate/eg9zAYWaYtdgPg2yEgxO","Завантажити сертифікат")</f>
        <v>Завантажити сертифікат</v>
      </c>
    </row>
    <row r="799" spans="1:3" x14ac:dyDescent="0.3">
      <c r="A799" s="3">
        <v>798</v>
      </c>
      <c r="B799" s="5" t="s">
        <v>1288</v>
      </c>
      <c r="C799" s="3" t="str">
        <f>HYPERLINK("https://talan.bank.gov.ua/get-user-certificate/eg9zARDbMfKKtd35_Dkq","Завантажити сертифікат")</f>
        <v>Завантажити сертифікат</v>
      </c>
    </row>
    <row r="800" spans="1:3" x14ac:dyDescent="0.3">
      <c r="A800" s="3">
        <v>799</v>
      </c>
      <c r="B800" s="5" t="s">
        <v>1289</v>
      </c>
      <c r="C800" s="3" t="str">
        <f>HYPERLINK("https://talan.bank.gov.ua/get-user-certificate/eg9zAarvZR1fC_Pxnw6I","Завантажити сертифікат")</f>
        <v>Завантажити сертифікат</v>
      </c>
    </row>
    <row r="801" spans="1:3" x14ac:dyDescent="0.3">
      <c r="A801" s="3">
        <v>800</v>
      </c>
      <c r="B801" s="5" t="s">
        <v>1290</v>
      </c>
      <c r="C801" s="3" t="str">
        <f>HYPERLINK("https://talan.bank.gov.ua/get-user-certificate/eg9zAyBVxmh6hGEsnyZg","Завантажити сертифікат")</f>
        <v>Завантажити сертифікат</v>
      </c>
    </row>
    <row r="802" spans="1:3" x14ac:dyDescent="0.3">
      <c r="A802" s="3">
        <v>801</v>
      </c>
      <c r="B802" s="5" t="s">
        <v>1291</v>
      </c>
      <c r="C802" s="3" t="str">
        <f>HYPERLINK("https://talan.bank.gov.ua/get-user-certificate/eg9zAFqVmUEWP5wrTHMD","Завантажити сертифікат")</f>
        <v>Завантажити сертифікат</v>
      </c>
    </row>
    <row r="803" spans="1:3" x14ac:dyDescent="0.3">
      <c r="A803" s="3">
        <v>802</v>
      </c>
      <c r="B803" s="5" t="s">
        <v>1292</v>
      </c>
      <c r="C803" s="3" t="str">
        <f>HYPERLINK("https://talan.bank.gov.ua/get-user-certificate/eg9zAEBf9uqKzBETuEHL","Завантажити сертифікат")</f>
        <v>Завантажити сертифікат</v>
      </c>
    </row>
    <row r="804" spans="1:3" x14ac:dyDescent="0.3">
      <c r="A804" s="3">
        <v>803</v>
      </c>
      <c r="B804" s="5" t="s">
        <v>1293</v>
      </c>
      <c r="C804" s="3" t="str">
        <f>HYPERLINK("https://talan.bank.gov.ua/get-user-certificate/eg9zAzn_w4XkGX-ZVupZ","Завантажити сертифікат")</f>
        <v>Завантажити сертифікат</v>
      </c>
    </row>
    <row r="805" spans="1:3" x14ac:dyDescent="0.3">
      <c r="A805" s="3">
        <v>804</v>
      </c>
      <c r="B805" s="5" t="s">
        <v>1294</v>
      </c>
      <c r="C805" s="3" t="str">
        <f>HYPERLINK("https://talan.bank.gov.ua/get-user-certificate/eg9zAevU6QYCFdG1JoWI","Завантажити сертифікат")</f>
        <v>Завантажити сертифікат</v>
      </c>
    </row>
    <row r="806" spans="1:3" x14ac:dyDescent="0.3">
      <c r="A806" s="3">
        <v>805</v>
      </c>
      <c r="B806" s="5" t="s">
        <v>1295</v>
      </c>
      <c r="C806" s="3" t="str">
        <f>HYPERLINK("https://talan.bank.gov.ua/get-user-certificate/eg9zAhBhj9cKn7vMeJkg","Завантажити сертифікат")</f>
        <v>Завантажити сертифікат</v>
      </c>
    </row>
    <row r="807" spans="1:3" x14ac:dyDescent="0.3">
      <c r="A807" s="3">
        <v>806</v>
      </c>
      <c r="B807" s="5" t="s">
        <v>1296</v>
      </c>
      <c r="C807" s="3" t="str">
        <f>HYPERLINK("https://talan.bank.gov.ua/get-user-certificate/eg9zAnxv-2792ZmS1qCS","Завантажити сертифікат")</f>
        <v>Завантажити сертифікат</v>
      </c>
    </row>
    <row r="808" spans="1:3" x14ac:dyDescent="0.3">
      <c r="A808" s="3">
        <v>807</v>
      </c>
      <c r="B808" s="5" t="s">
        <v>1297</v>
      </c>
      <c r="C808" s="3" t="str">
        <f>HYPERLINK("https://talan.bank.gov.ua/get-user-certificate/eg9zAKYad0Knjoefx9Ej","Завантажити сертифікат")</f>
        <v>Завантажити сертифікат</v>
      </c>
    </row>
    <row r="809" spans="1:3" x14ac:dyDescent="0.3">
      <c r="A809" s="3">
        <v>808</v>
      </c>
      <c r="B809" s="5" t="s">
        <v>1298</v>
      </c>
      <c r="C809" s="3" t="str">
        <f>HYPERLINK("https://talan.bank.gov.ua/get-user-certificate/eg9zAeknpJO4McqC49DI","Завантажити сертифікат")</f>
        <v>Завантажити сертифікат</v>
      </c>
    </row>
    <row r="810" spans="1:3" x14ac:dyDescent="0.3">
      <c r="A810" s="3">
        <v>809</v>
      </c>
      <c r="B810" s="5" t="s">
        <v>1299</v>
      </c>
      <c r="C810" s="3" t="str">
        <f>HYPERLINK("https://talan.bank.gov.ua/get-user-certificate/eg9zAsjrYHYR1hz_rXB6","Завантажити сертифікат")</f>
        <v>Завантажити сертифікат</v>
      </c>
    </row>
    <row r="811" spans="1:3" x14ac:dyDescent="0.3">
      <c r="A811" s="3">
        <v>810</v>
      </c>
      <c r="B811" s="5" t="s">
        <v>1300</v>
      </c>
      <c r="C811" s="3" t="str">
        <f>HYPERLINK("https://talan.bank.gov.ua/get-user-certificate/eg9zAf4O3fWhfZIHihWb","Завантажити сертифікат")</f>
        <v>Завантажити сертифікат</v>
      </c>
    </row>
    <row r="812" spans="1:3" x14ac:dyDescent="0.3">
      <c r="A812" s="3">
        <v>811</v>
      </c>
      <c r="B812" s="5" t="s">
        <v>1301</v>
      </c>
      <c r="C812" s="3" t="str">
        <f>HYPERLINK("https://talan.bank.gov.ua/get-user-certificate/eg9zAT6LK5sP2BaZmXqS","Завантажити сертифікат")</f>
        <v>Завантажити сертифікат</v>
      </c>
    </row>
    <row r="813" spans="1:3" x14ac:dyDescent="0.3">
      <c r="A813" s="3">
        <v>812</v>
      </c>
      <c r="B813" s="5" t="s">
        <v>1302</v>
      </c>
      <c r="C813" s="3" t="str">
        <f>HYPERLINK("https://talan.bank.gov.ua/get-user-certificate/eg9zAHdfdOnKOw9epyTE","Завантажити сертифікат")</f>
        <v>Завантажити сертифікат</v>
      </c>
    </row>
    <row r="814" spans="1:3" x14ac:dyDescent="0.3">
      <c r="A814" s="3">
        <v>813</v>
      </c>
      <c r="B814" s="5" t="s">
        <v>1303</v>
      </c>
      <c r="C814" s="3" t="str">
        <f>HYPERLINK("https://talan.bank.gov.ua/get-user-certificate/eg9zA3x9e7nugoSlNe1m","Завантажити сертифікат")</f>
        <v>Завантажити сертифікат</v>
      </c>
    </row>
    <row r="815" spans="1:3" x14ac:dyDescent="0.3">
      <c r="A815" s="3">
        <v>814</v>
      </c>
      <c r="B815" s="5" t="s">
        <v>1304</v>
      </c>
      <c r="C815" s="3" t="str">
        <f>HYPERLINK("https://talan.bank.gov.ua/get-user-certificate/eg9zAxmcbrcBZVaarLBE","Завантажити сертифікат")</f>
        <v>Завантажити сертифікат</v>
      </c>
    </row>
    <row r="816" spans="1:3" x14ac:dyDescent="0.3">
      <c r="A816" s="3">
        <v>815</v>
      </c>
      <c r="B816" s="5" t="s">
        <v>1305</v>
      </c>
      <c r="C816" s="3" t="str">
        <f>HYPERLINK("https://talan.bank.gov.ua/get-user-certificate/eg9zAwl7z94GV-DhP2Fc","Завантажити сертифікат")</f>
        <v>Завантажити сертифікат</v>
      </c>
    </row>
    <row r="817" spans="1:3" x14ac:dyDescent="0.3">
      <c r="A817" s="3">
        <v>816</v>
      </c>
      <c r="B817" s="5" t="s">
        <v>1306</v>
      </c>
      <c r="C817" s="3" t="str">
        <f>HYPERLINK("https://talan.bank.gov.ua/get-user-certificate/eg9zAqma2GzPmB8s7to7","Завантажити сертифікат")</f>
        <v>Завантажити сертифікат</v>
      </c>
    </row>
    <row r="818" spans="1:3" x14ac:dyDescent="0.3">
      <c r="A818" s="3">
        <v>817</v>
      </c>
      <c r="B818" s="5" t="s">
        <v>1307</v>
      </c>
      <c r="C818" s="3" t="str">
        <f>HYPERLINK("https://talan.bank.gov.ua/get-user-certificate/eg9zA3R9JmpauGRfWj8C","Завантажити сертифікат")</f>
        <v>Завантажити сертифікат</v>
      </c>
    </row>
    <row r="819" spans="1:3" x14ac:dyDescent="0.3">
      <c r="A819" s="3">
        <v>818</v>
      </c>
      <c r="B819" s="5" t="s">
        <v>1308</v>
      </c>
      <c r="C819" s="3" t="str">
        <f>HYPERLINK("https://talan.bank.gov.ua/get-user-certificate/eg9zAjKFYVEwqk2ewlEq","Завантажити сертифікат")</f>
        <v>Завантажити сертифікат</v>
      </c>
    </row>
    <row r="820" spans="1:3" x14ac:dyDescent="0.3">
      <c r="A820" s="3">
        <v>819</v>
      </c>
      <c r="B820" s="5" t="s">
        <v>1309</v>
      </c>
      <c r="C820" s="3" t="str">
        <f>HYPERLINK("https://talan.bank.gov.ua/get-user-certificate/eg9zACntJb20y-iH0iwG","Завантажити сертифікат")</f>
        <v>Завантажити сертифікат</v>
      </c>
    </row>
    <row r="821" spans="1:3" x14ac:dyDescent="0.3">
      <c r="A821" s="3">
        <v>820</v>
      </c>
      <c r="B821" s="5" t="s">
        <v>1310</v>
      </c>
      <c r="C821" s="3" t="str">
        <f>HYPERLINK("https://talan.bank.gov.ua/get-user-certificate/eg9zA_GHU__YJm-8tS-k","Завантажити сертифікат")</f>
        <v>Завантажити сертифікат</v>
      </c>
    </row>
    <row r="822" spans="1:3" x14ac:dyDescent="0.3">
      <c r="A822" s="3">
        <v>821</v>
      </c>
      <c r="B822" s="5" t="s">
        <v>1311</v>
      </c>
      <c r="C822" s="3" t="str">
        <f>HYPERLINK("https://talan.bank.gov.ua/get-user-certificate/eg9zAJTvy_McaCBRf398","Завантажити сертифікат")</f>
        <v>Завантажити сертифікат</v>
      </c>
    </row>
    <row r="823" spans="1:3" x14ac:dyDescent="0.3">
      <c r="A823" s="3">
        <v>822</v>
      </c>
      <c r="B823" s="5" t="s">
        <v>1312</v>
      </c>
      <c r="C823" s="3" t="str">
        <f>HYPERLINK("https://talan.bank.gov.ua/get-user-certificate/eg9zAHU9cnKUEBne-6fX","Завантажити сертифікат")</f>
        <v>Завантажити сертифікат</v>
      </c>
    </row>
    <row r="824" spans="1:3" x14ac:dyDescent="0.3">
      <c r="A824" s="3">
        <v>823</v>
      </c>
      <c r="B824" s="5" t="s">
        <v>1313</v>
      </c>
      <c r="C824" s="3" t="str">
        <f>HYPERLINK("https://talan.bank.gov.ua/get-user-certificate/eg9zAdEPZRwrXk99Z2vd","Завантажити сертифікат")</f>
        <v>Завантажити сертифікат</v>
      </c>
    </row>
    <row r="825" spans="1:3" x14ac:dyDescent="0.3">
      <c r="A825" s="3">
        <v>824</v>
      </c>
      <c r="B825" s="5" t="s">
        <v>1314</v>
      </c>
      <c r="C825" s="3" t="str">
        <f>HYPERLINK("https://talan.bank.gov.ua/get-user-certificate/eg9zAeT7THTjBbSqeRJy","Завантажити сертифікат")</f>
        <v>Завантажити сертифікат</v>
      </c>
    </row>
    <row r="826" spans="1:3" x14ac:dyDescent="0.3">
      <c r="A826" s="3">
        <v>825</v>
      </c>
      <c r="B826" s="5" t="s">
        <v>1315</v>
      </c>
      <c r="C826" s="3" t="str">
        <f>HYPERLINK("https://talan.bank.gov.ua/get-user-certificate/eg9zAK31FHvfPtQC0nNi","Завантажити сертифікат")</f>
        <v>Завантажити сертифікат</v>
      </c>
    </row>
    <row r="827" spans="1:3" x14ac:dyDescent="0.3">
      <c r="A827" s="3">
        <v>826</v>
      </c>
      <c r="B827" s="5" t="s">
        <v>1316</v>
      </c>
      <c r="C827" s="3" t="str">
        <f>HYPERLINK("https://talan.bank.gov.ua/get-user-certificate/eg9zAVxeSKLyjCwd7046","Завантажити сертифікат")</f>
        <v>Завантажити сертифікат</v>
      </c>
    </row>
    <row r="828" spans="1:3" x14ac:dyDescent="0.3">
      <c r="A828" s="3">
        <v>827</v>
      </c>
      <c r="B828" s="5" t="s">
        <v>1317</v>
      </c>
      <c r="C828" s="3" t="str">
        <f>HYPERLINK("https://talan.bank.gov.ua/get-user-certificate/eg9zAbThLSZtiYMTqdxK","Завантажити сертифікат")</f>
        <v>Завантажити сертифікат</v>
      </c>
    </row>
    <row r="829" spans="1:3" x14ac:dyDescent="0.3">
      <c r="A829" s="3">
        <v>828</v>
      </c>
      <c r="B829" s="5" t="s">
        <v>1318</v>
      </c>
      <c r="C829" s="3" t="str">
        <f>HYPERLINK("https://talan.bank.gov.ua/get-user-certificate/eg9zAb62UmpYgHgc04Fx","Завантажити сертифікат")</f>
        <v>Завантажити сертифікат</v>
      </c>
    </row>
    <row r="830" spans="1:3" x14ac:dyDescent="0.3">
      <c r="A830" s="3">
        <v>829</v>
      </c>
      <c r="B830" s="5" t="s">
        <v>1319</v>
      </c>
      <c r="C830" s="3" t="str">
        <f>HYPERLINK("https://talan.bank.gov.ua/get-user-certificate/eg9zA19_kIJKbzXmpws5","Завантажити сертифікат")</f>
        <v>Завантажити сертифікат</v>
      </c>
    </row>
    <row r="831" spans="1:3" x14ac:dyDescent="0.3">
      <c r="A831" s="3">
        <v>830</v>
      </c>
      <c r="B831" s="5" t="s">
        <v>1320</v>
      </c>
      <c r="C831" s="3" t="str">
        <f>HYPERLINK("https://talan.bank.gov.ua/get-user-certificate/eg9zABjDO9UpUi4wcReM","Завантажити сертифікат")</f>
        <v>Завантажити сертифікат</v>
      </c>
    </row>
    <row r="832" spans="1:3" x14ac:dyDescent="0.3">
      <c r="A832" s="3">
        <v>831</v>
      </c>
      <c r="B832" s="5" t="s">
        <v>1321</v>
      </c>
      <c r="C832" s="3" t="str">
        <f>HYPERLINK("https://talan.bank.gov.ua/get-user-certificate/eg9zAxh190sAilrKETZJ","Завантажити сертифікат")</f>
        <v>Завантажити сертифікат</v>
      </c>
    </row>
    <row r="833" spans="1:3" x14ac:dyDescent="0.3">
      <c r="A833" s="3">
        <v>832</v>
      </c>
      <c r="B833" s="5" t="s">
        <v>1322</v>
      </c>
      <c r="C833" s="3" t="str">
        <f>HYPERLINK("https://talan.bank.gov.ua/get-user-certificate/eg9zA6ScuU0l2NHufLZJ","Завантажити сертифікат")</f>
        <v>Завантажити сертифікат</v>
      </c>
    </row>
    <row r="834" spans="1:3" x14ac:dyDescent="0.3">
      <c r="A834" s="3">
        <v>833</v>
      </c>
      <c r="B834" s="5" t="s">
        <v>1323</v>
      </c>
      <c r="C834" s="3" t="str">
        <f>HYPERLINK("https://talan.bank.gov.ua/get-user-certificate/eg9zAR4YShQ97rd4E_oW","Завантажити сертифікат")</f>
        <v>Завантажити сертифікат</v>
      </c>
    </row>
    <row r="835" spans="1:3" x14ac:dyDescent="0.3">
      <c r="A835" s="3">
        <v>834</v>
      </c>
      <c r="B835" s="5" t="s">
        <v>1324</v>
      </c>
      <c r="C835" s="3" t="str">
        <f>HYPERLINK("https://talan.bank.gov.ua/get-user-certificate/eg9zAcC32tEiVT61PAf6","Завантажити сертифікат")</f>
        <v>Завантажити сертифікат</v>
      </c>
    </row>
    <row r="836" spans="1:3" x14ac:dyDescent="0.3">
      <c r="A836" s="3">
        <v>835</v>
      </c>
      <c r="B836" s="5" t="s">
        <v>1325</v>
      </c>
      <c r="C836" s="3" t="str">
        <f>HYPERLINK("https://talan.bank.gov.ua/get-user-certificate/eg9zAseagN6wPYo94nxN","Завантажити сертифікат")</f>
        <v>Завантажити сертифікат</v>
      </c>
    </row>
    <row r="837" spans="1:3" x14ac:dyDescent="0.3">
      <c r="A837" s="3">
        <v>836</v>
      </c>
      <c r="B837" s="5" t="s">
        <v>1326</v>
      </c>
      <c r="C837" s="3" t="str">
        <f>HYPERLINK("https://talan.bank.gov.ua/get-user-certificate/eg9zA9jV9NvziTq_ikys","Завантажити сертифікат")</f>
        <v>Завантажити сертифікат</v>
      </c>
    </row>
    <row r="838" spans="1:3" x14ac:dyDescent="0.3">
      <c r="A838" s="3">
        <v>837</v>
      </c>
      <c r="B838" s="5" t="s">
        <v>1327</v>
      </c>
      <c r="C838" s="3" t="str">
        <f>HYPERLINK("https://talan.bank.gov.ua/get-user-certificate/eg9zAiFeoLHcdZs6Xfry","Завантажити сертифікат")</f>
        <v>Завантажити сертифікат</v>
      </c>
    </row>
    <row r="839" spans="1:3" x14ac:dyDescent="0.3">
      <c r="A839" s="3">
        <v>838</v>
      </c>
      <c r="B839" s="5" t="s">
        <v>1328</v>
      </c>
      <c r="C839" s="3" t="str">
        <f>HYPERLINK("https://talan.bank.gov.ua/get-user-certificate/eg9zAbFYp3UO70v6aU6p","Завантажити сертифікат")</f>
        <v>Завантажити сертифікат</v>
      </c>
    </row>
    <row r="840" spans="1:3" x14ac:dyDescent="0.3">
      <c r="A840" s="3">
        <v>839</v>
      </c>
      <c r="B840" s="5" t="s">
        <v>1329</v>
      </c>
      <c r="C840" s="3" t="str">
        <f>HYPERLINK("https://talan.bank.gov.ua/get-user-certificate/eg9zAJQ2NEYLOJZENLOh","Завантажити сертифікат")</f>
        <v>Завантажити сертифікат</v>
      </c>
    </row>
    <row r="841" spans="1:3" x14ac:dyDescent="0.3">
      <c r="A841" s="3">
        <v>840</v>
      </c>
      <c r="B841" s="5" t="s">
        <v>1330</v>
      </c>
      <c r="C841" s="3" t="str">
        <f>HYPERLINK("https://talan.bank.gov.ua/get-user-certificate/eg9zAl7M60rNunMQjsow","Завантажити сертифікат")</f>
        <v>Завантажити сертифікат</v>
      </c>
    </row>
    <row r="842" spans="1:3" x14ac:dyDescent="0.3">
      <c r="A842" s="3">
        <v>841</v>
      </c>
      <c r="B842" s="5" t="s">
        <v>1331</v>
      </c>
      <c r="C842" s="3" t="str">
        <f>HYPERLINK("https://talan.bank.gov.ua/get-user-certificate/eg9zA2ItpIC6toAsEESL","Завантажити сертифікат")</f>
        <v>Завантажити сертифікат</v>
      </c>
    </row>
    <row r="843" spans="1:3" x14ac:dyDescent="0.3">
      <c r="A843" s="3">
        <v>842</v>
      </c>
      <c r="B843" s="5" t="s">
        <v>1332</v>
      </c>
      <c r="C843" s="3" t="str">
        <f>HYPERLINK("https://talan.bank.gov.ua/get-user-certificate/eg9zAL0Jq7DxhKsZQ9Al","Завантажити сертифікат")</f>
        <v>Завантажити сертифікат</v>
      </c>
    </row>
    <row r="844" spans="1:3" x14ac:dyDescent="0.3">
      <c r="A844" s="3">
        <v>843</v>
      </c>
      <c r="B844" s="5" t="s">
        <v>1333</v>
      </c>
      <c r="C844" s="3" t="str">
        <f>HYPERLINK("https://talan.bank.gov.ua/get-user-certificate/eg9zAAlMPLvpRDUZIHGf","Завантажити сертифікат")</f>
        <v>Завантажити сертифікат</v>
      </c>
    </row>
    <row r="845" spans="1:3" x14ac:dyDescent="0.3">
      <c r="A845" s="3">
        <v>844</v>
      </c>
      <c r="B845" s="5" t="s">
        <v>1334</v>
      </c>
      <c r="C845" s="3" t="str">
        <f>HYPERLINK("https://talan.bank.gov.ua/get-user-certificate/eg9zAeF6C9rxe6fCEO05","Завантажити сертифікат")</f>
        <v>Завантажити сертифікат</v>
      </c>
    </row>
    <row r="846" spans="1:3" x14ac:dyDescent="0.3">
      <c r="A846" s="3">
        <v>845</v>
      </c>
      <c r="B846" s="5" t="s">
        <v>1335</v>
      </c>
      <c r="C846" s="3" t="str">
        <f>HYPERLINK("https://talan.bank.gov.ua/get-user-certificate/eg9zAkcDHGHTk_EGbp7k","Завантажити сертифікат")</f>
        <v>Завантажити сертифікат</v>
      </c>
    </row>
    <row r="847" spans="1:3" x14ac:dyDescent="0.3">
      <c r="A847" s="3">
        <v>846</v>
      </c>
      <c r="B847" s="5" t="s">
        <v>1336</v>
      </c>
      <c r="C847" s="3" t="str">
        <f>HYPERLINK("https://talan.bank.gov.ua/get-user-certificate/eg9zAmk0tYE9AkCZMNTH","Завантажити сертифікат")</f>
        <v>Завантажити сертифікат</v>
      </c>
    </row>
    <row r="848" spans="1:3" x14ac:dyDescent="0.3">
      <c r="A848" s="3">
        <v>847</v>
      </c>
      <c r="B848" s="5" t="s">
        <v>1337</v>
      </c>
      <c r="C848" s="3" t="str">
        <f>HYPERLINK("https://talan.bank.gov.ua/get-user-certificate/eg9zAGNaKweKsm1Mu0ui","Завантажити сертифікат")</f>
        <v>Завантажити сертифікат</v>
      </c>
    </row>
    <row r="849" spans="1:3" x14ac:dyDescent="0.3">
      <c r="A849" s="3">
        <v>848</v>
      </c>
      <c r="B849" s="5" t="s">
        <v>1338</v>
      </c>
      <c r="C849" s="3" t="str">
        <f>HYPERLINK("https://talan.bank.gov.ua/get-user-certificate/eg9zAlbY4swgYdCpeaf1","Завантажити сертифікат")</f>
        <v>Завантажити сертифікат</v>
      </c>
    </row>
    <row r="850" spans="1:3" x14ac:dyDescent="0.3">
      <c r="A850" s="3">
        <v>849</v>
      </c>
      <c r="B850" s="5" t="s">
        <v>1339</v>
      </c>
      <c r="C850" s="3" t="str">
        <f>HYPERLINK("https://talan.bank.gov.ua/get-user-certificate/eg9zA54Io6d7uXdNZNWI","Завантажити сертифікат")</f>
        <v>Завантажити сертифікат</v>
      </c>
    </row>
    <row r="851" spans="1:3" x14ac:dyDescent="0.3">
      <c r="A851" s="3">
        <v>850</v>
      </c>
      <c r="B851" s="5" t="s">
        <v>1340</v>
      </c>
      <c r="C851" s="3" t="str">
        <f>HYPERLINK("https://talan.bank.gov.ua/get-user-certificate/eg9zAG5lo496YSfQvPuH","Завантажити сертифікат")</f>
        <v>Завантажити сертифікат</v>
      </c>
    </row>
    <row r="852" spans="1:3" x14ac:dyDescent="0.3">
      <c r="A852" s="3">
        <v>851</v>
      </c>
      <c r="B852" s="5" t="s">
        <v>1341</v>
      </c>
      <c r="C852" s="3" t="str">
        <f>HYPERLINK("https://talan.bank.gov.ua/get-user-certificate/eg9zAHolI1iTLaWWgu6O","Завантажити сертифікат")</f>
        <v>Завантажити сертифікат</v>
      </c>
    </row>
    <row r="853" spans="1:3" x14ac:dyDescent="0.3">
      <c r="A853" s="3">
        <v>852</v>
      </c>
      <c r="B853" s="5" t="s">
        <v>1342</v>
      </c>
      <c r="C853" s="3" t="str">
        <f>HYPERLINK("https://talan.bank.gov.ua/get-user-certificate/eg9zAuhCGHlx7Lmxkh_x","Завантажити сертифікат")</f>
        <v>Завантажити сертифікат</v>
      </c>
    </row>
    <row r="854" spans="1:3" x14ac:dyDescent="0.3">
      <c r="A854" s="3">
        <v>853</v>
      </c>
      <c r="B854" s="5" t="s">
        <v>1343</v>
      </c>
      <c r="C854" s="3" t="str">
        <f>HYPERLINK("https://talan.bank.gov.ua/get-user-certificate/eg9zAOvTSnRu0HD4Fcne","Завантажити сертифікат")</f>
        <v>Завантажити сертифікат</v>
      </c>
    </row>
    <row r="855" spans="1:3" x14ac:dyDescent="0.3">
      <c r="A855" s="3">
        <v>854</v>
      </c>
      <c r="B855" s="5" t="s">
        <v>1344</v>
      </c>
      <c r="C855" s="3" t="str">
        <f>HYPERLINK("https://talan.bank.gov.ua/get-user-certificate/eg9zAyrPPrQEERDSTywq","Завантажити сертифікат")</f>
        <v>Завантажити сертифікат</v>
      </c>
    </row>
    <row r="856" spans="1:3" x14ac:dyDescent="0.3">
      <c r="A856" s="3">
        <v>855</v>
      </c>
      <c r="B856" s="5" t="s">
        <v>1345</v>
      </c>
      <c r="C856" s="3" t="str">
        <f>HYPERLINK("https://talan.bank.gov.ua/get-user-certificate/eg9zAer68oJl87OdV0Rm","Завантажити сертифікат")</f>
        <v>Завантажити сертифікат</v>
      </c>
    </row>
    <row r="857" spans="1:3" x14ac:dyDescent="0.3">
      <c r="A857" s="3">
        <v>856</v>
      </c>
      <c r="B857" s="5" t="s">
        <v>1346</v>
      </c>
      <c r="C857" s="3" t="str">
        <f>HYPERLINK("https://talan.bank.gov.ua/get-user-certificate/eg9zAzMHKIO9jF5Vw0GW","Завантажити сертифікат")</f>
        <v>Завантажити сертифікат</v>
      </c>
    </row>
    <row r="858" spans="1:3" x14ac:dyDescent="0.3">
      <c r="A858" s="3">
        <v>857</v>
      </c>
      <c r="B858" s="5" t="s">
        <v>1347</v>
      </c>
      <c r="C858" s="3" t="str">
        <f>HYPERLINK("https://talan.bank.gov.ua/get-user-certificate/eg9zAP3JaHAyqF35BaBA","Завантажити сертифікат")</f>
        <v>Завантажити сертифікат</v>
      </c>
    </row>
    <row r="859" spans="1:3" x14ac:dyDescent="0.3">
      <c r="A859" s="3">
        <v>858</v>
      </c>
      <c r="B859" s="5" t="s">
        <v>1348</v>
      </c>
      <c r="C859" s="3" t="str">
        <f>HYPERLINK("https://talan.bank.gov.ua/get-user-certificate/eg9zAPrre5UYhXypsc__","Завантажити сертифікат")</f>
        <v>Завантажити сертифікат</v>
      </c>
    </row>
    <row r="860" spans="1:3" x14ac:dyDescent="0.3">
      <c r="A860" s="3">
        <v>859</v>
      </c>
      <c r="B860" s="5" t="s">
        <v>1349</v>
      </c>
      <c r="C860" s="3" t="str">
        <f>HYPERLINK("https://talan.bank.gov.ua/get-user-certificate/eg9zAxkGykgwAsP2bYEs","Завантажити сертифікат")</f>
        <v>Завантажити сертифікат</v>
      </c>
    </row>
    <row r="861" spans="1:3" x14ac:dyDescent="0.3">
      <c r="A861" s="3">
        <v>860</v>
      </c>
      <c r="B861" s="5" t="s">
        <v>1350</v>
      </c>
      <c r="C861" s="3" t="str">
        <f>HYPERLINK("https://talan.bank.gov.ua/get-user-certificate/eg9zA1kIqH5T91-MikXb","Завантажити сертифікат")</f>
        <v>Завантажити сертифікат</v>
      </c>
    </row>
    <row r="862" spans="1:3" x14ac:dyDescent="0.3">
      <c r="A862" s="3">
        <v>861</v>
      </c>
      <c r="B862" s="5" t="s">
        <v>1351</v>
      </c>
      <c r="C862" s="3" t="str">
        <f>HYPERLINK("https://talan.bank.gov.ua/get-user-certificate/eg9zALgjWvOla1e3klf0","Завантажити сертифікат")</f>
        <v>Завантажити сертифікат</v>
      </c>
    </row>
    <row r="863" spans="1:3" x14ac:dyDescent="0.3">
      <c r="A863" s="3">
        <v>862</v>
      </c>
      <c r="B863" s="5" t="s">
        <v>1352</v>
      </c>
      <c r="C863" s="3" t="str">
        <f>HYPERLINK("https://talan.bank.gov.ua/get-user-certificate/eg9zAaITzCjraiONPQI3","Завантажити сертифікат")</f>
        <v>Завантажити сертифікат</v>
      </c>
    </row>
    <row r="864" spans="1:3" x14ac:dyDescent="0.3">
      <c r="A864" s="3">
        <v>863</v>
      </c>
      <c r="B864" s="5" t="s">
        <v>1353</v>
      </c>
      <c r="C864" s="3" t="str">
        <f>HYPERLINK("https://talan.bank.gov.ua/get-user-certificate/eg9zA5KRlByC6J4Nh_Ej","Завантажити сертифікат")</f>
        <v>Завантажити сертифікат</v>
      </c>
    </row>
    <row r="865" spans="1:3" x14ac:dyDescent="0.3">
      <c r="A865" s="3">
        <v>864</v>
      </c>
      <c r="B865" s="5" t="s">
        <v>1354</v>
      </c>
      <c r="C865" s="3" t="str">
        <f>HYPERLINK("https://talan.bank.gov.ua/get-user-certificate/eg9zApgIfcD14zkLXDNN","Завантажити сертифікат")</f>
        <v>Завантажити сертифікат</v>
      </c>
    </row>
    <row r="866" spans="1:3" x14ac:dyDescent="0.3">
      <c r="A866" s="3">
        <v>865</v>
      </c>
      <c r="B866" s="5" t="s">
        <v>1355</v>
      </c>
      <c r="C866" s="3" t="str">
        <f>HYPERLINK("https://talan.bank.gov.ua/get-user-certificate/eg9zA2vssUG49iTXZqbO","Завантажити сертифікат")</f>
        <v>Завантажити сертифікат</v>
      </c>
    </row>
    <row r="867" spans="1:3" x14ac:dyDescent="0.3">
      <c r="A867" s="3">
        <v>866</v>
      </c>
      <c r="B867" s="5" t="s">
        <v>1356</v>
      </c>
      <c r="C867" s="3" t="str">
        <f>HYPERLINK("https://talan.bank.gov.ua/get-user-certificate/eg9zA5C5OYYg6jl7N4rh","Завантажити сертифікат")</f>
        <v>Завантажити сертифікат</v>
      </c>
    </row>
    <row r="868" spans="1:3" x14ac:dyDescent="0.3">
      <c r="A868" s="3">
        <v>867</v>
      </c>
      <c r="B868" s="5" t="s">
        <v>1357</v>
      </c>
      <c r="C868" s="3" t="str">
        <f>HYPERLINK("https://talan.bank.gov.ua/get-user-certificate/eg9zApDwnweKDGqxdExb","Завантажити сертифікат")</f>
        <v>Завантажити сертифікат</v>
      </c>
    </row>
    <row r="869" spans="1:3" x14ac:dyDescent="0.3">
      <c r="A869" s="3">
        <v>868</v>
      </c>
      <c r="B869" s="5" t="s">
        <v>1358</v>
      </c>
      <c r="C869" s="3" t="str">
        <f>HYPERLINK("https://talan.bank.gov.ua/get-user-certificate/eg9zAzGW-cndGOrpPJo8","Завантажити сертифікат")</f>
        <v>Завантажити сертифікат</v>
      </c>
    </row>
    <row r="870" spans="1:3" x14ac:dyDescent="0.3">
      <c r="A870" s="3">
        <v>869</v>
      </c>
      <c r="B870" s="5" t="s">
        <v>1359</v>
      </c>
      <c r="C870" s="3" t="str">
        <f>HYPERLINK("https://talan.bank.gov.ua/get-user-certificate/eg9zABkU7YP_oD939rsU","Завантажити сертифікат")</f>
        <v>Завантажити сертифікат</v>
      </c>
    </row>
    <row r="871" spans="1:3" x14ac:dyDescent="0.3">
      <c r="A871" s="3">
        <v>870</v>
      </c>
      <c r="B871" s="5" t="s">
        <v>1360</v>
      </c>
      <c r="C871" s="3" t="str">
        <f>HYPERLINK("https://talan.bank.gov.ua/get-user-certificate/eg9zAHsW_jpRh13xwbs0","Завантажити сертифікат")</f>
        <v>Завантажити сертифікат</v>
      </c>
    </row>
    <row r="872" spans="1:3" x14ac:dyDescent="0.3">
      <c r="A872" s="3">
        <v>871</v>
      </c>
      <c r="B872" s="5" t="s">
        <v>1361</v>
      </c>
      <c r="C872" s="3" t="str">
        <f>HYPERLINK("https://talan.bank.gov.ua/get-user-certificate/eg9zAcmNKV0UUEL7wWKk","Завантажити сертифікат")</f>
        <v>Завантажити сертифікат</v>
      </c>
    </row>
    <row r="873" spans="1:3" x14ac:dyDescent="0.3">
      <c r="A873" s="3">
        <v>872</v>
      </c>
      <c r="B873" s="5" t="s">
        <v>1362</v>
      </c>
      <c r="C873" s="3" t="str">
        <f>HYPERLINK("https://talan.bank.gov.ua/get-user-certificate/eg9zAf-RIxUgMY876Wxr","Завантажити сертифікат")</f>
        <v>Завантажити сертифікат</v>
      </c>
    </row>
    <row r="874" spans="1:3" x14ac:dyDescent="0.3">
      <c r="A874" s="3">
        <v>873</v>
      </c>
      <c r="B874" s="5" t="s">
        <v>1363</v>
      </c>
      <c r="C874" s="3" t="str">
        <f>HYPERLINK("https://talan.bank.gov.ua/get-user-certificate/eg9zATLu0jN9aOZHfBF8","Завантажити сертифікат")</f>
        <v>Завантажити сертифікат</v>
      </c>
    </row>
    <row r="875" spans="1:3" x14ac:dyDescent="0.3">
      <c r="A875" s="3">
        <v>874</v>
      </c>
      <c r="B875" s="5" t="s">
        <v>1364</v>
      </c>
      <c r="C875" s="3" t="str">
        <f>HYPERLINK("https://talan.bank.gov.ua/get-user-certificate/eg9zA6NlVbAtyR7wCXg5","Завантажити сертифікат")</f>
        <v>Завантажити сертифікат</v>
      </c>
    </row>
    <row r="876" spans="1:3" x14ac:dyDescent="0.3">
      <c r="A876" s="3">
        <v>875</v>
      </c>
      <c r="B876" s="5" t="s">
        <v>1365</v>
      </c>
      <c r="C876" s="3" t="str">
        <f>HYPERLINK("https://talan.bank.gov.ua/get-user-certificate/eg9zA7HpHokTyxQPvCwG","Завантажити сертифікат")</f>
        <v>Завантажити сертифікат</v>
      </c>
    </row>
    <row r="877" spans="1:3" x14ac:dyDescent="0.3">
      <c r="A877" s="3">
        <v>876</v>
      </c>
      <c r="B877" s="5" t="s">
        <v>1366</v>
      </c>
      <c r="C877" s="3" t="str">
        <f>HYPERLINK("https://talan.bank.gov.ua/get-user-certificate/eg9zA2AV5tLH4AKJUAy4","Завантажити сертифікат")</f>
        <v>Завантажити сертифікат</v>
      </c>
    </row>
    <row r="878" spans="1:3" x14ac:dyDescent="0.3">
      <c r="A878" s="3">
        <v>877</v>
      </c>
      <c r="B878" s="5" t="s">
        <v>1367</v>
      </c>
      <c r="C878" s="3" t="str">
        <f>HYPERLINK("https://talan.bank.gov.ua/get-user-certificate/eg9zA26ELizrX3jYGQxK","Завантажити сертифікат")</f>
        <v>Завантажити сертифікат</v>
      </c>
    </row>
    <row r="879" spans="1:3" x14ac:dyDescent="0.3">
      <c r="A879" s="3">
        <v>878</v>
      </c>
      <c r="B879" s="5" t="s">
        <v>1368</v>
      </c>
      <c r="C879" s="3" t="str">
        <f>HYPERLINK("https://talan.bank.gov.ua/get-user-certificate/eg9zATip2CbKY3FWIOnH","Завантажити сертифікат")</f>
        <v>Завантажити сертифікат</v>
      </c>
    </row>
    <row r="880" spans="1:3" x14ac:dyDescent="0.3">
      <c r="A880" s="3">
        <v>879</v>
      </c>
      <c r="B880" s="5" t="s">
        <v>1369</v>
      </c>
      <c r="C880" s="3" t="str">
        <f>HYPERLINK("https://talan.bank.gov.ua/get-user-certificate/eg9zAL1Y2KnRJJWor1uO","Завантажити сертифікат")</f>
        <v>Завантажити сертифікат</v>
      </c>
    </row>
    <row r="881" spans="1:3" x14ac:dyDescent="0.3">
      <c r="A881" s="3">
        <v>880</v>
      </c>
      <c r="B881" s="5" t="s">
        <v>1370</v>
      </c>
      <c r="C881" s="3" t="str">
        <f>HYPERLINK("https://talan.bank.gov.ua/get-user-certificate/eg9zAYZqGhF52K_FgjFB","Завантажити сертифікат")</f>
        <v>Завантажити сертифікат</v>
      </c>
    </row>
    <row r="882" spans="1:3" x14ac:dyDescent="0.3">
      <c r="A882" s="3">
        <v>881</v>
      </c>
      <c r="B882" s="5" t="s">
        <v>1371</v>
      </c>
      <c r="C882" s="3" t="str">
        <f>HYPERLINK("https://talan.bank.gov.ua/get-user-certificate/eg9zA2y7gdRTRHHLkukd","Завантажити сертифікат")</f>
        <v>Завантажити сертифікат</v>
      </c>
    </row>
    <row r="883" spans="1:3" x14ac:dyDescent="0.3">
      <c r="A883" s="3">
        <v>882</v>
      </c>
      <c r="B883" s="5" t="s">
        <v>1372</v>
      </c>
      <c r="C883" s="3" t="str">
        <f>HYPERLINK("https://talan.bank.gov.ua/get-user-certificate/eg9zAYMz_qd8cTjNWxjE","Завантажити сертифікат")</f>
        <v>Завантажити сертифікат</v>
      </c>
    </row>
    <row r="884" spans="1:3" x14ac:dyDescent="0.3">
      <c r="A884" s="3">
        <v>883</v>
      </c>
      <c r="B884" s="5" t="s">
        <v>1373</v>
      </c>
      <c r="C884" s="3" t="str">
        <f>HYPERLINK("https://talan.bank.gov.ua/get-user-certificate/eg9zAnoRtAGkrVRSbHrn","Завантажити сертифікат")</f>
        <v>Завантажити сертифікат</v>
      </c>
    </row>
    <row r="885" spans="1:3" x14ac:dyDescent="0.3">
      <c r="A885" s="3">
        <v>884</v>
      </c>
      <c r="B885" s="5" t="s">
        <v>1374</v>
      </c>
      <c r="C885" s="3" t="str">
        <f>HYPERLINK("https://talan.bank.gov.ua/get-user-certificate/eg9zATfc6c6GKH235chB","Завантажити сертифікат")</f>
        <v>Завантажити сертифікат</v>
      </c>
    </row>
    <row r="886" spans="1:3" x14ac:dyDescent="0.3">
      <c r="A886" s="3">
        <v>885</v>
      </c>
      <c r="B886" s="5" t="s">
        <v>1375</v>
      </c>
      <c r="C886" s="3" t="str">
        <f>HYPERLINK("https://talan.bank.gov.ua/get-user-certificate/eg9zA-P7u1bhEeQ3Y04T","Завантажити сертифікат")</f>
        <v>Завантажити сертифікат</v>
      </c>
    </row>
    <row r="887" spans="1:3" x14ac:dyDescent="0.3">
      <c r="A887" s="3">
        <v>886</v>
      </c>
      <c r="B887" s="5" t="s">
        <v>1376</v>
      </c>
      <c r="C887" s="3" t="str">
        <f>HYPERLINK("https://talan.bank.gov.ua/get-user-certificate/eg9zAewyVpEeAApi7gBr","Завантажити сертифікат")</f>
        <v>Завантажити сертифікат</v>
      </c>
    </row>
    <row r="888" spans="1:3" x14ac:dyDescent="0.3">
      <c r="A888" s="3">
        <v>887</v>
      </c>
      <c r="B888" s="5" t="s">
        <v>1377</v>
      </c>
      <c r="C888" s="3" t="str">
        <f>HYPERLINK("https://talan.bank.gov.ua/get-user-certificate/eg9zAs2VbnispQQGlIsX","Завантажити сертифікат")</f>
        <v>Завантажити сертифікат</v>
      </c>
    </row>
    <row r="889" spans="1:3" x14ac:dyDescent="0.3">
      <c r="A889" s="3">
        <v>888</v>
      </c>
      <c r="B889" s="5" t="s">
        <v>1378</v>
      </c>
      <c r="C889" s="3" t="str">
        <f>HYPERLINK("https://talan.bank.gov.ua/get-user-certificate/eg9zAlp9P0tVGFGNhDll","Завантажити сертифікат")</f>
        <v>Завантажити сертифікат</v>
      </c>
    </row>
    <row r="890" spans="1:3" x14ac:dyDescent="0.3">
      <c r="A890" s="3">
        <v>889</v>
      </c>
      <c r="B890" s="5" t="s">
        <v>1379</v>
      </c>
      <c r="C890" s="3" t="str">
        <f>HYPERLINK("https://talan.bank.gov.ua/get-user-certificate/eg9zAei3vwN8acj6BKBI","Завантажити сертифікат")</f>
        <v>Завантажити сертифікат</v>
      </c>
    </row>
    <row r="891" spans="1:3" x14ac:dyDescent="0.3">
      <c r="A891" s="3">
        <v>890</v>
      </c>
      <c r="B891" s="5" t="s">
        <v>1380</v>
      </c>
      <c r="C891" s="3" t="str">
        <f>HYPERLINK("https://talan.bank.gov.ua/get-user-certificate/eg9zASxsip14j-XKDcLo","Завантажити сертифікат")</f>
        <v>Завантажити сертифікат</v>
      </c>
    </row>
    <row r="892" spans="1:3" x14ac:dyDescent="0.3">
      <c r="A892" s="3">
        <v>891</v>
      </c>
      <c r="B892" s="5" t="s">
        <v>1381</v>
      </c>
      <c r="C892" s="3" t="str">
        <f>HYPERLINK("https://talan.bank.gov.ua/get-user-certificate/eg9zApJ-j1rJ1gsDOnms","Завантажити сертифікат")</f>
        <v>Завантажити сертифікат</v>
      </c>
    </row>
    <row r="893" spans="1:3" x14ac:dyDescent="0.3">
      <c r="A893" s="3">
        <v>892</v>
      </c>
      <c r="B893" s="5" t="s">
        <v>1382</v>
      </c>
      <c r="C893" s="3" t="str">
        <f>HYPERLINK("https://talan.bank.gov.ua/get-user-certificate/eg9zAUOwQlON_XjpcxqD","Завантажити сертифікат")</f>
        <v>Завантажити сертифікат</v>
      </c>
    </row>
    <row r="894" spans="1:3" x14ac:dyDescent="0.3">
      <c r="A894" s="3">
        <v>893</v>
      </c>
      <c r="B894" s="5" t="s">
        <v>1383</v>
      </c>
      <c r="C894" s="3" t="str">
        <f>HYPERLINK("https://talan.bank.gov.ua/get-user-certificate/eg9zAIjxnoyNbCANrmp_","Завантажити сертифікат")</f>
        <v>Завантажити сертифікат</v>
      </c>
    </row>
    <row r="895" spans="1:3" x14ac:dyDescent="0.3">
      <c r="A895" s="3">
        <v>894</v>
      </c>
      <c r="B895" s="5" t="s">
        <v>1384</v>
      </c>
      <c r="C895" s="3" t="str">
        <f>HYPERLINK("https://talan.bank.gov.ua/get-user-certificate/eg9zAXlZhcoOs9HeMmip","Завантажити сертифікат")</f>
        <v>Завантажити сертифікат</v>
      </c>
    </row>
    <row r="896" spans="1:3" x14ac:dyDescent="0.3">
      <c r="A896" s="3">
        <v>895</v>
      </c>
      <c r="B896" s="5" t="s">
        <v>1385</v>
      </c>
      <c r="C896" s="3" t="str">
        <f>HYPERLINK("https://talan.bank.gov.ua/get-user-certificate/eg9zAgd6dLyBi1U2cw2i","Завантажити сертифікат")</f>
        <v>Завантажити сертифікат</v>
      </c>
    </row>
    <row r="897" spans="1:3" x14ac:dyDescent="0.3">
      <c r="A897" s="3">
        <v>896</v>
      </c>
      <c r="B897" s="5" t="s">
        <v>1386</v>
      </c>
      <c r="C897" s="3" t="str">
        <f>HYPERLINK("https://talan.bank.gov.ua/get-user-certificate/eg9zASo6mlx_jVJV890c","Завантажити сертифікат")</f>
        <v>Завантажити сертифікат</v>
      </c>
    </row>
    <row r="898" spans="1:3" x14ac:dyDescent="0.3">
      <c r="A898" s="3">
        <v>897</v>
      </c>
      <c r="B898" s="5" t="s">
        <v>1387</v>
      </c>
      <c r="C898" s="3" t="str">
        <f>HYPERLINK("https://talan.bank.gov.ua/get-user-certificate/eg9zAoRWHmUZZWXyP1lk","Завантажити сертифікат")</f>
        <v>Завантажити сертифікат</v>
      </c>
    </row>
    <row r="899" spans="1:3" x14ac:dyDescent="0.3">
      <c r="A899" s="3">
        <v>898</v>
      </c>
      <c r="B899" s="5" t="s">
        <v>1388</v>
      </c>
      <c r="C899" s="3" t="str">
        <f>HYPERLINK("https://talan.bank.gov.ua/get-user-certificate/eg9zAZ8O0gqosXNowuaS","Завантажити сертифікат")</f>
        <v>Завантажити сертифікат</v>
      </c>
    </row>
    <row r="900" spans="1:3" x14ac:dyDescent="0.3">
      <c r="A900" s="3">
        <v>899</v>
      </c>
      <c r="B900" s="5" t="s">
        <v>1389</v>
      </c>
      <c r="C900" s="3" t="str">
        <f>HYPERLINK("https://talan.bank.gov.ua/get-user-certificate/eg9zAyPOH3pCbcYkengM","Завантажити сертифікат")</f>
        <v>Завантажити сертифікат</v>
      </c>
    </row>
    <row r="901" spans="1:3" x14ac:dyDescent="0.3">
      <c r="A901" s="3">
        <v>900</v>
      </c>
      <c r="B901" s="5" t="s">
        <v>1390</v>
      </c>
      <c r="C901" s="3" t="str">
        <f>HYPERLINK("https://talan.bank.gov.ua/get-user-certificate/eg9zAm55ykPLleHbo-ea","Завантажити сертифікат")</f>
        <v>Завантажити сертифікат</v>
      </c>
    </row>
    <row r="902" spans="1:3" x14ac:dyDescent="0.3">
      <c r="A902" s="3">
        <v>901</v>
      </c>
      <c r="B902" s="5" t="s">
        <v>1391</v>
      </c>
      <c r="C902" s="3" t="str">
        <f>HYPERLINK("https://talan.bank.gov.ua/get-user-certificate/eg9zAsRs_bNu3Sqt_4B6","Завантажити сертифікат")</f>
        <v>Завантажити сертифікат</v>
      </c>
    </row>
    <row r="903" spans="1:3" x14ac:dyDescent="0.3">
      <c r="A903" s="3">
        <v>902</v>
      </c>
      <c r="B903" s="5" t="s">
        <v>1392</v>
      </c>
      <c r="C903" s="3" t="str">
        <f>HYPERLINK("https://talan.bank.gov.ua/get-user-certificate/eg9zAmjpXOph-cD-r2j6","Завантажити сертифікат")</f>
        <v>Завантажити сертифікат</v>
      </c>
    </row>
    <row r="904" spans="1:3" x14ac:dyDescent="0.3">
      <c r="A904" s="3">
        <v>903</v>
      </c>
      <c r="B904" s="5" t="s">
        <v>1393</v>
      </c>
      <c r="C904" s="3" t="str">
        <f>HYPERLINK("https://talan.bank.gov.ua/get-user-certificate/eg9zAiju7epyIY77YhJ0","Завантажити сертифікат")</f>
        <v>Завантажити сертифікат</v>
      </c>
    </row>
    <row r="905" spans="1:3" x14ac:dyDescent="0.3">
      <c r="A905" s="3">
        <v>904</v>
      </c>
      <c r="B905" s="5" t="s">
        <v>1394</v>
      </c>
      <c r="C905" s="3" t="str">
        <f>HYPERLINK("https://talan.bank.gov.ua/get-user-certificate/eg9zAO4VIxP3WFKq2-_p","Завантажити сертифікат")</f>
        <v>Завантажити сертифікат</v>
      </c>
    </row>
    <row r="906" spans="1:3" x14ac:dyDescent="0.3">
      <c r="A906" s="3">
        <v>905</v>
      </c>
      <c r="B906" s="5" t="s">
        <v>1395</v>
      </c>
      <c r="C906" s="3" t="str">
        <f>HYPERLINK("https://talan.bank.gov.ua/get-user-certificate/eg9zAGqaHuoBlKhadY_E","Завантажити сертифікат")</f>
        <v>Завантажити сертифікат</v>
      </c>
    </row>
    <row r="907" spans="1:3" x14ac:dyDescent="0.3">
      <c r="A907" s="3">
        <v>906</v>
      </c>
      <c r="B907" s="5" t="s">
        <v>1396</v>
      </c>
      <c r="C907" s="3" t="str">
        <f>HYPERLINK("https://talan.bank.gov.ua/get-user-certificate/eg9zAh2au41DZWAkWaHw","Завантажити сертифікат")</f>
        <v>Завантажити сертифікат</v>
      </c>
    </row>
    <row r="908" spans="1:3" x14ac:dyDescent="0.3">
      <c r="A908" s="3">
        <v>907</v>
      </c>
      <c r="B908" s="5" t="s">
        <v>1397</v>
      </c>
      <c r="C908" s="3" t="str">
        <f>HYPERLINK("https://talan.bank.gov.ua/get-user-certificate/eg9zAhHPlKF8x_8uFPar","Завантажити сертифікат")</f>
        <v>Завантажити сертифікат</v>
      </c>
    </row>
    <row r="909" spans="1:3" x14ac:dyDescent="0.3">
      <c r="A909" s="3">
        <v>908</v>
      </c>
      <c r="B909" s="5" t="s">
        <v>1398</v>
      </c>
      <c r="C909" s="3" t="str">
        <f>HYPERLINK("https://talan.bank.gov.ua/get-user-certificate/eg9zA208uGUaZ5XMkJUI","Завантажити сертифікат")</f>
        <v>Завантажити сертифікат</v>
      </c>
    </row>
    <row r="910" spans="1:3" x14ac:dyDescent="0.3">
      <c r="A910" s="3">
        <v>909</v>
      </c>
      <c r="B910" s="5" t="s">
        <v>1399</v>
      </c>
      <c r="C910" s="3" t="str">
        <f>HYPERLINK("https://talan.bank.gov.ua/get-user-certificate/eg9zAUJXFXIJHKHPYToB","Завантажити сертифікат")</f>
        <v>Завантажити сертифікат</v>
      </c>
    </row>
    <row r="911" spans="1:3" x14ac:dyDescent="0.3">
      <c r="A911" s="3">
        <v>910</v>
      </c>
      <c r="B911" s="5" t="s">
        <v>1400</v>
      </c>
      <c r="C911" s="3" t="str">
        <f>HYPERLINK("https://talan.bank.gov.ua/get-user-certificate/eg9zAbSo7G7vZSl_lhlQ","Завантажити сертифікат")</f>
        <v>Завантажити сертифікат</v>
      </c>
    </row>
    <row r="912" spans="1:3" x14ac:dyDescent="0.3">
      <c r="A912" s="3">
        <v>911</v>
      </c>
      <c r="B912" s="5" t="s">
        <v>1401</v>
      </c>
      <c r="C912" s="3" t="str">
        <f>HYPERLINK("https://talan.bank.gov.ua/get-user-certificate/eg9zAJn6P2jz3B7nclsw","Завантажити сертифікат")</f>
        <v>Завантажити сертифікат</v>
      </c>
    </row>
    <row r="913" spans="1:3" x14ac:dyDescent="0.3">
      <c r="A913" s="3">
        <v>912</v>
      </c>
      <c r="B913" s="5" t="s">
        <v>1402</v>
      </c>
      <c r="C913" s="3" t="str">
        <f>HYPERLINK("https://talan.bank.gov.ua/get-user-certificate/eg9zAgfK_X67XKF1Y1SA","Завантажити сертифікат")</f>
        <v>Завантажити сертифікат</v>
      </c>
    </row>
    <row r="914" spans="1:3" x14ac:dyDescent="0.3">
      <c r="A914" s="3">
        <v>913</v>
      </c>
      <c r="B914" s="5" t="s">
        <v>1403</v>
      </c>
      <c r="C914" s="3" t="str">
        <f>HYPERLINK("https://talan.bank.gov.ua/get-user-certificate/eg9zA2jDn9qmnSHyFCmb","Завантажити сертифікат")</f>
        <v>Завантажити сертифікат</v>
      </c>
    </row>
    <row r="915" spans="1:3" x14ac:dyDescent="0.3">
      <c r="A915" s="3">
        <v>914</v>
      </c>
      <c r="B915" s="5" t="s">
        <v>1404</v>
      </c>
      <c r="C915" s="3" t="str">
        <f>HYPERLINK("https://talan.bank.gov.ua/get-user-certificate/eg9zAI5WsrsVcCAACVda","Завантажити сертифікат")</f>
        <v>Завантажити сертифікат</v>
      </c>
    </row>
    <row r="916" spans="1:3" x14ac:dyDescent="0.3">
      <c r="A916" s="3">
        <v>915</v>
      </c>
      <c r="B916" s="5" t="s">
        <v>1405</v>
      </c>
      <c r="C916" s="3" t="str">
        <f>HYPERLINK("https://talan.bank.gov.ua/get-user-certificate/eg9zAf6qprqPZM_Z5ktK","Завантажити сертифікат")</f>
        <v>Завантажити сертифікат</v>
      </c>
    </row>
    <row r="917" spans="1:3" x14ac:dyDescent="0.3">
      <c r="A917" s="3">
        <v>916</v>
      </c>
      <c r="B917" s="5" t="s">
        <v>1406</v>
      </c>
      <c r="C917" s="3" t="str">
        <f>HYPERLINK("https://talan.bank.gov.ua/get-user-certificate/eg9zAruRZtMzpY11EFXf","Завантажити сертифікат")</f>
        <v>Завантажити сертифікат</v>
      </c>
    </row>
    <row r="918" spans="1:3" x14ac:dyDescent="0.3">
      <c r="A918" s="3">
        <v>917</v>
      </c>
      <c r="B918" s="5" t="s">
        <v>1407</v>
      </c>
      <c r="C918" s="3" t="str">
        <f>HYPERLINK("https://talan.bank.gov.ua/get-user-certificate/eg9zAk25mGoHa7JwJyj8","Завантажити сертифікат")</f>
        <v>Завантажити сертифікат</v>
      </c>
    </row>
    <row r="919" spans="1:3" x14ac:dyDescent="0.3">
      <c r="A919" s="3">
        <v>918</v>
      </c>
      <c r="B919" s="5" t="s">
        <v>1408</v>
      </c>
      <c r="C919" s="3" t="str">
        <f>HYPERLINK("https://talan.bank.gov.ua/get-user-certificate/eg9zACFS-N8kSRv3Bmw1","Завантажити сертифікат")</f>
        <v>Завантажити сертифікат</v>
      </c>
    </row>
    <row r="920" spans="1:3" x14ac:dyDescent="0.3">
      <c r="A920" s="3">
        <v>919</v>
      </c>
      <c r="B920" s="5" t="s">
        <v>1409</v>
      </c>
      <c r="C920" s="3" t="str">
        <f>HYPERLINK("https://talan.bank.gov.ua/get-user-certificate/eg9zAcAv_OkIpA350DAA","Завантажити сертифікат")</f>
        <v>Завантажити сертифікат</v>
      </c>
    </row>
    <row r="921" spans="1:3" x14ac:dyDescent="0.3">
      <c r="A921" s="3">
        <v>920</v>
      </c>
      <c r="B921" s="5" t="s">
        <v>1410</v>
      </c>
      <c r="C921" s="3" t="str">
        <f>HYPERLINK("https://talan.bank.gov.ua/get-user-certificate/eg9zA7aEsyFeWFiE-j6Q","Завантажити сертифікат")</f>
        <v>Завантажити сертифікат</v>
      </c>
    </row>
    <row r="922" spans="1:3" x14ac:dyDescent="0.3">
      <c r="A922" s="3">
        <v>921</v>
      </c>
      <c r="B922" s="5" t="s">
        <v>1411</v>
      </c>
      <c r="C922" s="3" t="str">
        <f>HYPERLINK("https://talan.bank.gov.ua/get-user-certificate/eg9zA3MZAKlXeVOtQ_h4","Завантажити сертифікат")</f>
        <v>Завантажити сертифікат</v>
      </c>
    </row>
    <row r="923" spans="1:3" x14ac:dyDescent="0.3">
      <c r="A923" s="3">
        <v>922</v>
      </c>
      <c r="B923" s="5" t="s">
        <v>1412</v>
      </c>
      <c r="C923" s="3" t="str">
        <f>HYPERLINK("https://talan.bank.gov.ua/get-user-certificate/eg9zA3BsEQ_EiRgMVlMM","Завантажити сертифікат")</f>
        <v>Завантажити сертифікат</v>
      </c>
    </row>
    <row r="924" spans="1:3" x14ac:dyDescent="0.3">
      <c r="A924" s="3">
        <v>923</v>
      </c>
      <c r="B924" s="5" t="s">
        <v>1413</v>
      </c>
      <c r="C924" s="3" t="str">
        <f>HYPERLINK("https://talan.bank.gov.ua/get-user-certificate/eg9zAOI0wtK-Uw_k5UW5","Завантажити сертифікат")</f>
        <v>Завантажити сертифікат</v>
      </c>
    </row>
    <row r="925" spans="1:3" x14ac:dyDescent="0.3">
      <c r="A925" s="3">
        <v>924</v>
      </c>
      <c r="B925" s="5" t="s">
        <v>1414</v>
      </c>
      <c r="C925" s="3" t="str">
        <f>HYPERLINK("https://talan.bank.gov.ua/get-user-certificate/eg9zAEQXBO0ep74Ehgn9","Завантажити сертифікат")</f>
        <v>Завантажити сертифікат</v>
      </c>
    </row>
    <row r="926" spans="1:3" x14ac:dyDescent="0.3">
      <c r="A926" s="3">
        <v>925</v>
      </c>
      <c r="B926" s="5" t="s">
        <v>1415</v>
      </c>
      <c r="C926" s="3" t="str">
        <f>HYPERLINK("https://talan.bank.gov.ua/get-user-certificate/eg9zAstG5w4pMIZNrjZ0","Завантажити сертифікат")</f>
        <v>Завантажити сертифікат</v>
      </c>
    </row>
    <row r="927" spans="1:3" x14ac:dyDescent="0.3">
      <c r="A927" s="3">
        <v>926</v>
      </c>
      <c r="B927" s="5" t="s">
        <v>1416</v>
      </c>
      <c r="C927" s="3" t="str">
        <f>HYPERLINK("https://talan.bank.gov.ua/get-user-certificate/eg9zAHjOfd-LY1lh8Wvm","Завантажити сертифікат")</f>
        <v>Завантажити сертифікат</v>
      </c>
    </row>
    <row r="928" spans="1:3" x14ac:dyDescent="0.3">
      <c r="A928" s="3">
        <v>927</v>
      </c>
      <c r="B928" s="5" t="s">
        <v>1417</v>
      </c>
      <c r="C928" s="3" t="str">
        <f>HYPERLINK("https://talan.bank.gov.ua/get-user-certificate/eg9zATl0yQj3M08NX0uI","Завантажити сертифікат")</f>
        <v>Завантажити сертифікат</v>
      </c>
    </row>
    <row r="929" spans="1:3" x14ac:dyDescent="0.3">
      <c r="A929" s="3">
        <v>928</v>
      </c>
      <c r="B929" s="5" t="s">
        <v>1418</v>
      </c>
      <c r="C929" s="3" t="str">
        <f>HYPERLINK("https://talan.bank.gov.ua/get-user-certificate/eg9zAUea6EYX2VKILZza","Завантажити сертифікат")</f>
        <v>Завантажити сертифікат</v>
      </c>
    </row>
    <row r="930" spans="1:3" x14ac:dyDescent="0.3">
      <c r="A930" s="3">
        <v>929</v>
      </c>
      <c r="B930" s="5" t="s">
        <v>1419</v>
      </c>
      <c r="C930" s="3" t="str">
        <f>HYPERLINK("https://talan.bank.gov.ua/get-user-certificate/eg9zAbMkCtLLGQ9p4mto","Завантажити сертифікат")</f>
        <v>Завантажити сертифікат</v>
      </c>
    </row>
    <row r="931" spans="1:3" x14ac:dyDescent="0.3">
      <c r="A931" s="3">
        <v>930</v>
      </c>
      <c r="B931" s="5" t="s">
        <v>1420</v>
      </c>
      <c r="C931" s="3" t="str">
        <f>HYPERLINK("https://talan.bank.gov.ua/get-user-certificate/eg9zA029Z4DnmsX0Y1nH","Завантажити сертифікат")</f>
        <v>Завантажити сертифікат</v>
      </c>
    </row>
    <row r="932" spans="1:3" x14ac:dyDescent="0.3">
      <c r="A932" s="3">
        <v>931</v>
      </c>
      <c r="B932" s="5" t="s">
        <v>1421</v>
      </c>
      <c r="C932" s="3" t="str">
        <f>HYPERLINK("https://talan.bank.gov.ua/get-user-certificate/eg9zAk-b3b5v9nLKQuPM","Завантажити сертифікат")</f>
        <v>Завантажити сертифікат</v>
      </c>
    </row>
    <row r="933" spans="1:3" x14ac:dyDescent="0.3">
      <c r="A933" s="3">
        <v>932</v>
      </c>
      <c r="B933" s="5" t="s">
        <v>1422</v>
      </c>
      <c r="C933" s="3" t="str">
        <f>HYPERLINK("https://talan.bank.gov.ua/get-user-certificate/eg9zAqcXBxentUYfm1vc","Завантажити сертифікат")</f>
        <v>Завантажити сертифікат</v>
      </c>
    </row>
    <row r="934" spans="1:3" x14ac:dyDescent="0.3">
      <c r="A934" s="3">
        <v>933</v>
      </c>
      <c r="B934" s="5" t="s">
        <v>1423</v>
      </c>
      <c r="C934" s="3" t="str">
        <f>HYPERLINK("https://talan.bank.gov.ua/get-user-certificate/eg9zAob3TshTzbXWaF5K","Завантажити сертифікат")</f>
        <v>Завантажити сертифікат</v>
      </c>
    </row>
    <row r="935" spans="1:3" x14ac:dyDescent="0.3">
      <c r="A935" s="3">
        <v>934</v>
      </c>
      <c r="B935" s="5" t="s">
        <v>1424</v>
      </c>
      <c r="C935" s="3" t="str">
        <f>HYPERLINK("https://talan.bank.gov.ua/get-user-certificate/eg9zAAZoxro827ddVZHk","Завантажити сертифікат")</f>
        <v>Завантажити сертифікат</v>
      </c>
    </row>
    <row r="936" spans="1:3" x14ac:dyDescent="0.3">
      <c r="A936" s="3">
        <v>935</v>
      </c>
      <c r="B936" s="5" t="s">
        <v>1425</v>
      </c>
      <c r="C936" s="3" t="str">
        <f>HYPERLINK("https://talan.bank.gov.ua/get-user-certificate/eg9zAoSpY8nqZos7c_QZ","Завантажити сертифікат")</f>
        <v>Завантажити сертифікат</v>
      </c>
    </row>
    <row r="937" spans="1:3" x14ac:dyDescent="0.3">
      <c r="A937" s="3">
        <v>936</v>
      </c>
      <c r="B937" s="5" t="s">
        <v>1426</v>
      </c>
      <c r="C937" s="3" t="str">
        <f>HYPERLINK("https://talan.bank.gov.ua/get-user-certificate/eg9zAIzKM_p_ZI7m75yI","Завантажити сертифікат")</f>
        <v>Завантажити сертифікат</v>
      </c>
    </row>
    <row r="938" spans="1:3" x14ac:dyDescent="0.3">
      <c r="A938" s="3">
        <v>937</v>
      </c>
      <c r="B938" s="5" t="s">
        <v>1427</v>
      </c>
      <c r="C938" s="3" t="str">
        <f>HYPERLINK("https://talan.bank.gov.ua/get-user-certificate/eg9zAJhL2uSpXXzMCYEi","Завантажити сертифікат")</f>
        <v>Завантажити сертифікат</v>
      </c>
    </row>
    <row r="939" spans="1:3" x14ac:dyDescent="0.3">
      <c r="A939" s="3">
        <v>938</v>
      </c>
      <c r="B939" s="5" t="s">
        <v>1428</v>
      </c>
      <c r="C939" s="3" t="str">
        <f>HYPERLINK("https://talan.bank.gov.ua/get-user-certificate/eg9zAI1AZ57vA30y85hu","Завантажити сертифікат")</f>
        <v>Завантажити сертифікат</v>
      </c>
    </row>
    <row r="940" spans="1:3" x14ac:dyDescent="0.3">
      <c r="A940" s="3">
        <v>939</v>
      </c>
      <c r="B940" s="5" t="s">
        <v>1429</v>
      </c>
      <c r="C940" s="3" t="str">
        <f>HYPERLINK("https://talan.bank.gov.ua/get-user-certificate/eg9zA5z7y3eUtxXg37Pq","Завантажити сертифікат")</f>
        <v>Завантажити сертифікат</v>
      </c>
    </row>
    <row r="941" spans="1:3" x14ac:dyDescent="0.3">
      <c r="A941" s="3">
        <v>940</v>
      </c>
      <c r="B941" s="5" t="s">
        <v>1430</v>
      </c>
      <c r="C941" s="3" t="str">
        <f>HYPERLINK("https://talan.bank.gov.ua/get-user-certificate/eg9zA7dmzlZXIFKHMlgw","Завантажити сертифікат")</f>
        <v>Завантажити сертифікат</v>
      </c>
    </row>
    <row r="942" spans="1:3" x14ac:dyDescent="0.3">
      <c r="A942" s="3">
        <v>941</v>
      </c>
      <c r="B942" s="5" t="s">
        <v>1431</v>
      </c>
      <c r="C942" s="3" t="str">
        <f>HYPERLINK("https://talan.bank.gov.ua/get-user-certificate/eg9zAKb1OTXd6poxcman","Завантажити сертифікат")</f>
        <v>Завантажити сертифікат</v>
      </c>
    </row>
    <row r="943" spans="1:3" x14ac:dyDescent="0.3">
      <c r="A943" s="3">
        <v>942</v>
      </c>
      <c r="B943" s="5" t="s">
        <v>1432</v>
      </c>
      <c r="C943" s="3" t="str">
        <f>HYPERLINK("https://talan.bank.gov.ua/get-user-certificate/eg9zAXl1YaVLS-Ugazv9","Завантажити сертифікат")</f>
        <v>Завантажити сертифікат</v>
      </c>
    </row>
    <row r="944" spans="1:3" x14ac:dyDescent="0.3">
      <c r="A944" s="3">
        <v>943</v>
      </c>
      <c r="B944" s="5" t="s">
        <v>1433</v>
      </c>
      <c r="C944" s="3" t="str">
        <f>HYPERLINK("https://talan.bank.gov.ua/get-user-certificate/eg9zALIECWJJBSBcdp5G","Завантажити сертифікат")</f>
        <v>Завантажити сертифікат</v>
      </c>
    </row>
    <row r="945" spans="1:3" x14ac:dyDescent="0.3">
      <c r="A945" s="3">
        <v>944</v>
      </c>
      <c r="B945" s="5" t="s">
        <v>1434</v>
      </c>
      <c r="C945" s="3" t="str">
        <f>HYPERLINK("https://talan.bank.gov.ua/get-user-certificate/eg9zAXBg6DhS_qak0P4P","Завантажити сертифікат")</f>
        <v>Завантажити сертифікат</v>
      </c>
    </row>
    <row r="946" spans="1:3" x14ac:dyDescent="0.3">
      <c r="A946" s="3">
        <v>945</v>
      </c>
      <c r="B946" s="5" t="s">
        <v>1435</v>
      </c>
      <c r="C946" s="3" t="str">
        <f>HYPERLINK("https://talan.bank.gov.ua/get-user-certificate/eg9zATW-4L3b8iAhy4ca","Завантажити сертифікат")</f>
        <v>Завантажити сертифікат</v>
      </c>
    </row>
    <row r="947" spans="1:3" x14ac:dyDescent="0.3">
      <c r="A947" s="3">
        <v>946</v>
      </c>
      <c r="B947" s="5" t="s">
        <v>1436</v>
      </c>
      <c r="C947" s="3" t="str">
        <f>HYPERLINK("https://talan.bank.gov.ua/get-user-certificate/eg9zAYmVqY7Pm3fRvDNj","Завантажити сертифікат")</f>
        <v>Завантажити сертифікат</v>
      </c>
    </row>
    <row r="948" spans="1:3" x14ac:dyDescent="0.3">
      <c r="A948" s="3">
        <v>947</v>
      </c>
      <c r="B948" s="5" t="s">
        <v>1437</v>
      </c>
      <c r="C948" s="3" t="str">
        <f>HYPERLINK("https://talan.bank.gov.ua/get-user-certificate/eg9zAxfnzWzsscajAwqx","Завантажити сертифікат")</f>
        <v>Завантажити сертифікат</v>
      </c>
    </row>
    <row r="949" spans="1:3" x14ac:dyDescent="0.3">
      <c r="A949" s="3">
        <v>948</v>
      </c>
      <c r="B949" s="5" t="s">
        <v>1438</v>
      </c>
      <c r="C949" s="3" t="str">
        <f>HYPERLINK("https://talan.bank.gov.ua/get-user-certificate/eg9zAbtPwsR-ueElAdpr","Завантажити сертифікат")</f>
        <v>Завантажити сертифікат</v>
      </c>
    </row>
    <row r="950" spans="1:3" x14ac:dyDescent="0.3">
      <c r="A950" s="3">
        <v>949</v>
      </c>
      <c r="B950" s="5" t="s">
        <v>1439</v>
      </c>
      <c r="C950" s="3" t="str">
        <f>HYPERLINK("https://talan.bank.gov.ua/get-user-certificate/eg9zAKrn0vPXBAWIzWT3","Завантажити сертифікат")</f>
        <v>Завантажити сертифікат</v>
      </c>
    </row>
    <row r="951" spans="1:3" x14ac:dyDescent="0.3">
      <c r="A951" s="3">
        <v>950</v>
      </c>
      <c r="B951" s="5" t="s">
        <v>1440</v>
      </c>
      <c r="C951" s="3" t="str">
        <f>HYPERLINK("https://talan.bank.gov.ua/get-user-certificate/eg9zArKsxL3-glmpVL3h","Завантажити сертифікат")</f>
        <v>Завантажити сертифікат</v>
      </c>
    </row>
    <row r="952" spans="1:3" x14ac:dyDescent="0.3">
      <c r="A952" s="3">
        <v>951</v>
      </c>
      <c r="B952" s="5" t="s">
        <v>1441</v>
      </c>
      <c r="C952" s="3" t="str">
        <f>HYPERLINK("https://talan.bank.gov.ua/get-user-certificate/eg9zABhNDxI1LlbeOgiN","Завантажити сертифікат")</f>
        <v>Завантажити сертифікат</v>
      </c>
    </row>
    <row r="953" spans="1:3" x14ac:dyDescent="0.3">
      <c r="A953" s="3">
        <v>952</v>
      </c>
      <c r="B953" s="5" t="s">
        <v>1442</v>
      </c>
      <c r="C953" s="3" t="str">
        <f>HYPERLINK("https://talan.bank.gov.ua/get-user-certificate/eg9zAg04sUwrsfXeYhIo","Завантажити сертифікат")</f>
        <v>Завантажити сертифікат</v>
      </c>
    </row>
    <row r="954" spans="1:3" x14ac:dyDescent="0.3">
      <c r="A954" s="3">
        <v>953</v>
      </c>
      <c r="B954" s="5" t="s">
        <v>1443</v>
      </c>
      <c r="C954" s="3" t="str">
        <f>HYPERLINK("https://talan.bank.gov.ua/get-user-certificate/eg9zA_nA5vJH4oQ0qp9G","Завантажити сертифікат")</f>
        <v>Завантажити сертифікат</v>
      </c>
    </row>
    <row r="955" spans="1:3" x14ac:dyDescent="0.3">
      <c r="A955" s="3">
        <v>954</v>
      </c>
      <c r="B955" s="5" t="s">
        <v>1444</v>
      </c>
      <c r="C955" s="3" t="str">
        <f>HYPERLINK("https://talan.bank.gov.ua/get-user-certificate/eg9zAxK-MjRvLCBYFflF","Завантажити сертифікат")</f>
        <v>Завантажити сертифікат</v>
      </c>
    </row>
    <row r="956" spans="1:3" x14ac:dyDescent="0.3">
      <c r="A956" s="3">
        <v>955</v>
      </c>
      <c r="B956" s="5" t="s">
        <v>1445</v>
      </c>
      <c r="C956" s="3" t="str">
        <f>HYPERLINK("https://talan.bank.gov.ua/get-user-certificate/eg9zA_d6kWWRJwdheRCR","Завантажити сертифікат")</f>
        <v>Завантажити сертифікат</v>
      </c>
    </row>
    <row r="957" spans="1:3" x14ac:dyDescent="0.3">
      <c r="A957" s="3">
        <v>956</v>
      </c>
      <c r="B957" s="5" t="s">
        <v>1446</v>
      </c>
      <c r="C957" s="3" t="str">
        <f>HYPERLINK("https://talan.bank.gov.ua/get-user-certificate/eg9zAA0ujrRmHWpitazR","Завантажити сертифікат")</f>
        <v>Завантажити сертифікат</v>
      </c>
    </row>
    <row r="958" spans="1:3" x14ac:dyDescent="0.3">
      <c r="A958" s="3">
        <v>957</v>
      </c>
      <c r="B958" s="5" t="s">
        <v>1447</v>
      </c>
      <c r="C958" s="3" t="str">
        <f>HYPERLINK("https://talan.bank.gov.ua/get-user-certificate/eg9zAb45M4jN7vDANz97","Завантажити сертифікат")</f>
        <v>Завантажити сертифікат</v>
      </c>
    </row>
    <row r="959" spans="1:3" x14ac:dyDescent="0.3">
      <c r="A959" s="3">
        <v>958</v>
      </c>
      <c r="B959" s="5" t="s">
        <v>1448</v>
      </c>
      <c r="C959" s="3" t="str">
        <f>HYPERLINK("https://talan.bank.gov.ua/get-user-certificate/eg9zA82_s1Njwddroab9","Завантажити сертифікат")</f>
        <v>Завантажити сертифікат</v>
      </c>
    </row>
    <row r="960" spans="1:3" x14ac:dyDescent="0.3">
      <c r="A960" s="3">
        <v>959</v>
      </c>
      <c r="B960" s="5" t="s">
        <v>1449</v>
      </c>
      <c r="C960" s="3" t="str">
        <f>HYPERLINK("https://talan.bank.gov.ua/get-user-certificate/eg9zAVs8T7_DZzxD2dfx","Завантажити сертифікат")</f>
        <v>Завантажити сертифікат</v>
      </c>
    </row>
    <row r="961" spans="1:3" x14ac:dyDescent="0.3">
      <c r="A961" s="3">
        <v>960</v>
      </c>
      <c r="B961" s="5" t="s">
        <v>1450</v>
      </c>
      <c r="C961" s="3" t="str">
        <f>HYPERLINK("https://talan.bank.gov.ua/get-user-certificate/eg9zANb2pVF57W0PRooO","Завантажити сертифікат")</f>
        <v>Завантажити сертифікат</v>
      </c>
    </row>
    <row r="962" spans="1:3" x14ac:dyDescent="0.3">
      <c r="A962" s="3">
        <v>961</v>
      </c>
      <c r="B962" s="5" t="s">
        <v>1451</v>
      </c>
      <c r="C962" s="3" t="str">
        <f>HYPERLINK("https://talan.bank.gov.ua/get-user-certificate/eg9zAiEjzLRTSlNQ4rZt","Завантажити сертифікат")</f>
        <v>Завантажити сертифікат</v>
      </c>
    </row>
    <row r="963" spans="1:3" x14ac:dyDescent="0.3">
      <c r="A963" s="3">
        <v>962</v>
      </c>
      <c r="B963" s="5" t="s">
        <v>1452</v>
      </c>
      <c r="C963" s="3" t="str">
        <f>HYPERLINK("https://talan.bank.gov.ua/get-user-certificate/eg9zAtu8yn14xaIzNyuy","Завантажити сертифікат")</f>
        <v>Завантажити сертифікат</v>
      </c>
    </row>
    <row r="964" spans="1:3" x14ac:dyDescent="0.3">
      <c r="A964" s="3">
        <v>963</v>
      </c>
      <c r="B964" s="5" t="s">
        <v>1453</v>
      </c>
      <c r="C964" s="3" t="str">
        <f>HYPERLINK("https://talan.bank.gov.ua/get-user-certificate/eg9zAh33XLhPXdbmBxEb","Завантажити сертифікат")</f>
        <v>Завантажити сертифікат</v>
      </c>
    </row>
    <row r="965" spans="1:3" x14ac:dyDescent="0.3">
      <c r="A965" s="3">
        <v>964</v>
      </c>
      <c r="B965" s="5" t="s">
        <v>1454</v>
      </c>
      <c r="C965" s="3" t="str">
        <f>HYPERLINK("https://talan.bank.gov.ua/get-user-certificate/eg9zAkgHg3NGjyUdCB-4","Завантажити сертифікат")</f>
        <v>Завантажити сертифікат</v>
      </c>
    </row>
    <row r="966" spans="1:3" x14ac:dyDescent="0.3">
      <c r="A966" s="3">
        <v>965</v>
      </c>
      <c r="B966" s="5" t="s">
        <v>1455</v>
      </c>
      <c r="C966" s="3" t="str">
        <f>HYPERLINK("https://talan.bank.gov.ua/get-user-certificate/eg9zAk7MixnCgldlSPlP","Завантажити сертифікат")</f>
        <v>Завантажити сертифікат</v>
      </c>
    </row>
    <row r="967" spans="1:3" x14ac:dyDescent="0.3">
      <c r="A967" s="3">
        <v>966</v>
      </c>
      <c r="B967" s="5" t="s">
        <v>1452</v>
      </c>
      <c r="C967" s="3" t="str">
        <f>HYPERLINK("https://talan.bank.gov.ua/get-user-certificate/eg9zAAvhdzKDhArQKzjT","Завантажити сертифікат")</f>
        <v>Завантажити сертифікат</v>
      </c>
    </row>
    <row r="968" spans="1:3" x14ac:dyDescent="0.3">
      <c r="A968" s="3">
        <v>967</v>
      </c>
      <c r="B968" s="5" t="s">
        <v>1456</v>
      </c>
      <c r="C968" s="3" t="str">
        <f>HYPERLINK("https://talan.bank.gov.ua/get-user-certificate/eg9zAZaFsPef6x2uWkM6","Завантажити сертифікат")</f>
        <v>Завантажити сертифікат</v>
      </c>
    </row>
    <row r="969" spans="1:3" x14ac:dyDescent="0.3">
      <c r="A969" s="3">
        <v>968</v>
      </c>
      <c r="B969" s="5" t="s">
        <v>1457</v>
      </c>
      <c r="C969" s="3" t="str">
        <f>HYPERLINK("https://talan.bank.gov.ua/get-user-certificate/eg9zAM2aCVF1Nyvhu6PU","Завантажити сертифікат")</f>
        <v>Завантажити сертифікат</v>
      </c>
    </row>
    <row r="970" spans="1:3" x14ac:dyDescent="0.3">
      <c r="A970" s="3">
        <v>969</v>
      </c>
      <c r="B970" s="5" t="s">
        <v>1458</v>
      </c>
      <c r="C970" s="3" t="str">
        <f>HYPERLINK("https://talan.bank.gov.ua/get-user-certificate/eg9zAJmrXEBKSaBxO6FC","Завантажити сертифікат")</f>
        <v>Завантажити сертифікат</v>
      </c>
    </row>
    <row r="971" spans="1:3" x14ac:dyDescent="0.3">
      <c r="A971" s="3">
        <v>970</v>
      </c>
      <c r="B971" s="5" t="s">
        <v>1459</v>
      </c>
      <c r="C971" s="3" t="str">
        <f>HYPERLINK("https://talan.bank.gov.ua/get-user-certificate/eg9zAS_UPem-Mwh-eqLI","Завантажити сертифікат")</f>
        <v>Завантажити сертифікат</v>
      </c>
    </row>
    <row r="972" spans="1:3" x14ac:dyDescent="0.3">
      <c r="A972" s="3">
        <v>971</v>
      </c>
      <c r="B972" s="5" t="s">
        <v>1460</v>
      </c>
      <c r="C972" s="3" t="str">
        <f>HYPERLINK("https://talan.bank.gov.ua/get-user-certificate/eg9zAjVyg4TUN9pPhyWe","Завантажити сертифікат")</f>
        <v>Завантажити сертифікат</v>
      </c>
    </row>
    <row r="973" spans="1:3" x14ac:dyDescent="0.3">
      <c r="A973" s="3">
        <v>972</v>
      </c>
      <c r="B973" s="5" t="s">
        <v>1461</v>
      </c>
      <c r="C973" s="3" t="str">
        <f>HYPERLINK("https://talan.bank.gov.ua/get-user-certificate/eg9zAOs0_Pm0814dMw3Z","Завантажити сертифікат")</f>
        <v>Завантажити сертифікат</v>
      </c>
    </row>
    <row r="974" spans="1:3" x14ac:dyDescent="0.3">
      <c r="A974" s="3">
        <v>973</v>
      </c>
      <c r="B974" s="5" t="s">
        <v>1462</v>
      </c>
      <c r="C974" s="3" t="str">
        <f>HYPERLINK("https://talan.bank.gov.ua/get-user-certificate/eg9zAPfRZ-9xrngEBYHj","Завантажити сертифікат")</f>
        <v>Завантажити сертифікат</v>
      </c>
    </row>
    <row r="975" spans="1:3" x14ac:dyDescent="0.3">
      <c r="A975" s="3">
        <v>974</v>
      </c>
      <c r="B975" s="5" t="s">
        <v>1463</v>
      </c>
      <c r="C975" s="3" t="str">
        <f>HYPERLINK("https://talan.bank.gov.ua/get-user-certificate/eg9zAT-I1nLtHdgND-YJ","Завантажити сертифікат")</f>
        <v>Завантажити сертифікат</v>
      </c>
    </row>
    <row r="976" spans="1:3" x14ac:dyDescent="0.3">
      <c r="A976" s="3">
        <v>975</v>
      </c>
      <c r="B976" s="5" t="s">
        <v>1464</v>
      </c>
      <c r="C976" s="3" t="str">
        <f>HYPERLINK("https://talan.bank.gov.ua/get-user-certificate/eg9zArD0xY6R5rhAGg4W","Завантажити сертифікат")</f>
        <v>Завантажити сертифікат</v>
      </c>
    </row>
    <row r="977" spans="1:3" x14ac:dyDescent="0.3">
      <c r="A977" s="3">
        <v>976</v>
      </c>
      <c r="B977" s="5" t="s">
        <v>1465</v>
      </c>
      <c r="C977" s="3" t="str">
        <f>HYPERLINK("https://talan.bank.gov.ua/get-user-certificate/eg9zAHWgGBRRYKs94oKr","Завантажити сертифікат")</f>
        <v>Завантажити сертифікат</v>
      </c>
    </row>
    <row r="978" spans="1:3" x14ac:dyDescent="0.3">
      <c r="A978" s="3">
        <v>977</v>
      </c>
      <c r="B978" s="5" t="s">
        <v>1466</v>
      </c>
      <c r="C978" s="3" t="str">
        <f>HYPERLINK("https://talan.bank.gov.ua/get-user-certificate/eg9zAbfZ0dz1esdGRonI","Завантажити сертифікат")</f>
        <v>Завантажити сертифікат</v>
      </c>
    </row>
    <row r="979" spans="1:3" x14ac:dyDescent="0.3">
      <c r="A979" s="3">
        <v>978</v>
      </c>
      <c r="B979" s="5" t="s">
        <v>1467</v>
      </c>
      <c r="C979" s="3" t="str">
        <f>HYPERLINK("https://talan.bank.gov.ua/get-user-certificate/eg9zAWek2TZBgy_8KpUH","Завантажити сертифікат")</f>
        <v>Завантажити сертифікат</v>
      </c>
    </row>
    <row r="980" spans="1:3" x14ac:dyDescent="0.3">
      <c r="A980" s="3">
        <v>979</v>
      </c>
      <c r="B980" s="5" t="s">
        <v>1468</v>
      </c>
      <c r="C980" s="3" t="str">
        <f>HYPERLINK("https://talan.bank.gov.ua/get-user-certificate/eg9zARWJvCADGCHzSpM6","Завантажити сертифікат")</f>
        <v>Завантажити сертифікат</v>
      </c>
    </row>
    <row r="981" spans="1:3" x14ac:dyDescent="0.3">
      <c r="A981" s="3">
        <v>980</v>
      </c>
      <c r="B981" s="5" t="s">
        <v>1469</v>
      </c>
      <c r="C981" s="3" t="str">
        <f>HYPERLINK("https://talan.bank.gov.ua/get-user-certificate/eg9zAuYdCTe2t8LGcyep","Завантажити сертифікат")</f>
        <v>Завантажити сертифікат</v>
      </c>
    </row>
    <row r="982" spans="1:3" x14ac:dyDescent="0.3">
      <c r="A982" s="3">
        <v>981</v>
      </c>
      <c r="B982" s="5" t="s">
        <v>1470</v>
      </c>
      <c r="C982" s="3" t="str">
        <f>HYPERLINK("https://talan.bank.gov.ua/get-user-certificate/eg9zA5cF2yM0wRPK6F5D","Завантажити сертифікат")</f>
        <v>Завантажити сертифікат</v>
      </c>
    </row>
    <row r="983" spans="1:3" x14ac:dyDescent="0.3">
      <c r="A983" s="3">
        <v>982</v>
      </c>
      <c r="B983" s="5" t="s">
        <v>1471</v>
      </c>
      <c r="C983" s="3" t="str">
        <f>HYPERLINK("https://talan.bank.gov.ua/get-user-certificate/eg9zAPPO87o0RxR_6jre","Завантажити сертифікат")</f>
        <v>Завантажити сертифікат</v>
      </c>
    </row>
    <row r="984" spans="1:3" x14ac:dyDescent="0.3">
      <c r="A984" s="3">
        <v>983</v>
      </c>
      <c r="B984" s="5" t="s">
        <v>1472</v>
      </c>
      <c r="C984" s="3" t="str">
        <f>HYPERLINK("https://talan.bank.gov.ua/get-user-certificate/eg9zAufeV_7of01phzj9","Завантажити сертифікат")</f>
        <v>Завантажити сертифікат</v>
      </c>
    </row>
    <row r="985" spans="1:3" x14ac:dyDescent="0.3">
      <c r="A985" s="3">
        <v>984</v>
      </c>
      <c r="B985" s="5" t="s">
        <v>1473</v>
      </c>
      <c r="C985" s="3" t="str">
        <f>HYPERLINK("https://talan.bank.gov.ua/get-user-certificate/eg9zA19xj1osZ-WGxP49","Завантажити сертифікат")</f>
        <v>Завантажити сертифікат</v>
      </c>
    </row>
    <row r="986" spans="1:3" x14ac:dyDescent="0.3">
      <c r="A986" s="3">
        <v>985</v>
      </c>
      <c r="B986" s="5" t="s">
        <v>1474</v>
      </c>
      <c r="C986" s="3" t="str">
        <f>HYPERLINK("https://talan.bank.gov.ua/get-user-certificate/eg9zAo_y4EWAfw4OmRd_","Завантажити сертифікат")</f>
        <v>Завантажити сертифікат</v>
      </c>
    </row>
    <row r="987" spans="1:3" x14ac:dyDescent="0.3">
      <c r="A987" s="3">
        <v>986</v>
      </c>
      <c r="B987" s="5" t="s">
        <v>1475</v>
      </c>
      <c r="C987" s="3" t="str">
        <f>HYPERLINK("https://talan.bank.gov.ua/get-user-certificate/eg9zAgBt7F5Moz7ZaSLk","Завантажити сертифікат")</f>
        <v>Завантажити сертифікат</v>
      </c>
    </row>
    <row r="988" spans="1:3" x14ac:dyDescent="0.3">
      <c r="A988" s="3">
        <v>987</v>
      </c>
      <c r="B988" s="5" t="s">
        <v>1476</v>
      </c>
      <c r="C988" s="3" t="str">
        <f>HYPERLINK("https://talan.bank.gov.ua/get-user-certificate/eg9zAZhduMiFE-zJ8-Ff","Завантажити сертифікат")</f>
        <v>Завантажити сертифікат</v>
      </c>
    </row>
    <row r="989" spans="1:3" x14ac:dyDescent="0.3">
      <c r="A989" s="3">
        <v>988</v>
      </c>
      <c r="B989" s="5" t="s">
        <v>1477</v>
      </c>
      <c r="C989" s="3" t="str">
        <f>HYPERLINK("https://talan.bank.gov.ua/get-user-certificate/eg9zAxEP4vIZ2jwKHoGs","Завантажити сертифікат")</f>
        <v>Завантажити сертифікат</v>
      </c>
    </row>
    <row r="990" spans="1:3" x14ac:dyDescent="0.3">
      <c r="A990" s="3">
        <v>989</v>
      </c>
      <c r="B990" s="5" t="s">
        <v>1478</v>
      </c>
      <c r="C990" s="3" t="str">
        <f>HYPERLINK("https://talan.bank.gov.ua/get-user-certificate/eg9zAhGVPiVHHqWYDvnq","Завантажити сертифікат")</f>
        <v>Завантажити сертифікат</v>
      </c>
    </row>
    <row r="991" spans="1:3" x14ac:dyDescent="0.3">
      <c r="A991" s="3">
        <v>990</v>
      </c>
      <c r="B991" s="5" t="s">
        <v>1479</v>
      </c>
      <c r="C991" s="3" t="str">
        <f>HYPERLINK("https://talan.bank.gov.ua/get-user-certificate/eg9zAbHo5bMk6TV_q6VU","Завантажити сертифікат")</f>
        <v>Завантажити сертифікат</v>
      </c>
    </row>
    <row r="992" spans="1:3" x14ac:dyDescent="0.3">
      <c r="A992" s="3">
        <v>991</v>
      </c>
      <c r="B992" s="5" t="s">
        <v>1480</v>
      </c>
      <c r="C992" s="3" t="str">
        <f>HYPERLINK("https://talan.bank.gov.ua/get-user-certificate/eg9zA8-FdfXp0a7bq5MQ","Завантажити сертифікат")</f>
        <v>Завантажити сертифікат</v>
      </c>
    </row>
    <row r="993" spans="1:3" x14ac:dyDescent="0.3">
      <c r="A993" s="3">
        <v>992</v>
      </c>
      <c r="B993" s="5" t="s">
        <v>1481</v>
      </c>
      <c r="C993" s="3" t="str">
        <f>HYPERLINK("https://talan.bank.gov.ua/get-user-certificate/eg9zAdHuoxxq3kxCLSFn","Завантажити сертифікат")</f>
        <v>Завантажити сертифікат</v>
      </c>
    </row>
    <row r="994" spans="1:3" x14ac:dyDescent="0.3">
      <c r="A994" s="3">
        <v>993</v>
      </c>
      <c r="B994" s="5" t="s">
        <v>1482</v>
      </c>
      <c r="C994" s="3" t="str">
        <f>HYPERLINK("https://talan.bank.gov.ua/get-user-certificate/eg9zA27RjmXbi0yAR_pH","Завантажити сертифікат")</f>
        <v>Завантажити сертифікат</v>
      </c>
    </row>
    <row r="995" spans="1:3" x14ac:dyDescent="0.3">
      <c r="A995" s="3">
        <v>994</v>
      </c>
      <c r="B995" s="5" t="s">
        <v>1483</v>
      </c>
      <c r="C995" s="3" t="str">
        <f>HYPERLINK("https://talan.bank.gov.ua/get-user-certificate/eg9zAYFmMOL9I-8ML_kH","Завантажити сертифікат")</f>
        <v>Завантажити сертифікат</v>
      </c>
    </row>
    <row r="996" spans="1:3" x14ac:dyDescent="0.3">
      <c r="A996" s="3">
        <v>995</v>
      </c>
      <c r="B996" s="5" t="s">
        <v>1484</v>
      </c>
      <c r="C996" s="3" t="str">
        <f>HYPERLINK("https://talan.bank.gov.ua/get-user-certificate/eg9zAA884Q6eIt2VI32D","Завантажити сертифікат")</f>
        <v>Завантажити сертифікат</v>
      </c>
    </row>
    <row r="997" spans="1:3" x14ac:dyDescent="0.3">
      <c r="A997" s="3">
        <v>996</v>
      </c>
      <c r="B997" s="5" t="s">
        <v>1485</v>
      </c>
      <c r="C997" s="3" t="str">
        <f>HYPERLINK("https://talan.bank.gov.ua/get-user-certificate/eg9zA2DE58c-BQGs5QPN","Завантажити сертифікат")</f>
        <v>Завантажити сертифікат</v>
      </c>
    </row>
    <row r="998" spans="1:3" x14ac:dyDescent="0.3">
      <c r="A998" s="3">
        <v>997</v>
      </c>
      <c r="B998" s="5" t="s">
        <v>1486</v>
      </c>
      <c r="C998" s="3" t="str">
        <f>HYPERLINK("https://talan.bank.gov.ua/get-user-certificate/eg9zA9vi301vyS7p5sUZ","Завантажити сертифікат")</f>
        <v>Завантажити сертифікат</v>
      </c>
    </row>
    <row r="999" spans="1:3" x14ac:dyDescent="0.3">
      <c r="A999" s="3">
        <v>998</v>
      </c>
      <c r="B999" s="5" t="s">
        <v>1487</v>
      </c>
      <c r="C999" s="3" t="str">
        <f>HYPERLINK("https://talan.bank.gov.ua/get-user-certificate/eg9zAj2kBaushySsFVH2","Завантажити сертифікат")</f>
        <v>Завантажити сертифікат</v>
      </c>
    </row>
    <row r="1000" spans="1:3" x14ac:dyDescent="0.3">
      <c r="A1000" s="3">
        <v>999</v>
      </c>
      <c r="B1000" s="5" t="s">
        <v>1488</v>
      </c>
      <c r="C1000" s="3" t="str">
        <f>HYPERLINK("https://talan.bank.gov.ua/get-user-certificate/eg9zAFGLaZpGklo-mTTN","Завантажити сертифікат")</f>
        <v>Завантажити сертифікат</v>
      </c>
    </row>
    <row r="1001" spans="1:3" x14ac:dyDescent="0.3">
      <c r="A1001" s="3">
        <v>1000</v>
      </c>
      <c r="B1001" s="5" t="s">
        <v>1489</v>
      </c>
      <c r="C1001" s="3" t="str">
        <f>HYPERLINK("https://talan.bank.gov.ua/get-user-certificate/eg9zAff9CMOsrlr6MJOn","Завантажити сертифікат")</f>
        <v>Завантажити сертифікат</v>
      </c>
    </row>
    <row r="1002" spans="1:3" x14ac:dyDescent="0.3">
      <c r="A1002" s="3">
        <v>1001</v>
      </c>
      <c r="B1002" s="5" t="s">
        <v>1490</v>
      </c>
      <c r="C1002" s="3" t="str">
        <f>HYPERLINK("https://talan.bank.gov.ua/get-user-certificate/eg9zAFidOddBKhXye4Je","Завантажити сертифікат")</f>
        <v>Завантажити сертифікат</v>
      </c>
    </row>
    <row r="1003" spans="1:3" x14ac:dyDescent="0.3">
      <c r="A1003" s="3">
        <v>1002</v>
      </c>
      <c r="B1003" s="5" t="s">
        <v>1491</v>
      </c>
      <c r="C1003" s="3" t="str">
        <f>HYPERLINK("https://talan.bank.gov.ua/get-user-certificate/eg9zApFkYairLiE70HmH","Завантажити сертифікат")</f>
        <v>Завантажити сертифікат</v>
      </c>
    </row>
    <row r="1004" spans="1:3" x14ac:dyDescent="0.3">
      <c r="A1004" s="3">
        <v>1003</v>
      </c>
      <c r="B1004" s="5" t="s">
        <v>1492</v>
      </c>
      <c r="C1004" s="3" t="str">
        <f>HYPERLINK("https://talan.bank.gov.ua/get-user-certificate/eg9zAWwXdKPHjX9nuXS1","Завантажити сертифікат")</f>
        <v>Завантажити сертифікат</v>
      </c>
    </row>
    <row r="1005" spans="1:3" x14ac:dyDescent="0.3">
      <c r="A1005" s="3">
        <v>1004</v>
      </c>
      <c r="B1005" s="5" t="s">
        <v>1493</v>
      </c>
      <c r="C1005" s="3" t="str">
        <f>HYPERLINK("https://talan.bank.gov.ua/get-user-certificate/eg9zAdh8HM1jJ_mnf7zn","Завантажити сертифікат")</f>
        <v>Завантажити сертифікат</v>
      </c>
    </row>
    <row r="1006" spans="1:3" x14ac:dyDescent="0.3">
      <c r="A1006" s="3">
        <v>1005</v>
      </c>
      <c r="B1006" s="5" t="s">
        <v>1494</v>
      </c>
      <c r="C1006" s="3" t="str">
        <f>HYPERLINK("https://talan.bank.gov.ua/get-user-certificate/eg9zA2fenXtCbHa4X_1s","Завантажити сертифікат")</f>
        <v>Завантажити сертифікат</v>
      </c>
    </row>
    <row r="1007" spans="1:3" x14ac:dyDescent="0.3">
      <c r="A1007" s="3">
        <v>1006</v>
      </c>
      <c r="B1007" s="5" t="s">
        <v>1495</v>
      </c>
      <c r="C1007" s="3" t="str">
        <f>HYPERLINK("https://talan.bank.gov.ua/get-user-certificate/eg9zA8AxDeMNUDA3FJjt","Завантажити сертифікат")</f>
        <v>Завантажити сертифікат</v>
      </c>
    </row>
    <row r="1008" spans="1:3" x14ac:dyDescent="0.3">
      <c r="A1008" s="3">
        <v>1007</v>
      </c>
      <c r="B1008" s="5" t="s">
        <v>1496</v>
      </c>
      <c r="C1008" s="3" t="str">
        <f>HYPERLINK("https://talan.bank.gov.ua/get-user-certificate/eg9zAP-JKHOSHqc8MZ5I","Завантажити сертифікат")</f>
        <v>Завантажити сертифікат</v>
      </c>
    </row>
    <row r="1009" spans="1:3" x14ac:dyDescent="0.3">
      <c r="A1009" s="3">
        <v>1008</v>
      </c>
      <c r="B1009" s="5" t="s">
        <v>1497</v>
      </c>
      <c r="C1009" s="3" t="str">
        <f>HYPERLINK("https://talan.bank.gov.ua/get-user-certificate/eg9zANxYFI3CSnSxn3eg","Завантажити сертифікат")</f>
        <v>Завантажити сертифікат</v>
      </c>
    </row>
    <row r="1010" spans="1:3" x14ac:dyDescent="0.3">
      <c r="A1010" s="3">
        <v>1009</v>
      </c>
      <c r="B1010" s="5" t="s">
        <v>1498</v>
      </c>
      <c r="C1010" s="3" t="str">
        <f>HYPERLINK("https://talan.bank.gov.ua/get-user-certificate/eg9zAeoFdxJZFogiRs7S","Завантажити сертифікат")</f>
        <v>Завантажити сертифікат</v>
      </c>
    </row>
    <row r="1011" spans="1:3" x14ac:dyDescent="0.3">
      <c r="A1011" s="3">
        <v>1010</v>
      </c>
      <c r="B1011" s="5" t="s">
        <v>1499</v>
      </c>
      <c r="C1011" s="3" t="str">
        <f>HYPERLINK("https://talan.bank.gov.ua/get-user-certificate/eg9zAg_tKU1CxGu2Qt2j","Завантажити сертифікат")</f>
        <v>Завантажити сертифікат</v>
      </c>
    </row>
    <row r="1012" spans="1:3" x14ac:dyDescent="0.3">
      <c r="A1012" s="3">
        <v>1011</v>
      </c>
      <c r="B1012" s="5" t="s">
        <v>1500</v>
      </c>
      <c r="C1012" s="3" t="str">
        <f>HYPERLINK("https://talan.bank.gov.ua/get-user-certificate/eg9zA9nt2XZUS8a5wTMi","Завантажити сертифікат")</f>
        <v>Завантажити сертифікат</v>
      </c>
    </row>
    <row r="1013" spans="1:3" x14ac:dyDescent="0.3">
      <c r="A1013" s="3">
        <v>1012</v>
      </c>
      <c r="B1013" s="5" t="s">
        <v>1501</v>
      </c>
      <c r="C1013" s="3" t="str">
        <f>HYPERLINK("https://talan.bank.gov.ua/get-user-certificate/eg9zA1BUPQj5gPtBiWJG","Завантажити сертифікат")</f>
        <v>Завантажити сертифікат</v>
      </c>
    </row>
    <row r="1014" spans="1:3" x14ac:dyDescent="0.3">
      <c r="A1014" s="3">
        <v>1013</v>
      </c>
      <c r="B1014" s="5" t="s">
        <v>1502</v>
      </c>
      <c r="C1014" s="3" t="str">
        <f>HYPERLINK("https://talan.bank.gov.ua/get-user-certificate/eg9zAmkbf4ckP9IY1M0J","Завантажити сертифікат")</f>
        <v>Завантажити сертифікат</v>
      </c>
    </row>
    <row r="1015" spans="1:3" x14ac:dyDescent="0.3">
      <c r="A1015" s="3">
        <v>1014</v>
      </c>
      <c r="B1015" s="5" t="s">
        <v>1503</v>
      </c>
      <c r="C1015" s="3" t="str">
        <f>HYPERLINK("https://talan.bank.gov.ua/get-user-certificate/eg9zARyMZR37vYlF-A4f","Завантажити сертифікат")</f>
        <v>Завантажити сертифікат</v>
      </c>
    </row>
    <row r="1016" spans="1:3" x14ac:dyDescent="0.3">
      <c r="A1016" s="3">
        <v>1015</v>
      </c>
      <c r="B1016" s="5" t="s">
        <v>1504</v>
      </c>
      <c r="C1016" s="3" t="str">
        <f>HYPERLINK("https://talan.bank.gov.ua/get-user-certificate/eg9zAURiOQJOFCu1Oi_t","Завантажити сертифікат")</f>
        <v>Завантажити сертифікат</v>
      </c>
    </row>
    <row r="1017" spans="1:3" x14ac:dyDescent="0.3">
      <c r="A1017" s="3">
        <v>1016</v>
      </c>
      <c r="B1017" s="5" t="s">
        <v>1505</v>
      </c>
      <c r="C1017" s="3" t="str">
        <f>HYPERLINK("https://talan.bank.gov.ua/get-user-certificate/eg9zA2gt_Su7UgX_kohQ","Завантажити сертифікат")</f>
        <v>Завантажити сертифікат</v>
      </c>
    </row>
    <row r="1018" spans="1:3" x14ac:dyDescent="0.3">
      <c r="A1018" s="3">
        <v>1017</v>
      </c>
      <c r="B1018" s="5" t="s">
        <v>1506</v>
      </c>
      <c r="C1018" s="3" t="str">
        <f>HYPERLINK("https://talan.bank.gov.ua/get-user-certificate/eg9zAkfVrL-3GdBivhC9","Завантажити сертифікат")</f>
        <v>Завантажити сертифікат</v>
      </c>
    </row>
    <row r="1019" spans="1:3" x14ac:dyDescent="0.3">
      <c r="A1019" s="3">
        <v>1018</v>
      </c>
      <c r="B1019" s="5" t="s">
        <v>1507</v>
      </c>
      <c r="C1019" s="3" t="str">
        <f>HYPERLINK("https://talan.bank.gov.ua/get-user-certificate/eg9zACcDLmYJtSIIOaLj","Завантажити сертифікат")</f>
        <v>Завантажити сертифікат</v>
      </c>
    </row>
    <row r="1020" spans="1:3" x14ac:dyDescent="0.3">
      <c r="A1020" s="3">
        <v>1019</v>
      </c>
      <c r="B1020" s="5" t="s">
        <v>1508</v>
      </c>
      <c r="C1020" s="3" t="str">
        <f>HYPERLINK("https://talan.bank.gov.ua/get-user-certificate/eg9zAwkqvcOKxIqHrLJI","Завантажити сертифікат")</f>
        <v>Завантажити сертифікат</v>
      </c>
    </row>
    <row r="1021" spans="1:3" x14ac:dyDescent="0.3">
      <c r="A1021" s="3">
        <v>1020</v>
      </c>
      <c r="B1021" s="5" t="s">
        <v>1509</v>
      </c>
      <c r="C1021" s="3" t="str">
        <f>HYPERLINK("https://talan.bank.gov.ua/get-user-certificate/eg9zAiLfIcfBWEQUug1F","Завантажити сертифікат")</f>
        <v>Завантажити сертифікат</v>
      </c>
    </row>
    <row r="1022" spans="1:3" x14ac:dyDescent="0.3">
      <c r="A1022" s="3">
        <v>1021</v>
      </c>
      <c r="B1022" s="5" t="s">
        <v>1510</v>
      </c>
      <c r="C1022" s="3" t="str">
        <f>HYPERLINK("https://talan.bank.gov.ua/get-user-certificate/eg9zAGrrZAUU0O4pUq3H","Завантажити сертифікат")</f>
        <v>Завантажити сертифікат</v>
      </c>
    </row>
    <row r="1023" spans="1:3" x14ac:dyDescent="0.3">
      <c r="A1023" s="3">
        <v>1022</v>
      </c>
      <c r="B1023" s="5" t="s">
        <v>1511</v>
      </c>
      <c r="C1023" s="3" t="str">
        <f>HYPERLINK("https://talan.bank.gov.ua/get-user-certificate/eg9zAdcDX69dKCdVibnz","Завантажити сертифікат")</f>
        <v>Завантажити сертифікат</v>
      </c>
    </row>
    <row r="1024" spans="1:3" x14ac:dyDescent="0.3">
      <c r="A1024" s="3">
        <v>1023</v>
      </c>
      <c r="B1024" s="5" t="s">
        <v>1512</v>
      </c>
      <c r="C1024" s="3" t="str">
        <f>HYPERLINK("https://talan.bank.gov.ua/get-user-certificate/eg9zA1z8EUX3jg_B9id0","Завантажити сертифікат")</f>
        <v>Завантажити сертифікат</v>
      </c>
    </row>
    <row r="1025" spans="1:3" x14ac:dyDescent="0.3">
      <c r="A1025" s="3">
        <v>1024</v>
      </c>
      <c r="B1025" s="5" t="s">
        <v>1513</v>
      </c>
      <c r="C1025" s="3" t="str">
        <f>HYPERLINK("https://talan.bank.gov.ua/get-user-certificate/eg9zAodU0RKO6lSLgqx3","Завантажити сертифікат")</f>
        <v>Завантажити сертифікат</v>
      </c>
    </row>
    <row r="1026" spans="1:3" x14ac:dyDescent="0.3">
      <c r="A1026" s="3">
        <v>1025</v>
      </c>
      <c r="B1026" s="5" t="s">
        <v>1514</v>
      </c>
      <c r="C1026" s="3" t="str">
        <f>HYPERLINK("https://talan.bank.gov.ua/get-user-certificate/eg9zAXXyTgNQE2WxPma-","Завантажити сертифікат")</f>
        <v>Завантажити сертифікат</v>
      </c>
    </row>
    <row r="1027" spans="1:3" x14ac:dyDescent="0.3">
      <c r="A1027" s="3">
        <v>1026</v>
      </c>
      <c r="B1027" s="5" t="s">
        <v>1515</v>
      </c>
      <c r="C1027" s="3" t="str">
        <f>HYPERLINK("https://talan.bank.gov.ua/get-user-certificate/eg9zAVH-69AdyBKaXkYQ","Завантажити сертифікат")</f>
        <v>Завантажити сертифікат</v>
      </c>
    </row>
    <row r="1028" spans="1:3" x14ac:dyDescent="0.3">
      <c r="A1028" s="3">
        <v>1027</v>
      </c>
      <c r="B1028" s="5" t="s">
        <v>1516</v>
      </c>
      <c r="C1028" s="3" t="str">
        <f>HYPERLINK("https://talan.bank.gov.ua/get-user-certificate/eg9zAjapgdqWpfEYkY71","Завантажити сертифікат")</f>
        <v>Завантажити сертифікат</v>
      </c>
    </row>
    <row r="1029" spans="1:3" x14ac:dyDescent="0.3">
      <c r="A1029" s="3">
        <v>1028</v>
      </c>
      <c r="B1029" s="5" t="s">
        <v>1517</v>
      </c>
      <c r="C1029" s="3" t="str">
        <f>HYPERLINK("https://talan.bank.gov.ua/get-user-certificate/eg9zAHaWLvJ9NoJRLHtb","Завантажити сертифікат")</f>
        <v>Завантажити сертифікат</v>
      </c>
    </row>
    <row r="1030" spans="1:3" x14ac:dyDescent="0.3">
      <c r="A1030" s="3">
        <v>1029</v>
      </c>
      <c r="B1030" s="5" t="s">
        <v>1518</v>
      </c>
      <c r="C1030" s="3" t="str">
        <f>HYPERLINK("https://talan.bank.gov.ua/get-user-certificate/eg9zAEFbS5LrYKiBV6KD","Завантажити сертифікат")</f>
        <v>Завантажити сертифікат</v>
      </c>
    </row>
    <row r="1031" spans="1:3" x14ac:dyDescent="0.3">
      <c r="A1031" s="3">
        <v>1030</v>
      </c>
      <c r="B1031" s="5" t="s">
        <v>1519</v>
      </c>
      <c r="C1031" s="3" t="str">
        <f>HYPERLINK("https://talan.bank.gov.ua/get-user-certificate/eg9zAEamYsIzB1Fs8vwO","Завантажити сертифікат")</f>
        <v>Завантажити сертифікат</v>
      </c>
    </row>
    <row r="1032" spans="1:3" x14ac:dyDescent="0.3">
      <c r="A1032" s="3">
        <v>1031</v>
      </c>
      <c r="B1032" s="5" t="s">
        <v>1520</v>
      </c>
      <c r="C1032" s="3" t="str">
        <f>HYPERLINK("https://talan.bank.gov.ua/get-user-certificate/eg9zA8xHuNYLwi1lh1vj","Завантажити сертифікат")</f>
        <v>Завантажити сертифікат</v>
      </c>
    </row>
    <row r="1033" spans="1:3" x14ac:dyDescent="0.3">
      <c r="A1033" s="3">
        <v>1032</v>
      </c>
      <c r="B1033" s="5" t="s">
        <v>1521</v>
      </c>
      <c r="C1033" s="3" t="str">
        <f>HYPERLINK("https://talan.bank.gov.ua/get-user-certificate/eg9zAdnUYKQ2pyXPNc_P","Завантажити сертифікат")</f>
        <v>Завантажити сертифікат</v>
      </c>
    </row>
    <row r="1034" spans="1:3" x14ac:dyDescent="0.3">
      <c r="A1034" s="3">
        <v>1033</v>
      </c>
      <c r="B1034" s="5" t="s">
        <v>1522</v>
      </c>
      <c r="C1034" s="3" t="str">
        <f>HYPERLINK("https://talan.bank.gov.ua/get-user-certificate/eg9zA-Oc1E0Cw0aVagsw","Завантажити сертифікат")</f>
        <v>Завантажити сертифікат</v>
      </c>
    </row>
    <row r="1035" spans="1:3" x14ac:dyDescent="0.3">
      <c r="A1035" s="3">
        <v>1034</v>
      </c>
      <c r="B1035" s="5" t="s">
        <v>1523</v>
      </c>
      <c r="C1035" s="3" t="str">
        <f>HYPERLINK("https://talan.bank.gov.ua/get-user-certificate/eg9zAHEV20STmPEm2UIw","Завантажити сертифікат")</f>
        <v>Завантажити сертифікат</v>
      </c>
    </row>
    <row r="1036" spans="1:3" x14ac:dyDescent="0.3">
      <c r="A1036" s="3">
        <v>1035</v>
      </c>
      <c r="B1036" s="5" t="s">
        <v>1524</v>
      </c>
      <c r="C1036" s="3" t="str">
        <f>HYPERLINK("https://talan.bank.gov.ua/get-user-certificate/eg9zA6YpQHey9KQLLf0V","Завантажити сертифікат")</f>
        <v>Завантажити сертифікат</v>
      </c>
    </row>
    <row r="1037" spans="1:3" x14ac:dyDescent="0.3">
      <c r="A1037" s="3">
        <v>1036</v>
      </c>
      <c r="B1037" s="5" t="s">
        <v>1525</v>
      </c>
      <c r="C1037" s="3" t="str">
        <f>HYPERLINK("https://talan.bank.gov.ua/get-user-certificate/eg9zAnyfcQiPlmrx7uXd","Завантажити сертифікат")</f>
        <v>Завантажити сертифікат</v>
      </c>
    </row>
    <row r="1038" spans="1:3" x14ac:dyDescent="0.3">
      <c r="A1038" s="3">
        <v>1037</v>
      </c>
      <c r="B1038" s="5" t="s">
        <v>1526</v>
      </c>
      <c r="C1038" s="3" t="str">
        <f>HYPERLINK("https://talan.bank.gov.ua/get-user-certificate/eg9zA2XMtIt6yYQm-o4r","Завантажити сертифікат")</f>
        <v>Завантажити сертифікат</v>
      </c>
    </row>
    <row r="1039" spans="1:3" x14ac:dyDescent="0.3">
      <c r="A1039" s="3">
        <v>1038</v>
      </c>
      <c r="B1039" s="5" t="s">
        <v>1527</v>
      </c>
      <c r="C1039" s="3" t="str">
        <f>HYPERLINK("https://talan.bank.gov.ua/get-user-certificate/eg9zA-DmQj5tZs75415d","Завантажити сертифікат")</f>
        <v>Завантажити сертифікат</v>
      </c>
    </row>
    <row r="1040" spans="1:3" x14ac:dyDescent="0.3">
      <c r="A1040" s="3">
        <v>1039</v>
      </c>
      <c r="B1040" s="5" t="s">
        <v>1528</v>
      </c>
      <c r="C1040" s="3" t="str">
        <f>HYPERLINK("https://talan.bank.gov.ua/get-user-certificate/eg9zAaxip5Qg2HekPnF2","Завантажити сертифікат")</f>
        <v>Завантажити сертифікат</v>
      </c>
    </row>
    <row r="1041" spans="1:3" x14ac:dyDescent="0.3">
      <c r="A1041" s="3">
        <v>1040</v>
      </c>
      <c r="B1041" s="5" t="s">
        <v>1529</v>
      </c>
      <c r="C1041" s="3" t="str">
        <f>HYPERLINK("https://talan.bank.gov.ua/get-user-certificate/eg9zAStP-TIYzeFhao80","Завантажити сертифікат")</f>
        <v>Завантажити сертифікат</v>
      </c>
    </row>
    <row r="1042" spans="1:3" x14ac:dyDescent="0.3">
      <c r="A1042" s="3">
        <v>1041</v>
      </c>
      <c r="B1042" s="5" t="s">
        <v>1530</v>
      </c>
      <c r="C1042" s="3" t="str">
        <f>HYPERLINK("https://talan.bank.gov.ua/get-user-certificate/eg9zAJLsNBW-SR5mb_Cu","Завантажити сертифікат")</f>
        <v>Завантажити сертифікат</v>
      </c>
    </row>
    <row r="1043" spans="1:3" x14ac:dyDescent="0.3">
      <c r="A1043" s="3">
        <v>1042</v>
      </c>
      <c r="B1043" s="5" t="s">
        <v>1531</v>
      </c>
      <c r="C1043" s="3" t="str">
        <f>HYPERLINK("https://talan.bank.gov.ua/get-user-certificate/eg9zAsI4UXOVNsiQ6add","Завантажити сертифікат")</f>
        <v>Завантажити сертифікат</v>
      </c>
    </row>
    <row r="1044" spans="1:3" x14ac:dyDescent="0.3">
      <c r="A1044" s="3">
        <v>1043</v>
      </c>
      <c r="B1044" s="5" t="s">
        <v>1532</v>
      </c>
      <c r="C1044" s="3" t="str">
        <f>HYPERLINK("https://talan.bank.gov.ua/get-user-certificate/eg9zAgs7kbJRY_nIWh2v","Завантажити сертифікат")</f>
        <v>Завантажити сертифікат</v>
      </c>
    </row>
    <row r="1045" spans="1:3" x14ac:dyDescent="0.3">
      <c r="A1045" s="3">
        <v>1044</v>
      </c>
      <c r="B1045" s="5" t="s">
        <v>1533</v>
      </c>
      <c r="C1045" s="3" t="str">
        <f>HYPERLINK("https://talan.bank.gov.ua/get-user-certificate/eg9zArYKdv-AOgsSs-4z","Завантажити сертифікат")</f>
        <v>Завантажити сертифікат</v>
      </c>
    </row>
    <row r="1046" spans="1:3" x14ac:dyDescent="0.3">
      <c r="A1046" s="3">
        <v>1045</v>
      </c>
      <c r="B1046" s="5" t="s">
        <v>1534</v>
      </c>
      <c r="C1046" s="3" t="str">
        <f>HYPERLINK("https://talan.bank.gov.ua/get-user-certificate/eg9zAv1HkJbEemWhciGL","Завантажити сертифікат")</f>
        <v>Завантажити сертифікат</v>
      </c>
    </row>
    <row r="1047" spans="1:3" x14ac:dyDescent="0.3">
      <c r="A1047" s="3">
        <v>1046</v>
      </c>
      <c r="B1047" s="5" t="s">
        <v>1535</v>
      </c>
      <c r="C1047" s="3" t="str">
        <f>HYPERLINK("https://talan.bank.gov.ua/get-user-certificate/eg9zAbb7JQElByyFyy91","Завантажити сертифікат")</f>
        <v>Завантажити сертифікат</v>
      </c>
    </row>
    <row r="1048" spans="1:3" x14ac:dyDescent="0.3">
      <c r="A1048" s="3">
        <v>1047</v>
      </c>
      <c r="B1048" s="5" t="s">
        <v>1536</v>
      </c>
      <c r="C1048" s="3" t="str">
        <f>HYPERLINK("https://talan.bank.gov.ua/get-user-certificate/eg9zAkH5decuOVdlBVMT","Завантажити сертифікат")</f>
        <v>Завантажити сертифікат</v>
      </c>
    </row>
    <row r="1049" spans="1:3" x14ac:dyDescent="0.3">
      <c r="A1049" s="3">
        <v>1048</v>
      </c>
      <c r="B1049" s="5" t="s">
        <v>1537</v>
      </c>
      <c r="C1049" s="3" t="str">
        <f>HYPERLINK("https://talan.bank.gov.ua/get-user-certificate/eg9zAQ_gWG9ww9UiGdMa","Завантажити сертифікат")</f>
        <v>Завантажити сертифікат</v>
      </c>
    </row>
    <row r="1050" spans="1:3" x14ac:dyDescent="0.3">
      <c r="A1050" s="3">
        <v>1049</v>
      </c>
      <c r="B1050" s="5" t="s">
        <v>1538</v>
      </c>
      <c r="C1050" s="3" t="str">
        <f>HYPERLINK("https://talan.bank.gov.ua/get-user-certificate/eg9zAGACRKKJAWzUhGeC","Завантажити сертифікат")</f>
        <v>Завантажити сертифікат</v>
      </c>
    </row>
    <row r="1051" spans="1:3" x14ac:dyDescent="0.3">
      <c r="A1051" s="3">
        <v>1050</v>
      </c>
      <c r="B1051" s="5" t="s">
        <v>1539</v>
      </c>
      <c r="C1051" s="3" t="str">
        <f>HYPERLINK("https://talan.bank.gov.ua/get-user-certificate/eg9zApD6xYcfl-Ood4Um","Завантажити сертифікат")</f>
        <v>Завантажити сертифікат</v>
      </c>
    </row>
    <row r="1052" spans="1:3" x14ac:dyDescent="0.3">
      <c r="A1052" s="3">
        <v>1051</v>
      </c>
      <c r="B1052" s="5" t="s">
        <v>1540</v>
      </c>
      <c r="C1052" s="3" t="str">
        <f>HYPERLINK("https://talan.bank.gov.ua/get-user-certificate/eg9zARVNOrAkjAycUKxK","Завантажити сертифікат")</f>
        <v>Завантажити сертифікат</v>
      </c>
    </row>
    <row r="1053" spans="1:3" x14ac:dyDescent="0.3">
      <c r="A1053" s="3">
        <v>1052</v>
      </c>
      <c r="B1053" s="5" t="s">
        <v>1541</v>
      </c>
      <c r="C1053" s="3" t="str">
        <f>HYPERLINK("https://talan.bank.gov.ua/get-user-certificate/eg9zAs4FCJXT3QQXmVs8","Завантажити сертифікат")</f>
        <v>Завантажити сертифікат</v>
      </c>
    </row>
    <row r="1054" spans="1:3" x14ac:dyDescent="0.3">
      <c r="A1054" s="3">
        <v>1053</v>
      </c>
      <c r="B1054" s="5" t="s">
        <v>1542</v>
      </c>
      <c r="C1054" s="3" t="str">
        <f>HYPERLINK("https://talan.bank.gov.ua/get-user-certificate/eg9zAvDZ5hRfHD1edhuf","Завантажити сертифікат")</f>
        <v>Завантажити сертифікат</v>
      </c>
    </row>
    <row r="1055" spans="1:3" x14ac:dyDescent="0.3">
      <c r="A1055" s="3">
        <v>1054</v>
      </c>
      <c r="B1055" s="5" t="s">
        <v>1543</v>
      </c>
      <c r="C1055" s="3" t="str">
        <f>HYPERLINK("https://talan.bank.gov.ua/get-user-certificate/eg9zABBhbTx9kGxYcuA0","Завантажити сертифікат")</f>
        <v>Завантажити сертифікат</v>
      </c>
    </row>
    <row r="1056" spans="1:3" x14ac:dyDescent="0.3">
      <c r="A1056" s="3">
        <v>1055</v>
      </c>
      <c r="B1056" s="5" t="s">
        <v>1544</v>
      </c>
      <c r="C1056" s="3" t="str">
        <f>HYPERLINK("https://talan.bank.gov.ua/get-user-certificate/eg9zAinz4njbFdo8mMNs","Завантажити сертифікат")</f>
        <v>Завантажити сертифікат</v>
      </c>
    </row>
    <row r="1057" spans="1:3" x14ac:dyDescent="0.3">
      <c r="A1057" s="3">
        <v>1056</v>
      </c>
      <c r="B1057" s="5" t="s">
        <v>1545</v>
      </c>
      <c r="C1057" s="3" t="str">
        <f>HYPERLINK("https://talan.bank.gov.ua/get-user-certificate/eg9zAGUBiVMHU6Mftvk0","Завантажити сертифікат")</f>
        <v>Завантажити сертифікат</v>
      </c>
    </row>
    <row r="1058" spans="1:3" x14ac:dyDescent="0.3">
      <c r="A1058" s="3">
        <v>1057</v>
      </c>
      <c r="B1058" s="5" t="s">
        <v>1546</v>
      </c>
      <c r="C1058" s="3" t="str">
        <f>HYPERLINK("https://talan.bank.gov.ua/get-user-certificate/eg9zADMHyuxcFtwOIok3","Завантажити сертифікат")</f>
        <v>Завантажити сертифікат</v>
      </c>
    </row>
    <row r="1059" spans="1:3" x14ac:dyDescent="0.3">
      <c r="A1059" s="3">
        <v>1058</v>
      </c>
      <c r="B1059" s="5" t="s">
        <v>1547</v>
      </c>
      <c r="C1059" s="3" t="str">
        <f>HYPERLINK("https://talan.bank.gov.ua/get-user-certificate/eg9zAz-hx3DqRSPjE7WH","Завантажити сертифікат")</f>
        <v>Завантажити сертифікат</v>
      </c>
    </row>
    <row r="1060" spans="1:3" x14ac:dyDescent="0.3">
      <c r="A1060" s="3">
        <v>1059</v>
      </c>
      <c r="B1060" s="5" t="s">
        <v>1548</v>
      </c>
      <c r="C1060" s="3" t="str">
        <f>HYPERLINK("https://talan.bank.gov.ua/get-user-certificate/eg9zAbYJEfJUfdRsaSLw","Завантажити сертифікат")</f>
        <v>Завантажити сертифікат</v>
      </c>
    </row>
    <row r="1061" spans="1:3" x14ac:dyDescent="0.3">
      <c r="A1061" s="3">
        <v>1060</v>
      </c>
      <c r="B1061" s="5" t="s">
        <v>1549</v>
      </c>
      <c r="C1061" s="3" t="str">
        <f>HYPERLINK("https://talan.bank.gov.ua/get-user-certificate/eg9zA5o3U131N-YWyNPW","Завантажити сертифікат")</f>
        <v>Завантажити сертифікат</v>
      </c>
    </row>
    <row r="1062" spans="1:3" x14ac:dyDescent="0.3">
      <c r="A1062" s="3">
        <v>1061</v>
      </c>
      <c r="B1062" s="5" t="s">
        <v>1550</v>
      </c>
      <c r="C1062" s="3" t="str">
        <f>HYPERLINK("https://talan.bank.gov.ua/get-user-certificate/eg9zAZ_ws9_QZ5_w-CJi","Завантажити сертифікат")</f>
        <v>Завантажити сертифікат</v>
      </c>
    </row>
    <row r="1063" spans="1:3" x14ac:dyDescent="0.3">
      <c r="A1063" s="3">
        <v>1062</v>
      </c>
      <c r="B1063" s="5" t="s">
        <v>1551</v>
      </c>
      <c r="C1063" s="3" t="str">
        <f>HYPERLINK("https://talan.bank.gov.ua/get-user-certificate/eg9zAhZxHLKV8a5mkBZL","Завантажити сертифікат")</f>
        <v>Завантажити сертифікат</v>
      </c>
    </row>
    <row r="1064" spans="1:3" x14ac:dyDescent="0.3">
      <c r="A1064" s="3">
        <v>1063</v>
      </c>
      <c r="B1064" s="5" t="s">
        <v>1552</v>
      </c>
      <c r="C1064" s="3" t="str">
        <f>HYPERLINK("https://talan.bank.gov.ua/get-user-certificate/eg9zAPpX7wS7RWqpNVxk","Завантажити сертифікат")</f>
        <v>Завантажити сертифікат</v>
      </c>
    </row>
    <row r="1065" spans="1:3" x14ac:dyDescent="0.3">
      <c r="A1065" s="3">
        <v>1064</v>
      </c>
      <c r="B1065" s="5" t="s">
        <v>1553</v>
      </c>
      <c r="C1065" s="3" t="str">
        <f>HYPERLINK("https://talan.bank.gov.ua/get-user-certificate/eg9zAskbR6_m50iN8SE5","Завантажити сертифікат")</f>
        <v>Завантажити сертифікат</v>
      </c>
    </row>
    <row r="1066" spans="1:3" x14ac:dyDescent="0.3">
      <c r="A1066" s="3">
        <v>1065</v>
      </c>
      <c r="B1066" s="5" t="s">
        <v>1554</v>
      </c>
      <c r="C1066" s="3" t="str">
        <f>HYPERLINK("https://talan.bank.gov.ua/get-user-certificate/eg9zA9edTJKULp-oG7n6","Завантажити сертифікат")</f>
        <v>Завантажити сертифікат</v>
      </c>
    </row>
    <row r="1067" spans="1:3" x14ac:dyDescent="0.3">
      <c r="A1067" s="3">
        <v>1066</v>
      </c>
      <c r="B1067" s="5" t="s">
        <v>1555</v>
      </c>
      <c r="C1067" s="3" t="str">
        <f>HYPERLINK("https://talan.bank.gov.ua/get-user-certificate/eg9zANf3ynRVlWpdcoJd","Завантажити сертифікат")</f>
        <v>Завантажити сертифікат</v>
      </c>
    </row>
    <row r="1068" spans="1:3" x14ac:dyDescent="0.3">
      <c r="A1068" s="3">
        <v>1067</v>
      </c>
      <c r="B1068" s="5" t="s">
        <v>1556</v>
      </c>
      <c r="C1068" s="3" t="str">
        <f>HYPERLINK("https://talan.bank.gov.ua/get-user-certificate/eg9zAVNXhJ3Q10hAbuTT","Завантажити сертифікат")</f>
        <v>Завантажити сертифікат</v>
      </c>
    </row>
    <row r="1069" spans="1:3" x14ac:dyDescent="0.3">
      <c r="A1069" s="3">
        <v>1068</v>
      </c>
      <c r="B1069" s="5" t="s">
        <v>1557</v>
      </c>
      <c r="C1069" s="3" t="str">
        <f>HYPERLINK("https://talan.bank.gov.ua/get-user-certificate/eg9zAK7CkemJlksz4JWs","Завантажити сертифікат")</f>
        <v>Завантажити сертифікат</v>
      </c>
    </row>
    <row r="1070" spans="1:3" x14ac:dyDescent="0.3">
      <c r="A1070" s="3">
        <v>1069</v>
      </c>
      <c r="B1070" s="5" t="s">
        <v>1558</v>
      </c>
      <c r="C1070" s="3" t="str">
        <f>HYPERLINK("https://talan.bank.gov.ua/get-user-certificate/eg9zAUS-k-D3eWq7aPIV","Завантажити сертифікат")</f>
        <v>Завантажити сертифікат</v>
      </c>
    </row>
    <row r="1071" spans="1:3" x14ac:dyDescent="0.3">
      <c r="A1071" s="3">
        <v>1070</v>
      </c>
      <c r="B1071" s="5" t="s">
        <v>1559</v>
      </c>
      <c r="C1071" s="3" t="str">
        <f>HYPERLINK("https://talan.bank.gov.ua/get-user-certificate/eg9zAmSwuosNomG0fJJz","Завантажити сертифікат")</f>
        <v>Завантажити сертифікат</v>
      </c>
    </row>
    <row r="1072" spans="1:3" x14ac:dyDescent="0.3">
      <c r="A1072" s="3">
        <v>1071</v>
      </c>
      <c r="B1072" s="5" t="s">
        <v>1560</v>
      </c>
      <c r="C1072" s="3" t="str">
        <f>HYPERLINK("https://talan.bank.gov.ua/get-user-certificate/eg9zAvRUTzta5w-2ojf4","Завантажити сертифікат")</f>
        <v>Завантажити сертифікат</v>
      </c>
    </row>
    <row r="1073" spans="1:3" x14ac:dyDescent="0.3">
      <c r="A1073" s="3">
        <v>1072</v>
      </c>
      <c r="B1073" s="5" t="s">
        <v>1561</v>
      </c>
      <c r="C1073" s="3" t="str">
        <f>HYPERLINK("https://talan.bank.gov.ua/get-user-certificate/eg9zA0qvvPnzCwJVELVh","Завантажити сертифікат")</f>
        <v>Завантажити сертифікат</v>
      </c>
    </row>
    <row r="1074" spans="1:3" x14ac:dyDescent="0.3">
      <c r="A1074" s="3">
        <v>1073</v>
      </c>
      <c r="B1074" s="5" t="s">
        <v>1562</v>
      </c>
      <c r="C1074" s="3" t="str">
        <f>HYPERLINK("https://talan.bank.gov.ua/get-user-certificate/eg9zA5XHW0Lft9O1Okg0","Завантажити сертифікат")</f>
        <v>Завантажити сертифікат</v>
      </c>
    </row>
    <row r="1075" spans="1:3" x14ac:dyDescent="0.3">
      <c r="A1075" s="3">
        <v>1074</v>
      </c>
      <c r="B1075" s="5" t="s">
        <v>1563</v>
      </c>
      <c r="C1075" s="3" t="str">
        <f>HYPERLINK("https://talan.bank.gov.ua/get-user-certificate/eg9zA7PmtItme7fF_r2S","Завантажити сертифікат")</f>
        <v>Завантажити сертифікат</v>
      </c>
    </row>
    <row r="1076" spans="1:3" x14ac:dyDescent="0.3">
      <c r="A1076" s="3">
        <v>1075</v>
      </c>
      <c r="B1076" s="5" t="s">
        <v>1564</v>
      </c>
      <c r="C1076" s="3" t="str">
        <f>HYPERLINK("https://talan.bank.gov.ua/get-user-certificate/eg9zAmVNPANfQ5D2rV1l","Завантажити сертифікат")</f>
        <v>Завантажити сертифікат</v>
      </c>
    </row>
    <row r="1077" spans="1:3" x14ac:dyDescent="0.3">
      <c r="A1077" s="3">
        <v>1076</v>
      </c>
      <c r="B1077" s="5" t="s">
        <v>1565</v>
      </c>
      <c r="C1077" s="3" t="str">
        <f>HYPERLINK("https://talan.bank.gov.ua/get-user-certificate/eg9zAyrqH4RU22vu-6MM","Завантажити сертифікат")</f>
        <v>Завантажити сертифікат</v>
      </c>
    </row>
    <row r="1078" spans="1:3" x14ac:dyDescent="0.3">
      <c r="A1078" s="3">
        <v>1077</v>
      </c>
      <c r="B1078" s="5" t="s">
        <v>1566</v>
      </c>
      <c r="C1078" s="3" t="str">
        <f>HYPERLINK("https://talan.bank.gov.ua/get-user-certificate/eg9zAzMKeCMYBY0hf_9H","Завантажити сертифікат")</f>
        <v>Завантажити сертифікат</v>
      </c>
    </row>
    <row r="1079" spans="1:3" x14ac:dyDescent="0.3">
      <c r="A1079" s="3">
        <v>1078</v>
      </c>
      <c r="B1079" s="5" t="s">
        <v>799</v>
      </c>
      <c r="C1079" s="3" t="str">
        <f>HYPERLINK("https://talan.bank.gov.ua/get-user-certificate/eg9zAlKm8WTGptZ4G8ap","Завантажити сертифікат")</f>
        <v>Завантажити сертифікат</v>
      </c>
    </row>
    <row r="1080" spans="1:3" x14ac:dyDescent="0.3">
      <c r="A1080" s="3">
        <v>1079</v>
      </c>
      <c r="B1080" s="5" t="s">
        <v>1567</v>
      </c>
      <c r="C1080" s="3" t="str">
        <f>HYPERLINK("https://talan.bank.gov.ua/get-user-certificate/eg9zAF-PTTDe2PT80oHS","Завантажити сертифікат")</f>
        <v>Завантажити сертифікат</v>
      </c>
    </row>
    <row r="1081" spans="1:3" x14ac:dyDescent="0.3">
      <c r="A1081" s="3">
        <v>1080</v>
      </c>
      <c r="B1081" s="5" t="s">
        <v>802</v>
      </c>
      <c r="C1081" s="3" t="str">
        <f>HYPERLINK("https://talan.bank.gov.ua/get-user-certificate/eg9zAaKRpCYKmTkKGDWE","Завантажити сертифікат")</f>
        <v>Завантажити сертифікат</v>
      </c>
    </row>
    <row r="1082" spans="1:3" x14ac:dyDescent="0.3">
      <c r="A1082" s="3">
        <v>1081</v>
      </c>
      <c r="B1082" s="5" t="s">
        <v>798</v>
      </c>
      <c r="C1082" s="3" t="str">
        <f>HYPERLINK("https://talan.bank.gov.ua/get-user-certificate/eg9zAXyGII3XazgjTnKR","Завантажити сертифікат")</f>
        <v>Завантажити сертифікат</v>
      </c>
    </row>
    <row r="1083" spans="1:3" x14ac:dyDescent="0.3">
      <c r="A1083" s="3">
        <v>1082</v>
      </c>
      <c r="B1083" s="5" t="s">
        <v>801</v>
      </c>
      <c r="C1083" s="3" t="str">
        <f>HYPERLINK("https://talan.bank.gov.ua/get-user-certificate/eg9zAwuxXC9c4sj2tWt6","Завантажити сертифікат")</f>
        <v>Завантажити сертифікат</v>
      </c>
    </row>
    <row r="1084" spans="1:3" ht="27.6" x14ac:dyDescent="0.3">
      <c r="A1084" s="3">
        <v>1083</v>
      </c>
      <c r="B1084" s="5" t="s">
        <v>1568</v>
      </c>
      <c r="C1084" s="3" t="str">
        <f>HYPERLINK("https://talan.bank.gov.ua/get-user-certificate/eg9zA2Tbc56J5FwaMoQF","Завантажити сертифікат")</f>
        <v>Завантажити сертифікат</v>
      </c>
    </row>
    <row r="1085" spans="1:3" ht="27.6" x14ac:dyDescent="0.3">
      <c r="A1085" s="3">
        <v>1084</v>
      </c>
      <c r="B1085" s="5" t="s">
        <v>1569</v>
      </c>
      <c r="C1085" s="3" t="str">
        <f>HYPERLINK("https://talan.bank.gov.ua/get-user-certificate/eg9zA5eJyD0ljtOtnnWo","Завантажити сертифікат")</f>
        <v>Завантажити сертифікат</v>
      </c>
    </row>
    <row r="1086" spans="1:3" x14ac:dyDescent="0.3">
      <c r="A1086" s="3">
        <v>1085</v>
      </c>
      <c r="B1086" s="5" t="s">
        <v>1570</v>
      </c>
      <c r="C1086" s="3" t="str">
        <f>HYPERLINK("https://talan.bank.gov.ua/get-user-certificate/eg9zAK6OYJLRIDFII5ns","Завантажити сертифікат")</f>
        <v>Завантажити сертифікат</v>
      </c>
    </row>
    <row r="1087" spans="1:3" x14ac:dyDescent="0.3">
      <c r="A1087" s="3">
        <v>1086</v>
      </c>
      <c r="B1087" s="5" t="s">
        <v>1571</v>
      </c>
      <c r="C1087" s="3" t="str">
        <f>HYPERLINK("https://talan.bank.gov.ua/get-user-certificate/eg9zASh1RHbuciuRSXN8","Завантажити сертифікат")</f>
        <v>Завантажити сертифікат</v>
      </c>
    </row>
    <row r="1088" spans="1:3" x14ac:dyDescent="0.3">
      <c r="A1088" s="3">
        <v>1087</v>
      </c>
      <c r="B1088" s="5" t="s">
        <v>1572</v>
      </c>
      <c r="C1088" s="3" t="str">
        <f>HYPERLINK("https://talan.bank.gov.ua/get-user-certificate/eg9zAoRPNVSFYpg0fVvH","Завантажити сертифікат")</f>
        <v>Завантажити сертифікат</v>
      </c>
    </row>
    <row r="1089" spans="1:3" ht="27.6" x14ac:dyDescent="0.3">
      <c r="A1089" s="3">
        <v>1088</v>
      </c>
      <c r="B1089" s="5" t="s">
        <v>1573</v>
      </c>
      <c r="C1089" s="3" t="str">
        <f>HYPERLINK("https://talan.bank.gov.ua/get-user-certificate/eg9zAEWQ089bWwrmlEfx","Завантажити сертифікат")</f>
        <v>Завантажити сертифікат</v>
      </c>
    </row>
    <row r="1090" spans="1:3" ht="41.4" x14ac:dyDescent="0.3">
      <c r="A1090" s="3">
        <v>1089</v>
      </c>
      <c r="B1090" s="5" t="s">
        <v>1574</v>
      </c>
      <c r="C1090" s="3" t="str">
        <f>HYPERLINK("https://talan.bank.gov.ua/get-user-certificate/eg9zA1IZZQ3cMvdff6x9","Завантажити сертифікат")</f>
        <v>Завантажити сертифікат</v>
      </c>
    </row>
    <row r="1091" spans="1:3" x14ac:dyDescent="0.3">
      <c r="A1091" s="3">
        <v>1090</v>
      </c>
      <c r="B1091" s="5" t="s">
        <v>222</v>
      </c>
      <c r="C1091" s="3" t="str">
        <f>HYPERLINK("https://talan.bank.gov.ua/get-user-certificate/eg9zA6TUrMLGbFS-upJ7","Завантажити сертифікат")</f>
        <v>Завантажити сертифікат</v>
      </c>
    </row>
    <row r="1092" spans="1:3" x14ac:dyDescent="0.3">
      <c r="A1092" s="3">
        <v>1091</v>
      </c>
      <c r="B1092" s="5" t="s">
        <v>1575</v>
      </c>
      <c r="C1092" s="3" t="str">
        <f>HYPERLINK("https://talan.bank.gov.ua/get-user-certificate/eg9zALwnHibGBIvLSZu0","Завантажити сертифікат")</f>
        <v>Завантажити сертифікат</v>
      </c>
    </row>
    <row r="1093" spans="1:3" x14ac:dyDescent="0.3">
      <c r="A1093" s="3">
        <v>1092</v>
      </c>
      <c r="B1093" s="5" t="s">
        <v>1576</v>
      </c>
      <c r="C1093" s="3" t="str">
        <f>HYPERLINK("https://talan.bank.gov.ua/get-user-certificate/eg9zADZNo626dtn0sPC8","Завантажити сертифікат")</f>
        <v>Завантажити сертифікат</v>
      </c>
    </row>
    <row r="1094" spans="1:3" x14ac:dyDescent="0.3">
      <c r="A1094" s="3">
        <v>1093</v>
      </c>
      <c r="B1094" s="5" t="s">
        <v>1577</v>
      </c>
      <c r="C1094" s="3" t="str">
        <f>HYPERLINK("https://talan.bank.gov.ua/get-user-certificate/eg9zAtGbX5mdwDJOZrS1","Завантажити сертифікат")</f>
        <v>Завантажити сертифікат</v>
      </c>
    </row>
    <row r="1095" spans="1:3" x14ac:dyDescent="0.3">
      <c r="A1095" s="3">
        <v>1094</v>
      </c>
      <c r="B1095" s="5" t="s">
        <v>1578</v>
      </c>
      <c r="C1095" s="3" t="str">
        <f>HYPERLINK("https://talan.bank.gov.ua/get-user-certificate/eg9zAexymIidis4wARs8","Завантажити сертифікат")</f>
        <v>Завантажити сертифікат</v>
      </c>
    </row>
    <row r="1096" spans="1:3" x14ac:dyDescent="0.3">
      <c r="A1096" s="3">
        <v>1095</v>
      </c>
      <c r="B1096" s="5" t="s">
        <v>1579</v>
      </c>
      <c r="C1096" s="3" t="str">
        <f>HYPERLINK("https://talan.bank.gov.ua/get-user-certificate/eg9zA3-FyzxU7Qd6BWeZ","Завантажити сертифікат")</f>
        <v>Завантажити сертифікат</v>
      </c>
    </row>
    <row r="1097" spans="1:3" x14ac:dyDescent="0.3">
      <c r="A1097" s="3">
        <v>1096</v>
      </c>
      <c r="B1097" s="5" t="s">
        <v>1580</v>
      </c>
      <c r="C1097" s="3" t="str">
        <f>HYPERLINK("https://talan.bank.gov.ua/get-user-certificate/eg9zAefv8Drm1l1nA7_f","Завантажити сертифікат")</f>
        <v>Завантажити сертифікат</v>
      </c>
    </row>
    <row r="1098" spans="1:3" x14ac:dyDescent="0.3">
      <c r="A1098" s="3">
        <v>1097</v>
      </c>
      <c r="B1098" s="5" t="s">
        <v>1581</v>
      </c>
      <c r="C1098" s="3" t="str">
        <f>HYPERLINK("https://talan.bank.gov.ua/get-user-certificate/eg9zAMEETtXNguqizPCW","Завантажити сертифікат")</f>
        <v>Завантажити сертифікат</v>
      </c>
    </row>
    <row r="1099" spans="1:3" x14ac:dyDescent="0.3">
      <c r="A1099" s="3">
        <v>1098</v>
      </c>
      <c r="B1099" s="5" t="s">
        <v>1582</v>
      </c>
      <c r="C1099" s="3" t="str">
        <f>HYPERLINK("https://talan.bank.gov.ua/get-user-certificate/eg9zADHFDjGTr4qCK20r","Завантажити сертифікат")</f>
        <v>Завантажити сертифікат</v>
      </c>
    </row>
    <row r="1100" spans="1:3" x14ac:dyDescent="0.3">
      <c r="A1100" s="3">
        <v>1099</v>
      </c>
      <c r="B1100" s="5" t="s">
        <v>1583</v>
      </c>
      <c r="C1100" s="3" t="str">
        <f>HYPERLINK("https://talan.bank.gov.ua/get-user-certificate/eg9zA72UodhQpV5sDX1J","Завантажити сертифікат")</f>
        <v>Завантажити сертифікат</v>
      </c>
    </row>
    <row r="1101" spans="1:3" x14ac:dyDescent="0.3">
      <c r="A1101" s="3">
        <v>1100</v>
      </c>
      <c r="B1101" s="5" t="s">
        <v>1584</v>
      </c>
      <c r="C1101" s="3" t="str">
        <f>HYPERLINK("https://talan.bank.gov.ua/get-user-certificate/eg9zAe-2qdFqKjmAy0c-","Завантажити сертифікат")</f>
        <v>Завантажити сертифікат</v>
      </c>
    </row>
    <row r="1102" spans="1:3" x14ac:dyDescent="0.3">
      <c r="A1102" s="3">
        <v>1101</v>
      </c>
      <c r="B1102" s="5" t="s">
        <v>1585</v>
      </c>
      <c r="C1102" s="3" t="str">
        <f>HYPERLINK("https://talan.bank.gov.ua/get-user-certificate/eg9zA_4s5if69heZqUj7","Завантажити сертифікат")</f>
        <v>Завантажити сертифікат</v>
      </c>
    </row>
    <row r="1103" spans="1:3" x14ac:dyDescent="0.3">
      <c r="A1103" s="3">
        <v>1102</v>
      </c>
      <c r="B1103" s="5" t="s">
        <v>1586</v>
      </c>
      <c r="C1103" s="3" t="str">
        <f>HYPERLINK("https://talan.bank.gov.ua/get-user-certificate/eg9zA69u1virV9oB58J8","Завантажити сертифікат")</f>
        <v>Завантажити сертифікат</v>
      </c>
    </row>
    <row r="1104" spans="1:3" x14ac:dyDescent="0.3">
      <c r="A1104" s="3">
        <v>1103</v>
      </c>
      <c r="B1104" s="5" t="s">
        <v>1587</v>
      </c>
      <c r="C1104" s="3" t="str">
        <f>HYPERLINK("https://talan.bank.gov.ua/get-user-certificate/eg9zAHqcNenKgD0U3BO2","Завантажити сертифікат")</f>
        <v>Завантажити сертифікат</v>
      </c>
    </row>
    <row r="1105" spans="1:3" x14ac:dyDescent="0.3">
      <c r="A1105" s="3">
        <v>1104</v>
      </c>
      <c r="B1105" s="5" t="s">
        <v>1588</v>
      </c>
      <c r="C1105" s="3" t="str">
        <f>HYPERLINK("https://talan.bank.gov.ua/get-user-certificate/eg9zAQqqPLrJMf7Mhxuz","Завантажити сертифікат")</f>
        <v>Завантажити сертифікат</v>
      </c>
    </row>
    <row r="1106" spans="1:3" x14ac:dyDescent="0.3">
      <c r="A1106" s="3">
        <v>1105</v>
      </c>
      <c r="B1106" s="5" t="s">
        <v>1589</v>
      </c>
      <c r="C1106" s="3" t="str">
        <f>HYPERLINK("https://talan.bank.gov.ua/get-user-certificate/eg9zAMIrtW7ZY4_cOBY5","Завантажити сертифікат")</f>
        <v>Завантажити сертифікат</v>
      </c>
    </row>
    <row r="1107" spans="1:3" x14ac:dyDescent="0.3">
      <c r="A1107" s="3">
        <v>1106</v>
      </c>
      <c r="B1107" s="5" t="s">
        <v>1590</v>
      </c>
      <c r="C1107" s="3" t="str">
        <f>HYPERLINK("https://talan.bank.gov.ua/get-user-certificate/eg9zAhJCqIZeNtWtsbwi","Завантажити сертифікат")</f>
        <v>Завантажити сертифікат</v>
      </c>
    </row>
    <row r="1108" spans="1:3" x14ac:dyDescent="0.3">
      <c r="A1108" s="3">
        <v>1107</v>
      </c>
      <c r="B1108" s="5" t="s">
        <v>1591</v>
      </c>
      <c r="C1108" s="3" t="str">
        <f>HYPERLINK("https://talan.bank.gov.ua/get-user-certificate/eg9zA4Ll8xBVclubX5Li","Завантажити сертифікат")</f>
        <v>Завантажити сертифікат</v>
      </c>
    </row>
    <row r="1109" spans="1:3" x14ac:dyDescent="0.3">
      <c r="A1109" s="3">
        <v>1108</v>
      </c>
      <c r="B1109" s="5" t="s">
        <v>1592</v>
      </c>
      <c r="C1109" s="3" t="str">
        <f>HYPERLINK("https://talan.bank.gov.ua/get-user-certificate/eg9zACai1fbl9apMIHfE","Завантажити сертифікат")</f>
        <v>Завантажити сертифікат</v>
      </c>
    </row>
    <row r="1110" spans="1:3" x14ac:dyDescent="0.3">
      <c r="A1110" s="3">
        <v>1109</v>
      </c>
      <c r="B1110" s="5" t="s">
        <v>1593</v>
      </c>
      <c r="C1110" s="3" t="str">
        <f>HYPERLINK("https://talan.bank.gov.ua/get-user-certificate/eg9zARG0gtizo_WMFJBF","Завантажити сертифікат")</f>
        <v>Завантажити сертифікат</v>
      </c>
    </row>
    <row r="1111" spans="1:3" x14ac:dyDescent="0.3">
      <c r="A1111" s="3">
        <v>1110</v>
      </c>
      <c r="B1111" s="5" t="s">
        <v>1594</v>
      </c>
      <c r="C1111" s="3" t="str">
        <f>HYPERLINK("https://talan.bank.gov.ua/get-user-certificate/eg9zAkfYkMx9LetJLVD6","Завантажити сертифікат")</f>
        <v>Завантажити сертифікат</v>
      </c>
    </row>
    <row r="1112" spans="1:3" x14ac:dyDescent="0.3">
      <c r="A1112" s="3">
        <v>1111</v>
      </c>
      <c r="B1112" s="5" t="s">
        <v>1595</v>
      </c>
      <c r="C1112" s="3" t="str">
        <f>HYPERLINK("https://talan.bank.gov.ua/get-user-certificate/eg9zAx1vQqtTmoZ0K8Yi","Завантажити сертифікат")</f>
        <v>Завантажити сертифікат</v>
      </c>
    </row>
    <row r="1113" spans="1:3" x14ac:dyDescent="0.3">
      <c r="A1113" s="3">
        <v>1112</v>
      </c>
      <c r="B1113" s="5" t="s">
        <v>1596</v>
      </c>
      <c r="C1113" s="3" t="str">
        <f>HYPERLINK("https://talan.bank.gov.ua/get-user-certificate/eg9zAzVKbRhnU4hyZwNC","Завантажити сертифікат")</f>
        <v>Завантажити сертифікат</v>
      </c>
    </row>
    <row r="1114" spans="1:3" x14ac:dyDescent="0.3">
      <c r="A1114" s="3">
        <v>1113</v>
      </c>
      <c r="B1114" s="5" t="s">
        <v>1597</v>
      </c>
      <c r="C1114" s="3" t="str">
        <f>HYPERLINK("https://talan.bank.gov.ua/get-user-certificate/eg9zAEOcHeJNODsGvP-0","Завантажити сертифікат")</f>
        <v>Завантажити сертифікат</v>
      </c>
    </row>
    <row r="1115" spans="1:3" x14ac:dyDescent="0.3">
      <c r="A1115" s="3">
        <v>1114</v>
      </c>
      <c r="B1115" s="5" t="s">
        <v>1598</v>
      </c>
      <c r="C1115" s="3" t="str">
        <f>HYPERLINK("https://talan.bank.gov.ua/get-user-certificate/eg9zAMHXVWYuvxPrAHO4","Завантажити сертифікат")</f>
        <v>Завантажити сертифікат</v>
      </c>
    </row>
    <row r="1116" spans="1:3" x14ac:dyDescent="0.3">
      <c r="A1116" s="3">
        <v>1115</v>
      </c>
      <c r="B1116" s="5" t="s">
        <v>1599</v>
      </c>
      <c r="C1116" s="3" t="str">
        <f>HYPERLINK("https://talan.bank.gov.ua/get-user-certificate/eg9zAjcS71AhgkacjRtu","Завантажити сертифікат")</f>
        <v>Завантажити сертифікат</v>
      </c>
    </row>
    <row r="1117" spans="1:3" x14ac:dyDescent="0.3">
      <c r="A1117" s="3">
        <v>1116</v>
      </c>
      <c r="B1117" s="5" t="s">
        <v>1600</v>
      </c>
      <c r="C1117" s="3" t="str">
        <f>HYPERLINK("https://talan.bank.gov.ua/get-user-certificate/eg9zAnw3ikeE710msneg","Завантажити сертифікат")</f>
        <v>Завантажити сертифікат</v>
      </c>
    </row>
    <row r="1118" spans="1:3" x14ac:dyDescent="0.3">
      <c r="A1118" s="3">
        <v>1117</v>
      </c>
      <c r="B1118" s="5" t="s">
        <v>1601</v>
      </c>
      <c r="C1118" s="3" t="str">
        <f>HYPERLINK("https://talan.bank.gov.ua/get-user-certificate/eg9zAmgLRUiYrtJoDPwX","Завантажити сертифікат")</f>
        <v>Завантажити сертифікат</v>
      </c>
    </row>
    <row r="1119" spans="1:3" x14ac:dyDescent="0.3">
      <c r="A1119" s="3">
        <v>1118</v>
      </c>
      <c r="B1119" s="5" t="s">
        <v>1602</v>
      </c>
      <c r="C1119" s="3" t="str">
        <f>HYPERLINK("https://talan.bank.gov.ua/get-user-certificate/eg9zAcrNSwgKypdkcsIv","Завантажити сертифікат")</f>
        <v>Завантажити сертифікат</v>
      </c>
    </row>
    <row r="1120" spans="1:3" x14ac:dyDescent="0.3">
      <c r="A1120" s="3">
        <v>1119</v>
      </c>
      <c r="B1120" s="5" t="s">
        <v>1603</v>
      </c>
      <c r="C1120" s="3" t="str">
        <f>HYPERLINK("https://talan.bank.gov.ua/get-user-certificate/eg9zAsr0NmgUlvxWiOiX","Завантажити сертифікат")</f>
        <v>Завантажити сертифікат</v>
      </c>
    </row>
    <row r="1121" spans="1:3" x14ac:dyDescent="0.3">
      <c r="A1121" s="3">
        <v>1120</v>
      </c>
      <c r="B1121" s="5" t="s">
        <v>1604</v>
      </c>
      <c r="C1121" s="3" t="str">
        <f>HYPERLINK("https://talan.bank.gov.ua/get-user-certificate/eg9zAzswrZVNLFM7y70h","Завантажити сертифікат")</f>
        <v>Завантажити сертифікат</v>
      </c>
    </row>
    <row r="1122" spans="1:3" x14ac:dyDescent="0.3">
      <c r="A1122" s="3">
        <v>1121</v>
      </c>
      <c r="B1122" s="5" t="s">
        <v>1605</v>
      </c>
      <c r="C1122" s="3" t="str">
        <f>HYPERLINK("https://talan.bank.gov.ua/get-user-certificate/eg9zA7ON1YWbqbmgokF2","Завантажити сертифікат")</f>
        <v>Завантажити сертифікат</v>
      </c>
    </row>
    <row r="1123" spans="1:3" x14ac:dyDescent="0.3">
      <c r="A1123" s="3">
        <v>1122</v>
      </c>
      <c r="B1123" s="5" t="s">
        <v>1606</v>
      </c>
      <c r="C1123" s="3" t="str">
        <f>HYPERLINK("https://talan.bank.gov.ua/get-user-certificate/eg9zAo1mk2IUcUA_R6Ts","Завантажити сертифікат")</f>
        <v>Завантажити сертифікат</v>
      </c>
    </row>
    <row r="1124" spans="1:3" x14ac:dyDescent="0.3">
      <c r="A1124" s="3">
        <v>1123</v>
      </c>
      <c r="B1124" s="5" t="s">
        <v>1607</v>
      </c>
      <c r="C1124" s="3" t="str">
        <f>HYPERLINK("https://talan.bank.gov.ua/get-user-certificate/eg9zArKb1A_rL1AdyWXX","Завантажити сертифікат")</f>
        <v>Завантажити сертифікат</v>
      </c>
    </row>
    <row r="1125" spans="1:3" x14ac:dyDescent="0.3">
      <c r="A1125" s="3">
        <v>1124</v>
      </c>
      <c r="B1125" s="5" t="s">
        <v>1608</v>
      </c>
      <c r="C1125" s="3" t="str">
        <f>HYPERLINK("https://talan.bank.gov.ua/get-user-certificate/eg9zANa3S2Sdqwqb7M11","Завантажити сертифікат")</f>
        <v>Завантажити сертифікат</v>
      </c>
    </row>
    <row r="1126" spans="1:3" x14ac:dyDescent="0.3">
      <c r="A1126" s="3">
        <v>1125</v>
      </c>
      <c r="B1126" s="5" t="s">
        <v>1609</v>
      </c>
      <c r="C1126" s="3" t="str">
        <f>HYPERLINK("https://talan.bank.gov.ua/get-user-certificate/eg9zAlIFjvokBeMECnVo","Завантажити сертифікат")</f>
        <v>Завантажити сертифікат</v>
      </c>
    </row>
    <row r="1127" spans="1:3" x14ac:dyDescent="0.3">
      <c r="A1127" s="3">
        <v>1126</v>
      </c>
      <c r="B1127" s="5" t="s">
        <v>1610</v>
      </c>
      <c r="C1127" s="3" t="str">
        <f>HYPERLINK("https://talan.bank.gov.ua/get-user-certificate/eg9zAaWBb3NHq-nn5t3I","Завантажити сертифікат")</f>
        <v>Завантажити сертифікат</v>
      </c>
    </row>
    <row r="1128" spans="1:3" x14ac:dyDescent="0.3">
      <c r="A1128" s="3">
        <v>1127</v>
      </c>
      <c r="B1128" s="5" t="s">
        <v>1611</v>
      </c>
      <c r="C1128" s="3" t="str">
        <f>HYPERLINK("https://talan.bank.gov.ua/get-user-certificate/eg9zAJGNT49YCFZxrVlE","Завантажити сертифікат")</f>
        <v>Завантажити сертифікат</v>
      </c>
    </row>
    <row r="1129" spans="1:3" x14ac:dyDescent="0.3">
      <c r="A1129" s="3">
        <v>1128</v>
      </c>
      <c r="B1129" s="5" t="s">
        <v>222</v>
      </c>
      <c r="C1129" s="3" t="str">
        <f>HYPERLINK("https://talan.bank.gov.ua/get-user-certificate/eg9zAHdd9p_tFirrQ1tD","Завантажити сертифікат")</f>
        <v>Завантажити сертифікат</v>
      </c>
    </row>
    <row r="1130" spans="1:3" x14ac:dyDescent="0.3">
      <c r="A1130" s="3">
        <v>1129</v>
      </c>
      <c r="B1130" s="5" t="s">
        <v>1575</v>
      </c>
      <c r="C1130" s="3" t="str">
        <f>HYPERLINK("https://talan.bank.gov.ua/get-user-certificate/eg9zA89yuhGteJscKTZf","Завантажити сертифікат")</f>
        <v>Завантажити сертифікат</v>
      </c>
    </row>
    <row r="1131" spans="1:3" x14ac:dyDescent="0.3">
      <c r="A1131" s="3">
        <v>1130</v>
      </c>
      <c r="B1131" s="5" t="s">
        <v>1576</v>
      </c>
      <c r="C1131" s="3" t="str">
        <f>HYPERLINK("https://talan.bank.gov.ua/get-user-certificate/eg9zAW6OPd0ETR3jxzNY","Завантажити сертифікат")</f>
        <v>Завантажити сертифікат</v>
      </c>
    </row>
    <row r="1132" spans="1:3" x14ac:dyDescent="0.3">
      <c r="A1132" s="3">
        <v>1131</v>
      </c>
      <c r="B1132" s="5" t="s">
        <v>1577</v>
      </c>
      <c r="C1132" s="3" t="str">
        <f>HYPERLINK("https://talan.bank.gov.ua/get-user-certificate/eg9zACYADC8EEQG_k704","Завантажити сертифікат")</f>
        <v>Завантажити сертифікат</v>
      </c>
    </row>
    <row r="1133" spans="1:3" x14ac:dyDescent="0.3">
      <c r="A1133" s="3">
        <v>1132</v>
      </c>
      <c r="B1133" s="5" t="s">
        <v>1578</v>
      </c>
      <c r="C1133" s="3" t="str">
        <f>HYPERLINK("https://talan.bank.gov.ua/get-user-certificate/eg9zAhnYcrbdKPJhV20c","Завантажити сертифікат")</f>
        <v>Завантажити сертифікат</v>
      </c>
    </row>
    <row r="1134" spans="1:3" x14ac:dyDescent="0.3">
      <c r="A1134" s="3">
        <v>1133</v>
      </c>
      <c r="B1134" s="5" t="s">
        <v>1579</v>
      </c>
      <c r="C1134" s="3" t="str">
        <f>HYPERLINK("https://talan.bank.gov.ua/get-user-certificate/eg9zAL4NijNv2Kd6_xjA","Завантажити сертифікат")</f>
        <v>Завантажити сертифікат</v>
      </c>
    </row>
    <row r="1135" spans="1:3" x14ac:dyDescent="0.3">
      <c r="A1135" s="3">
        <v>1134</v>
      </c>
      <c r="B1135" s="5" t="s">
        <v>1580</v>
      </c>
      <c r="C1135" s="3" t="str">
        <f>HYPERLINK("https://talan.bank.gov.ua/get-user-certificate/eg9zA-oDRSFJ41m18f11","Завантажити сертифікат")</f>
        <v>Завантажити сертифікат</v>
      </c>
    </row>
    <row r="1136" spans="1:3" x14ac:dyDescent="0.3">
      <c r="A1136" s="3">
        <v>1135</v>
      </c>
      <c r="B1136" s="5" t="s">
        <v>1581</v>
      </c>
      <c r="C1136" s="3" t="str">
        <f>HYPERLINK("https://talan.bank.gov.ua/get-user-certificate/eg9zA72ARtSL_sbDTq-Y","Завантажити сертифікат")</f>
        <v>Завантажити сертифікат</v>
      </c>
    </row>
    <row r="1137" spans="1:3" x14ac:dyDescent="0.3">
      <c r="A1137" s="3">
        <v>1136</v>
      </c>
      <c r="B1137" s="5" t="s">
        <v>1582</v>
      </c>
      <c r="C1137" s="3" t="str">
        <f>HYPERLINK("https://talan.bank.gov.ua/get-user-certificate/eg9zA3rtn5eZj7RQit5o","Завантажити сертифікат")</f>
        <v>Завантажити сертифікат</v>
      </c>
    </row>
    <row r="1138" spans="1:3" x14ac:dyDescent="0.3">
      <c r="A1138" s="3">
        <v>1137</v>
      </c>
      <c r="B1138" s="5" t="s">
        <v>1583</v>
      </c>
      <c r="C1138" s="3" t="str">
        <f>HYPERLINK("https://talan.bank.gov.ua/get-user-certificate/eg9zAwl40zt7-7vV6p8o","Завантажити сертифікат")</f>
        <v>Завантажити сертифікат</v>
      </c>
    </row>
    <row r="1139" spans="1:3" x14ac:dyDescent="0.3">
      <c r="A1139" s="3">
        <v>1138</v>
      </c>
      <c r="B1139" s="5" t="s">
        <v>1584</v>
      </c>
      <c r="C1139" s="3" t="str">
        <f>HYPERLINK("https://talan.bank.gov.ua/get-user-certificate/eg9zA_Xu_gFjGXfnMjNf","Завантажити сертифікат")</f>
        <v>Завантажити сертифікат</v>
      </c>
    </row>
    <row r="1140" spans="1:3" x14ac:dyDescent="0.3">
      <c r="A1140" s="3">
        <v>1139</v>
      </c>
      <c r="B1140" s="5" t="s">
        <v>1585</v>
      </c>
      <c r="C1140" s="3" t="str">
        <f>HYPERLINK("https://talan.bank.gov.ua/get-user-certificate/eg9zAcHxBtxM5X9CTyhp","Завантажити сертифікат")</f>
        <v>Завантажити сертифікат</v>
      </c>
    </row>
    <row r="1141" spans="1:3" x14ac:dyDescent="0.3">
      <c r="A1141" s="3">
        <v>1140</v>
      </c>
      <c r="B1141" s="5" t="s">
        <v>1586</v>
      </c>
      <c r="C1141" s="3" t="str">
        <f>HYPERLINK("https://talan.bank.gov.ua/get-user-certificate/eg9zAPajjZJMM6JK2RCq","Завантажити сертифікат")</f>
        <v>Завантажити сертифікат</v>
      </c>
    </row>
    <row r="1142" spans="1:3" x14ac:dyDescent="0.3">
      <c r="A1142" s="3">
        <v>1141</v>
      </c>
      <c r="B1142" s="5" t="s">
        <v>1587</v>
      </c>
      <c r="C1142" s="3" t="str">
        <f>HYPERLINK("https://talan.bank.gov.ua/get-user-certificate/eg9zAIIhuILNAlQVQ2Ck","Завантажити сертифікат")</f>
        <v>Завантажити сертифікат</v>
      </c>
    </row>
    <row r="1143" spans="1:3" x14ac:dyDescent="0.3">
      <c r="A1143" s="3">
        <v>1142</v>
      </c>
      <c r="B1143" s="5" t="s">
        <v>1588</v>
      </c>
      <c r="C1143" s="3" t="str">
        <f>HYPERLINK("https://talan.bank.gov.ua/get-user-certificate/eg9zAulMVWAE2JgiuvqC","Завантажити сертифікат")</f>
        <v>Завантажити сертифікат</v>
      </c>
    </row>
    <row r="1144" spans="1:3" x14ac:dyDescent="0.3">
      <c r="A1144" s="3">
        <v>1143</v>
      </c>
      <c r="B1144" s="5" t="s">
        <v>1589</v>
      </c>
      <c r="C1144" s="3" t="str">
        <f>HYPERLINK("https://talan.bank.gov.ua/get-user-certificate/eg9zAtrXey9im6C4KfAL","Завантажити сертифікат")</f>
        <v>Завантажити сертифікат</v>
      </c>
    </row>
    <row r="1145" spans="1:3" x14ac:dyDescent="0.3">
      <c r="A1145" s="3">
        <v>1144</v>
      </c>
      <c r="B1145" s="5" t="s">
        <v>1590</v>
      </c>
      <c r="C1145" s="3" t="str">
        <f>HYPERLINK("https://talan.bank.gov.ua/get-user-certificate/eg9zAsxmjuAPI7b42rPC","Завантажити сертифікат")</f>
        <v>Завантажити сертифікат</v>
      </c>
    </row>
    <row r="1146" spans="1:3" x14ac:dyDescent="0.3">
      <c r="A1146" s="3">
        <v>1145</v>
      </c>
      <c r="B1146" s="5" t="s">
        <v>1591</v>
      </c>
      <c r="C1146" s="3" t="str">
        <f>HYPERLINK("https://talan.bank.gov.ua/get-user-certificate/eg9zAXgW0Lle_PmphpDU","Завантажити сертифікат")</f>
        <v>Завантажити сертифікат</v>
      </c>
    </row>
    <row r="1147" spans="1:3" x14ac:dyDescent="0.3">
      <c r="A1147" s="3">
        <v>1146</v>
      </c>
      <c r="B1147" s="5" t="s">
        <v>1592</v>
      </c>
      <c r="C1147" s="3" t="str">
        <f>HYPERLINK("https://talan.bank.gov.ua/get-user-certificate/eg9zAOm4B3fEvd2T4uBT","Завантажити сертифікат")</f>
        <v>Завантажити сертифікат</v>
      </c>
    </row>
    <row r="1148" spans="1:3" x14ac:dyDescent="0.3">
      <c r="A1148" s="3">
        <v>1147</v>
      </c>
      <c r="B1148" s="5" t="s">
        <v>1593</v>
      </c>
      <c r="C1148" s="3" t="str">
        <f>HYPERLINK("https://talan.bank.gov.ua/get-user-certificate/eg9zAn6yUrREfDfGREUr","Завантажити сертифікат")</f>
        <v>Завантажити сертифікат</v>
      </c>
    </row>
    <row r="1149" spans="1:3" x14ac:dyDescent="0.3">
      <c r="A1149" s="3">
        <v>1148</v>
      </c>
      <c r="B1149" s="5" t="s">
        <v>1594</v>
      </c>
      <c r="C1149" s="3" t="str">
        <f>HYPERLINK("https://talan.bank.gov.ua/get-user-certificate/eg9zADpRA5MglMlfvGqr","Завантажити сертифікат")</f>
        <v>Завантажити сертифікат</v>
      </c>
    </row>
    <row r="1150" spans="1:3" x14ac:dyDescent="0.3">
      <c r="A1150" s="3">
        <v>1149</v>
      </c>
      <c r="B1150" s="5" t="s">
        <v>1595</v>
      </c>
      <c r="C1150" s="3" t="str">
        <f>HYPERLINK("https://talan.bank.gov.ua/get-user-certificate/eg9zAEDFs0vCiI5r2T5b","Завантажити сертифікат")</f>
        <v>Завантажити сертифікат</v>
      </c>
    </row>
    <row r="1151" spans="1:3" x14ac:dyDescent="0.3">
      <c r="A1151" s="3">
        <v>1150</v>
      </c>
      <c r="B1151" s="5" t="s">
        <v>1596</v>
      </c>
      <c r="C1151" s="3" t="str">
        <f>HYPERLINK("https://talan.bank.gov.ua/get-user-certificate/eg9zAxB6gBpatDTtzK3g","Завантажити сертифікат")</f>
        <v>Завантажити сертифікат</v>
      </c>
    </row>
    <row r="1152" spans="1:3" x14ac:dyDescent="0.3">
      <c r="A1152" s="3">
        <v>1151</v>
      </c>
      <c r="B1152" s="5" t="s">
        <v>1597</v>
      </c>
      <c r="C1152" s="3" t="str">
        <f>HYPERLINK("https://talan.bank.gov.ua/get-user-certificate/eg9zAIZN2AhFVnMaHWO6","Завантажити сертифікат")</f>
        <v>Завантажити сертифікат</v>
      </c>
    </row>
    <row r="1153" spans="1:3" x14ac:dyDescent="0.3">
      <c r="A1153" s="3">
        <v>1152</v>
      </c>
      <c r="B1153" s="5" t="s">
        <v>1598</v>
      </c>
      <c r="C1153" s="3" t="str">
        <f>HYPERLINK("https://talan.bank.gov.ua/get-user-certificate/eg9zAAjdQE60XOZ-UaK5","Завантажити сертифікат")</f>
        <v>Завантажити сертифікат</v>
      </c>
    </row>
    <row r="1154" spans="1:3" x14ac:dyDescent="0.3">
      <c r="A1154" s="3">
        <v>1153</v>
      </c>
      <c r="B1154" s="5" t="s">
        <v>1599</v>
      </c>
      <c r="C1154" s="3" t="str">
        <f>HYPERLINK("https://talan.bank.gov.ua/get-user-certificate/eg9zAjfO4J4nMxD6qBW1","Завантажити сертифікат")</f>
        <v>Завантажити сертифікат</v>
      </c>
    </row>
    <row r="1155" spans="1:3" x14ac:dyDescent="0.3">
      <c r="A1155" s="3">
        <v>1154</v>
      </c>
      <c r="B1155" s="5" t="s">
        <v>1600</v>
      </c>
      <c r="C1155" s="3" t="str">
        <f>HYPERLINK("https://talan.bank.gov.ua/get-user-certificate/eg9zApGaoB4lELME_o8h","Завантажити сертифікат")</f>
        <v>Завантажити сертифікат</v>
      </c>
    </row>
    <row r="1156" spans="1:3" x14ac:dyDescent="0.3">
      <c r="A1156" s="3">
        <v>1155</v>
      </c>
      <c r="B1156" s="5" t="s">
        <v>1601</v>
      </c>
      <c r="C1156" s="3" t="str">
        <f>HYPERLINK("https://talan.bank.gov.ua/get-user-certificate/eg9zA4dDIWBUe_MB7tBE","Завантажити сертифікат")</f>
        <v>Завантажити сертифікат</v>
      </c>
    </row>
    <row r="1157" spans="1:3" x14ac:dyDescent="0.3">
      <c r="A1157" s="3">
        <v>1156</v>
      </c>
      <c r="B1157" s="5" t="s">
        <v>1602</v>
      </c>
      <c r="C1157" s="3" t="str">
        <f>HYPERLINK("https://talan.bank.gov.ua/get-user-certificate/eg9zAQCIcPd23LJwxZR8","Завантажити сертифікат")</f>
        <v>Завантажити сертифікат</v>
      </c>
    </row>
    <row r="1158" spans="1:3" x14ac:dyDescent="0.3">
      <c r="A1158" s="3">
        <v>1157</v>
      </c>
      <c r="B1158" s="5" t="s">
        <v>1603</v>
      </c>
      <c r="C1158" s="3" t="str">
        <f>HYPERLINK("https://talan.bank.gov.ua/get-user-certificate/eg9zA27gOTfCpqItCX7T","Завантажити сертифікат")</f>
        <v>Завантажити сертифікат</v>
      </c>
    </row>
    <row r="1159" spans="1:3" x14ac:dyDescent="0.3">
      <c r="A1159" s="3">
        <v>1158</v>
      </c>
      <c r="B1159" s="5" t="s">
        <v>1604</v>
      </c>
      <c r="C1159" s="3" t="str">
        <f>HYPERLINK("https://talan.bank.gov.ua/get-user-certificate/eg9zA2o2eBwzH0Im48cQ","Завантажити сертифікат")</f>
        <v>Завантажити сертифікат</v>
      </c>
    </row>
    <row r="1160" spans="1:3" x14ac:dyDescent="0.3">
      <c r="A1160" s="3">
        <v>1159</v>
      </c>
      <c r="B1160" s="5" t="s">
        <v>1605</v>
      </c>
      <c r="C1160" s="3" t="str">
        <f>HYPERLINK("https://talan.bank.gov.ua/get-user-certificate/eg9zAWHfs1DgPQmrKGC9","Завантажити сертифікат")</f>
        <v>Завантажити сертифікат</v>
      </c>
    </row>
    <row r="1161" spans="1:3" x14ac:dyDescent="0.3">
      <c r="A1161" s="3">
        <v>1160</v>
      </c>
      <c r="B1161" s="5" t="s">
        <v>1606</v>
      </c>
      <c r="C1161" s="3" t="str">
        <f>HYPERLINK("https://talan.bank.gov.ua/get-user-certificate/eg9zAeJJ1C6vMZ7e-a7B","Завантажити сертифікат")</f>
        <v>Завантажити сертифікат</v>
      </c>
    </row>
    <row r="1162" spans="1:3" x14ac:dyDescent="0.3">
      <c r="A1162" s="3">
        <v>1161</v>
      </c>
      <c r="B1162" s="5" t="s">
        <v>1607</v>
      </c>
      <c r="C1162" s="3" t="str">
        <f>HYPERLINK("https://talan.bank.gov.ua/get-user-certificate/eg9zAKLrXrFwKr35HBvK","Завантажити сертифікат")</f>
        <v>Завантажити сертифікат</v>
      </c>
    </row>
    <row r="1163" spans="1:3" x14ac:dyDescent="0.3">
      <c r="A1163" s="3">
        <v>1162</v>
      </c>
      <c r="B1163" s="5" t="s">
        <v>1608</v>
      </c>
      <c r="C1163" s="3" t="str">
        <f>HYPERLINK("https://talan.bank.gov.ua/get-user-certificate/eg9zAIoatjDufJSGYKJS","Завантажити сертифікат")</f>
        <v>Завантажити сертифікат</v>
      </c>
    </row>
    <row r="1164" spans="1:3" x14ac:dyDescent="0.3">
      <c r="A1164" s="3">
        <v>1163</v>
      </c>
      <c r="B1164" s="5" t="s">
        <v>1609</v>
      </c>
      <c r="C1164" s="3" t="str">
        <f>HYPERLINK("https://talan.bank.gov.ua/get-user-certificate/eg9zAk6xbeISOVhHqfty","Завантажити сертифікат")</f>
        <v>Завантажити сертифікат</v>
      </c>
    </row>
    <row r="1165" spans="1:3" x14ac:dyDescent="0.3">
      <c r="A1165" s="3">
        <v>1164</v>
      </c>
      <c r="B1165" s="5" t="s">
        <v>1610</v>
      </c>
      <c r="C1165" s="3" t="str">
        <f>HYPERLINK("https://talan.bank.gov.ua/get-user-certificate/eg9zAagfdWE8yFOQd4BB","Завантажити сертифікат")</f>
        <v>Завантажити сертифікат</v>
      </c>
    </row>
    <row r="1166" spans="1:3" x14ac:dyDescent="0.3">
      <c r="A1166" s="3">
        <v>1165</v>
      </c>
      <c r="B1166" s="5" t="s">
        <v>1611</v>
      </c>
      <c r="C1166" s="3" t="str">
        <f>HYPERLINK("https://talan.bank.gov.ua/get-user-certificate/eg9zAF_wmc65aQfcZHyi","Завантажити сертифікат")</f>
        <v>Завантажити сертифікат</v>
      </c>
    </row>
    <row r="1167" spans="1:3" x14ac:dyDescent="0.3">
      <c r="A1167" s="3">
        <v>1166</v>
      </c>
      <c r="B1167" s="5" t="s">
        <v>1612</v>
      </c>
      <c r="C1167" s="3" t="str">
        <f>HYPERLINK("https://talan.bank.gov.ua/get-user-certificate/eg9zAx-1A_IGLLswq0la","Завантажити сертифікат")</f>
        <v>Завантажити сертифікат</v>
      </c>
    </row>
    <row r="1168" spans="1:3" ht="27.6" x14ac:dyDescent="0.3">
      <c r="A1168" s="3">
        <v>1167</v>
      </c>
      <c r="B1168" s="5" t="s">
        <v>1613</v>
      </c>
      <c r="C1168" s="3" t="str">
        <f>HYPERLINK("https://talan.bank.gov.ua/get-user-certificate/eg9zA7_97nyNMd0BtdZg","Завантажити сертифікат")</f>
        <v>Завантажити сертифікат</v>
      </c>
    </row>
    <row r="1169" spans="1:3" x14ac:dyDescent="0.3">
      <c r="A1169" s="3">
        <v>1168</v>
      </c>
      <c r="B1169" s="5" t="s">
        <v>1614</v>
      </c>
      <c r="C1169" s="3" t="str">
        <f>HYPERLINK("https://talan.bank.gov.ua/get-user-certificate/eg9zAvtpE00jU16hk9sp","Завантажити сертифікат")</f>
        <v>Завантажити сертифікат</v>
      </c>
    </row>
    <row r="1170" spans="1:3" ht="27.6" x14ac:dyDescent="0.3">
      <c r="A1170" s="3">
        <v>1169</v>
      </c>
      <c r="B1170" s="5" t="s">
        <v>1615</v>
      </c>
      <c r="C1170" s="3" t="str">
        <f>HYPERLINK("https://talan.bank.gov.ua/get-user-certificate/eg9zAhGpNjAzbSQNtrfr","Завантажити сертифікат")</f>
        <v>Завантажити сертифікат</v>
      </c>
    </row>
    <row r="1171" spans="1:3" ht="27.6" x14ac:dyDescent="0.3">
      <c r="A1171" s="3">
        <v>1170</v>
      </c>
      <c r="B1171" s="5" t="s">
        <v>1616</v>
      </c>
      <c r="C1171" s="3" t="str">
        <f>HYPERLINK("https://talan.bank.gov.ua/get-user-certificate/eg9zAMGQ-BQkXermc8F_","Завантажити сертифікат")</f>
        <v>Завантажити сертифікат</v>
      </c>
    </row>
    <row r="1172" spans="1:3" x14ac:dyDescent="0.3">
      <c r="A1172" s="3">
        <v>1171</v>
      </c>
      <c r="B1172" s="5" t="s">
        <v>1617</v>
      </c>
      <c r="C1172" s="3" t="str">
        <f>HYPERLINK("https://talan.bank.gov.ua/get-user-certificate/eg9zABS4o4qNC0ZOEJ4c","Завантажити сертифікат")</f>
        <v>Завантажити сертифікат</v>
      </c>
    </row>
    <row r="1173" spans="1:3" x14ac:dyDescent="0.3">
      <c r="A1173" s="3">
        <v>1172</v>
      </c>
      <c r="B1173" s="5" t="s">
        <v>1618</v>
      </c>
      <c r="C1173" s="3" t="str">
        <f>HYPERLINK("https://talan.bank.gov.ua/get-user-certificate/eg9zACPUuCfXnQYZHkGD","Завантажити сертифікат")</f>
        <v>Завантажити сертифікат</v>
      </c>
    </row>
    <row r="1174" spans="1:3" x14ac:dyDescent="0.3">
      <c r="A1174" s="3">
        <v>1173</v>
      </c>
      <c r="B1174" s="5" t="s">
        <v>1619</v>
      </c>
      <c r="C1174" s="3" t="str">
        <f>HYPERLINK("https://talan.bank.gov.ua/get-user-certificate/eg9zAlYBPqCVG4-hFWDT","Завантажити сертифікат")</f>
        <v>Завантажити сертифікат</v>
      </c>
    </row>
    <row r="1175" spans="1:3" x14ac:dyDescent="0.3">
      <c r="A1175" s="3">
        <v>1174</v>
      </c>
      <c r="B1175" s="5" t="s">
        <v>1620</v>
      </c>
      <c r="C1175" s="3" t="str">
        <f>HYPERLINK("https://talan.bank.gov.ua/get-user-certificate/eg9zASGXbROISgMfnpIM","Завантажити сертифікат")</f>
        <v>Завантажити сертифікат</v>
      </c>
    </row>
    <row r="1176" spans="1:3" x14ac:dyDescent="0.3">
      <c r="A1176" s="3">
        <v>1175</v>
      </c>
      <c r="B1176" s="5" t="s">
        <v>1621</v>
      </c>
      <c r="C1176" s="3" t="str">
        <f>HYPERLINK("https://talan.bank.gov.ua/get-user-certificate/eg9zAy-Cz0zrMKe2wXfp","Завантажити сертифікат")</f>
        <v>Завантажити сертифікат</v>
      </c>
    </row>
    <row r="1177" spans="1:3" x14ac:dyDescent="0.3">
      <c r="A1177" s="3">
        <v>1176</v>
      </c>
      <c r="B1177" s="5" t="s">
        <v>1622</v>
      </c>
      <c r="C1177" s="3" t="str">
        <f>HYPERLINK("https://talan.bank.gov.ua/get-user-certificate/eg9zAgI626SeEeMVcYbs","Завантажити сертифікат")</f>
        <v>Завантажити сертифікат</v>
      </c>
    </row>
    <row r="1178" spans="1:3" x14ac:dyDescent="0.3">
      <c r="A1178" s="3">
        <v>1177</v>
      </c>
      <c r="B1178" s="5" t="s">
        <v>1623</v>
      </c>
      <c r="C1178" s="3" t="str">
        <f>HYPERLINK("https://talan.bank.gov.ua/get-user-certificate/eg9zAYyswFkanV6CANfH","Завантажити сертифікат")</f>
        <v>Завантажити сертифікат</v>
      </c>
    </row>
    <row r="1179" spans="1:3" x14ac:dyDescent="0.3">
      <c r="A1179" s="3">
        <v>1178</v>
      </c>
      <c r="B1179" s="5" t="s">
        <v>1624</v>
      </c>
      <c r="C1179" s="3" t="str">
        <f>HYPERLINK("https://talan.bank.gov.ua/get-user-certificate/eg9zA510HycKNmHaROO9","Завантажити сертифікат")</f>
        <v>Завантажити сертифікат</v>
      </c>
    </row>
    <row r="1180" spans="1:3" x14ac:dyDescent="0.3">
      <c r="A1180" s="3">
        <v>1179</v>
      </c>
      <c r="B1180" s="5" t="s">
        <v>1625</v>
      </c>
      <c r="C1180" s="3" t="str">
        <f>HYPERLINK("https://talan.bank.gov.ua/get-user-certificate/eg9zAGGxSVsSxO6GLEm9","Завантажити сертифікат")</f>
        <v>Завантажити сертифікат</v>
      </c>
    </row>
    <row r="1181" spans="1:3" x14ac:dyDescent="0.3">
      <c r="A1181" s="3">
        <v>1180</v>
      </c>
      <c r="B1181" s="5" t="s">
        <v>1626</v>
      </c>
      <c r="C1181" s="3" t="str">
        <f>HYPERLINK("https://talan.bank.gov.ua/get-user-certificate/eg9zAxvlbKUCG8hPN1fg","Завантажити сертифікат")</f>
        <v>Завантажити сертифікат</v>
      </c>
    </row>
    <row r="1182" spans="1:3" x14ac:dyDescent="0.3">
      <c r="A1182" s="3">
        <v>1181</v>
      </c>
      <c r="B1182" s="5" t="s">
        <v>1627</v>
      </c>
      <c r="C1182" s="3" t="str">
        <f>HYPERLINK("https://talan.bank.gov.ua/get-user-certificate/eg9zAdvNNWIvP2y_sI-Q","Завантажити сертифікат")</f>
        <v>Завантажити сертифікат</v>
      </c>
    </row>
    <row r="1183" spans="1:3" x14ac:dyDescent="0.3">
      <c r="A1183" s="3">
        <v>1182</v>
      </c>
      <c r="B1183" s="5" t="s">
        <v>1628</v>
      </c>
      <c r="C1183" s="3" t="str">
        <f>HYPERLINK("https://talan.bank.gov.ua/get-user-certificate/eg9zAfTO4g-Zy_i5IRvK","Завантажити сертифікат")</f>
        <v>Завантажити сертифікат</v>
      </c>
    </row>
    <row r="1184" spans="1:3" x14ac:dyDescent="0.3">
      <c r="A1184" s="3">
        <v>1183</v>
      </c>
      <c r="B1184" s="5" t="s">
        <v>1629</v>
      </c>
      <c r="C1184" s="3" t="str">
        <f>HYPERLINK("https://talan.bank.gov.ua/get-user-certificate/eg9zAnep_AicJmVipSNT","Завантажити сертифікат")</f>
        <v>Завантажити сертифікат</v>
      </c>
    </row>
    <row r="1185" spans="1:3" x14ac:dyDescent="0.3">
      <c r="A1185" s="3">
        <v>1184</v>
      </c>
      <c r="B1185" s="5" t="s">
        <v>1630</v>
      </c>
      <c r="C1185" s="3" t="str">
        <f>HYPERLINK("https://talan.bank.gov.ua/get-user-certificate/eg9zAaEvRDT2EYp77umI","Завантажити сертифікат")</f>
        <v>Завантажити сертифікат</v>
      </c>
    </row>
    <row r="1186" spans="1:3" x14ac:dyDescent="0.3">
      <c r="A1186" s="3">
        <v>1185</v>
      </c>
      <c r="B1186" s="5" t="s">
        <v>1631</v>
      </c>
      <c r="C1186" s="3" t="str">
        <f>HYPERLINK("https://talan.bank.gov.ua/get-user-certificate/eg9zAAxWeYfUWWXxHZms","Завантажити сертифікат")</f>
        <v>Завантажити сертифікат</v>
      </c>
    </row>
    <row r="1187" spans="1:3" x14ac:dyDescent="0.3">
      <c r="A1187" s="3">
        <v>1186</v>
      </c>
      <c r="B1187" s="5" t="s">
        <v>1632</v>
      </c>
      <c r="C1187" s="3" t="str">
        <f>HYPERLINK("https://talan.bank.gov.ua/get-user-certificate/eg9zA5j8zZSNGOnTyYtW","Завантажити сертифікат")</f>
        <v>Завантажити сертифікат</v>
      </c>
    </row>
    <row r="1188" spans="1:3" x14ac:dyDescent="0.3">
      <c r="A1188" s="3">
        <v>1187</v>
      </c>
      <c r="B1188" s="5" t="s">
        <v>1633</v>
      </c>
      <c r="C1188" s="3" t="str">
        <f>HYPERLINK("https://talan.bank.gov.ua/get-user-certificate/eg9zA9srlPsDIY-67p9S","Завантажити сертифікат")</f>
        <v>Завантажити сертифікат</v>
      </c>
    </row>
    <row r="1189" spans="1:3" x14ac:dyDescent="0.3">
      <c r="A1189" s="3">
        <v>1188</v>
      </c>
      <c r="B1189" s="5" t="s">
        <v>1634</v>
      </c>
      <c r="C1189" s="3" t="str">
        <f>HYPERLINK("https://talan.bank.gov.ua/get-user-certificate/eg9zAgylh_dmn_N-lfnS","Завантажити сертифікат")</f>
        <v>Завантажити сертифікат</v>
      </c>
    </row>
    <row r="1190" spans="1:3" x14ac:dyDescent="0.3">
      <c r="A1190" s="3">
        <v>1189</v>
      </c>
      <c r="B1190" s="5" t="s">
        <v>1635</v>
      </c>
      <c r="C1190" s="3" t="str">
        <f>HYPERLINK("https://talan.bank.gov.ua/get-user-certificate/eg9zAlRBxdNffm2Tykkg","Завантажити сертифікат")</f>
        <v>Завантажити сертифікат</v>
      </c>
    </row>
    <row r="1191" spans="1:3" x14ac:dyDescent="0.3">
      <c r="A1191" s="3">
        <v>1190</v>
      </c>
      <c r="B1191" s="5" t="s">
        <v>1636</v>
      </c>
      <c r="C1191" s="3" t="str">
        <f>HYPERLINK("https://talan.bank.gov.ua/get-user-certificate/eg9zALxKhzQdIjEDlQFT","Завантажити сертифікат")</f>
        <v>Завантажити сертифікат</v>
      </c>
    </row>
    <row r="1192" spans="1:3" x14ac:dyDescent="0.3">
      <c r="A1192" s="3">
        <v>1191</v>
      </c>
      <c r="B1192" s="5" t="s">
        <v>1637</v>
      </c>
      <c r="C1192" s="3" t="str">
        <f>HYPERLINK("https://talan.bank.gov.ua/get-user-certificate/eg9zAWKxiYqtk3ZOadt5","Завантажити сертифікат")</f>
        <v>Завантажити сертифікат</v>
      </c>
    </row>
    <row r="1193" spans="1:3" x14ac:dyDescent="0.3">
      <c r="A1193" s="3">
        <v>1192</v>
      </c>
      <c r="B1193" s="5" t="s">
        <v>1638</v>
      </c>
      <c r="C1193" s="3" t="str">
        <f>HYPERLINK("https://talan.bank.gov.ua/get-user-certificate/eg9zAPiSXlCSE-qQTA66","Завантажити сертифікат")</f>
        <v>Завантажити сертифікат</v>
      </c>
    </row>
    <row r="1194" spans="1:3" x14ac:dyDescent="0.3">
      <c r="A1194" s="3">
        <v>1193</v>
      </c>
      <c r="B1194" s="5" t="s">
        <v>1639</v>
      </c>
      <c r="C1194" s="3" t="str">
        <f>HYPERLINK("https://talan.bank.gov.ua/get-user-certificate/eg9zAlANDHQpQ7AWuKpg","Завантажити сертифікат")</f>
        <v>Завантажити сертифікат</v>
      </c>
    </row>
    <row r="1195" spans="1:3" x14ac:dyDescent="0.3">
      <c r="A1195" s="3">
        <v>1194</v>
      </c>
      <c r="B1195" s="5" t="s">
        <v>1640</v>
      </c>
      <c r="C1195" s="3" t="str">
        <f>HYPERLINK("https://talan.bank.gov.ua/get-user-certificate/eg9zAhx_KHCKizyZc44s","Завантажити сертифікат")</f>
        <v>Завантажити сертифікат</v>
      </c>
    </row>
    <row r="1196" spans="1:3" x14ac:dyDescent="0.3">
      <c r="A1196" s="3">
        <v>1195</v>
      </c>
      <c r="B1196" s="5" t="s">
        <v>1641</v>
      </c>
      <c r="C1196" s="3" t="str">
        <f>HYPERLINK("https://talan.bank.gov.ua/get-user-certificate/eg9zAlP9laqDGeHhOo8m","Завантажити сертифікат")</f>
        <v>Завантажити сертифікат</v>
      </c>
    </row>
    <row r="1197" spans="1:3" x14ac:dyDescent="0.3">
      <c r="A1197" s="3">
        <v>1196</v>
      </c>
      <c r="B1197" s="5" t="s">
        <v>1642</v>
      </c>
      <c r="C1197" s="3" t="str">
        <f>HYPERLINK("https://talan.bank.gov.ua/get-user-certificate/eg9zAZ4ty9cmkdvexYJ5","Завантажити сертифікат")</f>
        <v>Завантажити сертифікат</v>
      </c>
    </row>
    <row r="1198" spans="1:3" x14ac:dyDescent="0.3">
      <c r="A1198" s="3">
        <v>1197</v>
      </c>
      <c r="B1198" s="5" t="s">
        <v>1643</v>
      </c>
      <c r="C1198" s="3" t="str">
        <f>HYPERLINK("https://talan.bank.gov.ua/get-user-certificate/eg9zATqWsD-JUPclHRAy","Завантажити сертифікат")</f>
        <v>Завантажити сертифікат</v>
      </c>
    </row>
    <row r="1199" spans="1:3" ht="27.6" x14ac:dyDescent="0.3">
      <c r="A1199" s="3">
        <v>1198</v>
      </c>
      <c r="B1199" s="5" t="s">
        <v>1644</v>
      </c>
      <c r="C1199" s="3" t="str">
        <f>HYPERLINK("https://talan.bank.gov.ua/get-user-certificate/eg9zAtgMH0CGzPmlJBPD","Завантажити сертифікат")</f>
        <v>Завантажити сертифікат</v>
      </c>
    </row>
    <row r="1200" spans="1:3" ht="27.6" x14ac:dyDescent="0.3">
      <c r="A1200" s="3">
        <v>1199</v>
      </c>
      <c r="B1200" s="5" t="s">
        <v>1645</v>
      </c>
      <c r="C1200" s="3" t="str">
        <f>HYPERLINK("https://talan.bank.gov.ua/get-user-certificate/eg9zA6RoJ9YqMCC1S2li","Завантажити сертифікат")</f>
        <v>Завантажити сертифікат</v>
      </c>
    </row>
    <row r="1201" spans="1:3" x14ac:dyDescent="0.3">
      <c r="A1201" s="3">
        <v>1200</v>
      </c>
      <c r="B1201" s="5" t="s">
        <v>1646</v>
      </c>
      <c r="C1201" s="3" t="str">
        <f>HYPERLINK("https://talan.bank.gov.ua/get-user-certificate/eg9zAka38EAaauk0epcU","Завантажити сертифікат")</f>
        <v>Завантажити сертифікат</v>
      </c>
    </row>
    <row r="1202" spans="1:3" x14ac:dyDescent="0.3">
      <c r="A1202" s="3">
        <v>1201</v>
      </c>
      <c r="B1202" s="5" t="s">
        <v>1647</v>
      </c>
      <c r="C1202" s="3" t="str">
        <f>HYPERLINK("https://talan.bank.gov.ua/get-user-certificate/eg9zAhScSrI3iqhwpDCq","Завантажити сертифікат")</f>
        <v>Завантажити сертифікат</v>
      </c>
    </row>
    <row r="1203" spans="1:3" x14ac:dyDescent="0.3">
      <c r="A1203" s="3">
        <v>1202</v>
      </c>
      <c r="B1203" s="5" t="s">
        <v>1648</v>
      </c>
      <c r="C1203" s="3" t="str">
        <f>HYPERLINK("https://talan.bank.gov.ua/get-user-certificate/eg9zAfLa0W69di--BvHo","Завантажити сертифікат")</f>
        <v>Завантажити сертифікат</v>
      </c>
    </row>
    <row r="1204" spans="1:3" x14ac:dyDescent="0.3">
      <c r="A1204" s="3">
        <v>1203</v>
      </c>
      <c r="B1204" s="5" t="s">
        <v>1649</v>
      </c>
      <c r="C1204" s="3" t="str">
        <f>HYPERLINK("https://talan.bank.gov.ua/get-user-certificate/eg9zAQYxARcB686h4d7m","Завантажити сертифікат")</f>
        <v>Завантажити сертифікат</v>
      </c>
    </row>
    <row r="1205" spans="1:3" ht="27.6" x14ac:dyDescent="0.3">
      <c r="A1205" s="3">
        <v>1204</v>
      </c>
      <c r="B1205" s="5" t="s">
        <v>1650</v>
      </c>
      <c r="C1205" s="3" t="str">
        <f>HYPERLINK("https://talan.bank.gov.ua/get-user-certificate/eg9zA0hYrQ4osXcBR5t2","Завантажити сертифікат")</f>
        <v>Завантажити сертифікат</v>
      </c>
    </row>
    <row r="1206" spans="1:3" ht="27.6" x14ac:dyDescent="0.3">
      <c r="A1206" s="3">
        <v>1205</v>
      </c>
      <c r="B1206" s="5" t="s">
        <v>1651</v>
      </c>
      <c r="C1206" s="3" t="str">
        <f>HYPERLINK("https://talan.bank.gov.ua/get-user-certificate/eg9zAddFnCkKn5Lb_ycp","Завантажити сертифікат")</f>
        <v>Завантажити сертифікат</v>
      </c>
    </row>
    <row r="1207" spans="1:3" x14ac:dyDescent="0.3">
      <c r="A1207" s="3">
        <v>1206</v>
      </c>
      <c r="B1207" s="5" t="s">
        <v>1652</v>
      </c>
      <c r="C1207" s="3" t="str">
        <f>HYPERLINK("https://talan.bank.gov.ua/get-user-certificate/eg9zANKFLOM-l2KoO3Bl","Завантажити сертифікат")</f>
        <v>Завантажити сертифікат</v>
      </c>
    </row>
    <row r="1208" spans="1:3" x14ac:dyDescent="0.3">
      <c r="A1208" s="3">
        <v>1207</v>
      </c>
      <c r="B1208" s="5" t="s">
        <v>1653</v>
      </c>
      <c r="C1208" s="3" t="str">
        <f>HYPERLINK("https://talan.bank.gov.ua/get-user-certificate/eg9zAZVendKOAbNO7IEb","Завантажити сертифікат")</f>
        <v>Завантажити сертифікат</v>
      </c>
    </row>
    <row r="1209" spans="1:3" ht="27.6" x14ac:dyDescent="0.3">
      <c r="A1209" s="3">
        <v>1208</v>
      </c>
      <c r="B1209" s="5" t="s">
        <v>1654</v>
      </c>
      <c r="C1209" s="3" t="str">
        <f>HYPERLINK("https://talan.bank.gov.ua/get-user-certificate/eg9zA3D8ICYLmkO-ML5q","Завантажити сертифікат")</f>
        <v>Завантажити сертифікат</v>
      </c>
    </row>
    <row r="1210" spans="1:3" x14ac:dyDescent="0.3">
      <c r="A1210" s="3">
        <v>1209</v>
      </c>
      <c r="B1210" s="5" t="s">
        <v>1655</v>
      </c>
      <c r="C1210" s="3" t="str">
        <f>HYPERLINK("https://talan.bank.gov.ua/get-user-certificate/eg9zAq8OT_urqoB1_83Y","Завантажити сертифікат")</f>
        <v>Завантажити сертифікат</v>
      </c>
    </row>
    <row r="1211" spans="1:3" x14ac:dyDescent="0.3">
      <c r="A1211" s="3">
        <v>1210</v>
      </c>
      <c r="B1211" s="5" t="s">
        <v>1656</v>
      </c>
      <c r="C1211" s="3" t="str">
        <f>HYPERLINK("https://talan.bank.gov.ua/get-user-certificate/eg9zASWlAwvcZyiZUbTP","Завантажити сертифікат")</f>
        <v>Завантажити сертифікат</v>
      </c>
    </row>
    <row r="1212" spans="1:3" x14ac:dyDescent="0.3">
      <c r="A1212" s="3">
        <v>1211</v>
      </c>
      <c r="B1212" s="5" t="s">
        <v>1657</v>
      </c>
      <c r="C1212" s="3" t="str">
        <f>HYPERLINK("https://talan.bank.gov.ua/get-user-certificate/eg9zAzjAGPz7uFS0rF1k","Завантажити сертифікат")</f>
        <v>Завантажити сертифікат</v>
      </c>
    </row>
    <row r="1213" spans="1:3" x14ac:dyDescent="0.3">
      <c r="A1213" s="3">
        <v>1212</v>
      </c>
      <c r="B1213" s="5" t="s">
        <v>1658</v>
      </c>
      <c r="C1213" s="3" t="str">
        <f>HYPERLINK("https://talan.bank.gov.ua/get-user-certificate/eg9zAZP53zI3Sb9oWZQJ","Завантажити сертифікат")</f>
        <v>Завантажити сертифікат</v>
      </c>
    </row>
    <row r="1214" spans="1:3" ht="41.4" x14ac:dyDescent="0.3">
      <c r="A1214" s="3">
        <v>1213</v>
      </c>
      <c r="B1214" s="5" t="s">
        <v>1659</v>
      </c>
      <c r="C1214" s="3" t="str">
        <f>HYPERLINK("https://talan.bank.gov.ua/get-user-certificate/eg9zAbyq8PYApe8fPBN9","Завантажити сертифікат")</f>
        <v>Завантажити сертифікат</v>
      </c>
    </row>
    <row r="1215" spans="1:3" x14ac:dyDescent="0.3">
      <c r="A1215" s="3">
        <v>1214</v>
      </c>
      <c r="B1215" s="5" t="s">
        <v>1641</v>
      </c>
      <c r="C1215" s="3" t="str">
        <f>HYPERLINK("https://talan.bank.gov.ua/get-user-certificate/eg9zAuoSCpVycJX8bil-","Завантажити сертифікат")</f>
        <v>Завантажити сертифікат</v>
      </c>
    </row>
    <row r="1216" spans="1:3" x14ac:dyDescent="0.3">
      <c r="A1216" s="3">
        <v>1215</v>
      </c>
      <c r="B1216" s="5" t="s">
        <v>1642</v>
      </c>
      <c r="C1216" s="3" t="str">
        <f>HYPERLINK("https://talan.bank.gov.ua/get-user-certificate/eg9zAEKoKthewwW2BzKi","Завантажити сертифікат")</f>
        <v>Завантажити сертифікат</v>
      </c>
    </row>
    <row r="1217" spans="1:3" x14ac:dyDescent="0.3">
      <c r="A1217" s="3">
        <v>1216</v>
      </c>
      <c r="B1217" s="5" t="s">
        <v>1660</v>
      </c>
      <c r="C1217" s="3" t="str">
        <f>HYPERLINK("https://talan.bank.gov.ua/get-user-certificate/eg9zAW72izm4wGeCgTqp","Завантажити сертифікат")</f>
        <v>Завантажити сертифікат</v>
      </c>
    </row>
    <row r="1218" spans="1:3" x14ac:dyDescent="0.3">
      <c r="A1218" s="3">
        <v>1217</v>
      </c>
      <c r="B1218" s="5" t="s">
        <v>1661</v>
      </c>
      <c r="C1218" s="3" t="str">
        <f>HYPERLINK("https://talan.bank.gov.ua/get-user-certificate/eg9zAdZJFCRFkLkjHlSD","Завантажити сертифікат")</f>
        <v>Завантажити сертифікат</v>
      </c>
    </row>
    <row r="1219" spans="1:3" x14ac:dyDescent="0.3">
      <c r="A1219" s="3">
        <v>1218</v>
      </c>
      <c r="B1219" s="5" t="s">
        <v>1662</v>
      </c>
      <c r="C1219" s="3" t="str">
        <f>HYPERLINK("https://talan.bank.gov.ua/get-user-certificate/eg9zADt53pmNKdsFgmJ3","Завантажити сертифікат")</f>
        <v>Завантажити сертифікат</v>
      </c>
    </row>
    <row r="1220" spans="1:3" x14ac:dyDescent="0.3">
      <c r="A1220" s="3">
        <v>1219</v>
      </c>
      <c r="B1220" s="5" t="s">
        <v>1663</v>
      </c>
      <c r="C1220" s="3" t="str">
        <f>HYPERLINK("https://talan.bank.gov.ua/get-user-certificate/eg9zA94JfA27oi4xT28X","Завантажити сертифікат")</f>
        <v>Завантажити сертифікат</v>
      </c>
    </row>
    <row r="1221" spans="1:3" x14ac:dyDescent="0.3">
      <c r="A1221" s="3">
        <v>1220</v>
      </c>
      <c r="B1221" s="5" t="s">
        <v>1664</v>
      </c>
      <c r="C1221" s="3" t="str">
        <f>HYPERLINK("https://talan.bank.gov.ua/get-user-certificate/eg9zAfB2kbbUN22TlAbg","Завантажити сертифікат")</f>
        <v>Завантажити сертифікат</v>
      </c>
    </row>
    <row r="1222" spans="1:3" x14ac:dyDescent="0.3">
      <c r="A1222" s="3">
        <v>1221</v>
      </c>
      <c r="B1222" s="5" t="s">
        <v>1665</v>
      </c>
      <c r="C1222" s="3" t="str">
        <f>HYPERLINK("https://talan.bank.gov.ua/get-user-certificate/eg9zAlPkWXkLaJvGZ9fV","Завантажити сертифікат")</f>
        <v>Завантажити сертифікат</v>
      </c>
    </row>
    <row r="1223" spans="1:3" x14ac:dyDescent="0.3">
      <c r="A1223" s="3">
        <v>1222</v>
      </c>
      <c r="B1223" s="5" t="s">
        <v>1666</v>
      </c>
      <c r="C1223" s="3" t="str">
        <f>HYPERLINK("https://talan.bank.gov.ua/get-user-certificate/eg9zAGngOhta2GStxM9_","Завантажити сертифікат")</f>
        <v>Завантажити сертифікат</v>
      </c>
    </row>
    <row r="1224" spans="1:3" x14ac:dyDescent="0.3">
      <c r="A1224" s="3">
        <v>1223</v>
      </c>
      <c r="B1224" s="5" t="s">
        <v>1667</v>
      </c>
      <c r="C1224" s="3" t="str">
        <f>HYPERLINK("https://talan.bank.gov.ua/get-user-certificate/eg9zACwcHBaZ4xukIdP0","Завантажити сертифікат")</f>
        <v>Завантажити сертифікат</v>
      </c>
    </row>
    <row r="1225" spans="1:3" x14ac:dyDescent="0.3">
      <c r="A1225" s="3">
        <v>1224</v>
      </c>
      <c r="B1225" s="5" t="s">
        <v>1668</v>
      </c>
      <c r="C1225" s="3" t="str">
        <f>HYPERLINK("https://talan.bank.gov.ua/get-user-certificate/eg9zA1Ma1MdHRMqvOOhH","Завантажити сертифікат")</f>
        <v>Завантажити сертифікат</v>
      </c>
    </row>
    <row r="1226" spans="1:3" x14ac:dyDescent="0.3">
      <c r="A1226" s="3">
        <v>1225</v>
      </c>
      <c r="B1226" s="5" t="s">
        <v>1669</v>
      </c>
      <c r="C1226" s="3" t="str">
        <f>HYPERLINK("https://talan.bank.gov.ua/get-user-certificate/eg9zAwnQBXl4Pw9W_FGb","Завантажити сертифікат")</f>
        <v>Завантажити сертифікат</v>
      </c>
    </row>
    <row r="1227" spans="1:3" x14ac:dyDescent="0.3">
      <c r="A1227" s="3">
        <v>1226</v>
      </c>
      <c r="B1227" s="5" t="s">
        <v>1670</v>
      </c>
      <c r="C1227" s="3" t="str">
        <f>HYPERLINK("https://talan.bank.gov.ua/get-user-certificate/eg9zAQStGacq4QJkHL6s","Завантажити сертифікат")</f>
        <v>Завантажити сертифікат</v>
      </c>
    </row>
    <row r="1228" spans="1:3" x14ac:dyDescent="0.3">
      <c r="A1228" s="3">
        <v>1227</v>
      </c>
      <c r="B1228" s="5" t="s">
        <v>1671</v>
      </c>
      <c r="C1228" s="3" t="str">
        <f>HYPERLINK("https://talan.bank.gov.ua/get-user-certificate/eg9zA3-DOoWvOPIP9IG6","Завантажити сертифікат")</f>
        <v>Завантажити сертифікат</v>
      </c>
    </row>
    <row r="1229" spans="1:3" x14ac:dyDescent="0.3">
      <c r="A1229" s="3">
        <v>1228</v>
      </c>
      <c r="B1229" s="5" t="s">
        <v>1672</v>
      </c>
      <c r="C1229" s="3" t="str">
        <f>HYPERLINK("https://talan.bank.gov.ua/get-user-certificate/eg9zAbT_UUYUlas1hEun","Завантажити сертифікат")</f>
        <v>Завантажити сертифікат</v>
      </c>
    </row>
    <row r="1230" spans="1:3" x14ac:dyDescent="0.3">
      <c r="A1230" s="3">
        <v>1229</v>
      </c>
      <c r="B1230" s="5" t="s">
        <v>1673</v>
      </c>
      <c r="C1230" s="3" t="str">
        <f>HYPERLINK("https://talan.bank.gov.ua/get-user-certificate/eg9zAMB74xOIov6mhRk4","Завантажити сертифікат")</f>
        <v>Завантажити сертифікат</v>
      </c>
    </row>
    <row r="1231" spans="1:3" x14ac:dyDescent="0.3">
      <c r="A1231" s="3">
        <v>1230</v>
      </c>
      <c r="B1231" s="5" t="s">
        <v>1674</v>
      </c>
      <c r="C1231" s="3" t="str">
        <f>HYPERLINK("https://talan.bank.gov.ua/get-user-certificate/eg9zAlGS9ySqDMu8BevT","Завантажити сертифікат")</f>
        <v>Завантажити сертифікат</v>
      </c>
    </row>
    <row r="1232" spans="1:3" ht="27.6" x14ac:dyDescent="0.3">
      <c r="A1232" s="3">
        <v>1231</v>
      </c>
      <c r="B1232" s="5" t="s">
        <v>1675</v>
      </c>
      <c r="C1232" s="3" t="str">
        <f>HYPERLINK("https://talan.bank.gov.ua/get-user-certificate/eg9zAC6kH8t_ZVcbTM3O","Завантажити сертифікат")</f>
        <v>Завантажити сертифікат</v>
      </c>
    </row>
    <row r="1233" spans="1:3" x14ac:dyDescent="0.3">
      <c r="A1233" s="3">
        <v>1232</v>
      </c>
      <c r="B1233" s="5" t="s">
        <v>1676</v>
      </c>
      <c r="C1233" s="3" t="str">
        <f>HYPERLINK("https://talan.bank.gov.ua/get-user-certificate/eg9zAUdVexqTRmdHWrTH","Завантажити сертифікат")</f>
        <v>Завантажити сертифікат</v>
      </c>
    </row>
    <row r="1234" spans="1:3" x14ac:dyDescent="0.3">
      <c r="A1234" s="3">
        <v>1233</v>
      </c>
      <c r="B1234" s="3" t="s">
        <v>1677</v>
      </c>
      <c r="C1234" s="3" t="str">
        <f>HYPERLINK("https://talan.bank.gov.ua/get-user-certificate/GW_HwyUC53OK1WDpFKzd","Завантажити сертифікат")</f>
        <v>Завантажити сертифікат</v>
      </c>
    </row>
    <row r="1235" spans="1:3" x14ac:dyDescent="0.3">
      <c r="A1235" s="3">
        <v>1234</v>
      </c>
      <c r="B1235" s="3" t="s">
        <v>1678</v>
      </c>
      <c r="C1235" s="3" t="str">
        <f>HYPERLINK("https://talan.bank.gov.ua/get-user-certificate/GW_Hw33ll_YKau8M-qje","Завантажити сертифікат")</f>
        <v>Завантажити сертифікат</v>
      </c>
    </row>
    <row r="1236" spans="1:3" x14ac:dyDescent="0.3">
      <c r="A1236" s="3">
        <v>1235</v>
      </c>
      <c r="B1236" s="3" t="s">
        <v>609</v>
      </c>
      <c r="C1236" s="3" t="str">
        <f>HYPERLINK("https://talan.bank.gov.ua/get-user-certificate/GW_Hw8WVBegyIfd35DME","Завантажити сертифікат")</f>
        <v>Завантажити сертифікат</v>
      </c>
    </row>
    <row r="1237" spans="1:3" x14ac:dyDescent="0.3">
      <c r="A1237" s="3">
        <v>1236</v>
      </c>
      <c r="B1237" s="3" t="s">
        <v>1679</v>
      </c>
      <c r="C1237" s="3" t="str">
        <f>HYPERLINK("https://talan.bank.gov.ua/get-user-certificate/GW_HwGSzaIqSNShvdUrV","Завантажити сертифікат")</f>
        <v>Завантажити сертифікат</v>
      </c>
    </row>
    <row r="1238" spans="1:3" x14ac:dyDescent="0.3">
      <c r="A1238" s="3">
        <v>1237</v>
      </c>
      <c r="B1238" s="3" t="s">
        <v>1680</v>
      </c>
      <c r="C1238" s="3" t="str">
        <f>HYPERLINK("https://talan.bank.gov.ua/get-user-certificate/GW_HwEDzX_ihXON1Ss_C","Завантажити сертифікат")</f>
        <v>Завантажити сертифікат</v>
      </c>
    </row>
    <row r="1239" spans="1:3" x14ac:dyDescent="0.3">
      <c r="A1239" s="3">
        <v>1238</v>
      </c>
      <c r="B1239" s="3" t="s">
        <v>1681</v>
      </c>
      <c r="C1239" s="3" t="str">
        <f>HYPERLINK("https://talan.bank.gov.ua/get-user-certificate/GW_Hw2LavGYsn7Fmc2u_","Завантажити сертифікат")</f>
        <v>Завантажити сертифікат</v>
      </c>
    </row>
    <row r="1240" spans="1:3" x14ac:dyDescent="0.3">
      <c r="A1240" s="3">
        <v>1239</v>
      </c>
      <c r="B1240" s="3" t="s">
        <v>1682</v>
      </c>
      <c r="C1240" s="3" t="str">
        <f>HYPERLINK("https://talan.bank.gov.ua/get-user-certificate/GW_HwEnGa4VOSUd4CGxt","Завантажити сертифікат")</f>
        <v>Завантажити сертифікат</v>
      </c>
    </row>
    <row r="1241" spans="1:3" x14ac:dyDescent="0.3">
      <c r="A1241" s="3">
        <v>1240</v>
      </c>
      <c r="B1241" s="3" t="s">
        <v>1683</v>
      </c>
      <c r="C1241" s="3" t="str">
        <f>HYPERLINK("https://talan.bank.gov.ua/get-user-certificate/GW_HwcSNIVME3cQ3Z-5y","Завантажити сертифікат")</f>
        <v>Завантажити сертифікат</v>
      </c>
    </row>
    <row r="1242" spans="1:3" x14ac:dyDescent="0.3">
      <c r="A1242" s="3">
        <v>1241</v>
      </c>
      <c r="B1242" s="3" t="s">
        <v>1684</v>
      </c>
      <c r="C1242" s="3" t="str">
        <f>HYPERLINK("https://talan.bank.gov.ua/get-user-certificate/GW_Hw4SG5xUaf1DAFi30","Завантажити сертифікат")</f>
        <v>Завантажити сертифікат</v>
      </c>
    </row>
    <row r="1243" spans="1:3" x14ac:dyDescent="0.3">
      <c r="A1243" s="3">
        <v>1242</v>
      </c>
      <c r="B1243" s="3" t="s">
        <v>1685</v>
      </c>
      <c r="C1243" s="3" t="str">
        <f>HYPERLINK("https://talan.bank.gov.ua/get-user-certificate/GW_HwNYLM_BQl1mlMuo7","Завантажити сертифікат")</f>
        <v>Завантажити сертифікат</v>
      </c>
    </row>
    <row r="1244" spans="1:3" x14ac:dyDescent="0.3">
      <c r="A1244" s="3">
        <v>1243</v>
      </c>
      <c r="B1244" s="3" t="s">
        <v>1686</v>
      </c>
      <c r="C1244" s="3" t="str">
        <f>HYPERLINK("https://talan.bank.gov.ua/get-user-certificate/GW_HwqOOhZ4LaBE-tk6c","Завантажити сертифікат")</f>
        <v>Завантажити сертифікат</v>
      </c>
    </row>
    <row r="1245" spans="1:3" x14ac:dyDescent="0.3">
      <c r="A1245" s="3">
        <v>1244</v>
      </c>
      <c r="B1245" s="3" t="s">
        <v>1687</v>
      </c>
      <c r="C1245" s="3" t="str">
        <f>HYPERLINK("https://talan.bank.gov.ua/get-user-certificate/GW_HwddDhUoVKfoBq8jO","Завантажити сертифікат")</f>
        <v>Завантажити сертифікат</v>
      </c>
    </row>
  </sheetData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  <hyperlink ref="C458" r:id="rId457" tooltip="Завантажити сертифікат" display="Завантажити сертифікат"/>
    <hyperlink ref="C459" r:id="rId458" tooltip="Завантажити сертифікат" display="Завантажити сертифікат"/>
    <hyperlink ref="C460" r:id="rId459" tooltip="Завантажити сертифікат" display="Завантажити сертифікат"/>
    <hyperlink ref="C461" r:id="rId460" tooltip="Завантажити сертифікат" display="Завантажити сертифікат"/>
    <hyperlink ref="C462" r:id="rId461" tooltip="Завантажити сертифікат" display="Завантажити сертифікат"/>
    <hyperlink ref="C463" r:id="rId462" tooltip="Завантажити сертифікат" display="Завантажити сертифікат"/>
    <hyperlink ref="C464" r:id="rId463" tooltip="Завантажити сертифікат" display="Завантажити сертифікат"/>
    <hyperlink ref="C465" r:id="rId464" tooltip="Завантажити сертифікат" display="Завантажити сертифікат"/>
    <hyperlink ref="C466" r:id="rId465" tooltip="Завантажити сертифікат" display="Завантажити сертифікат"/>
    <hyperlink ref="C467" r:id="rId466" tooltip="Завантажити сертифікат" display="Завантажити сертифікат"/>
    <hyperlink ref="C468" r:id="rId467" tooltip="Завантажити сертифікат" display="Завантажити сертифікат"/>
    <hyperlink ref="C469" r:id="rId468" tooltip="Завантажити сертифікат" display="Завантажити сертифікат"/>
    <hyperlink ref="C470" r:id="rId469" tooltip="Завантажити сертифікат" display="Завантажити сертифікат"/>
    <hyperlink ref="C471" r:id="rId470" tooltip="Завантажити сертифікат" display="Завантажити сертифікат"/>
    <hyperlink ref="C472" r:id="rId471" tooltip="Завантажити сертифікат" display="Завантажити сертифікат"/>
    <hyperlink ref="C473" r:id="rId472" tooltip="Завантажити сертифікат" display="Завантажити сертифікат"/>
    <hyperlink ref="C474" r:id="rId473" tooltip="Завантажити сертифікат" display="Завантажити сертифікат"/>
    <hyperlink ref="C475" r:id="rId474" tooltip="Завантажити сертифікат" display="Завантажити сертифікат"/>
    <hyperlink ref="C476" r:id="rId475" tooltip="Завантажити сертифікат" display="Завантажити сертифікат"/>
    <hyperlink ref="C477" r:id="rId476" tooltip="Завантажити сертифікат" display="Завантажити сертифікат"/>
    <hyperlink ref="C478" r:id="rId477" tooltip="Завантажити сертифікат" display="Завантажити сертифікат"/>
    <hyperlink ref="C479" r:id="rId478" tooltip="Завантажити сертифікат" display="Завантажити сертифікат"/>
    <hyperlink ref="C480" r:id="rId479" tooltip="Завантажити сертифікат" display="Завантажити сертифікат"/>
    <hyperlink ref="C481" r:id="rId480" tooltip="Завантажити сертифікат" display="Завантажити сертифікат"/>
    <hyperlink ref="C482" r:id="rId481" tooltip="Завантажити сертифікат" display="Завантажити сертифікат"/>
    <hyperlink ref="C483" r:id="rId482" tooltip="Завантажити сертифікат" display="Завантажити сертифікат"/>
    <hyperlink ref="C484" r:id="rId483" tooltip="Завантажити сертифікат" display="Завантажити сертифікат"/>
    <hyperlink ref="C485" r:id="rId484" tooltip="Завантажити сертифікат" display="Завантажити сертифікат"/>
    <hyperlink ref="C486" r:id="rId485" tooltip="Завантажити сертифікат" display="Завантажити сертифікат"/>
    <hyperlink ref="C487" r:id="rId486" tooltip="Завантажити сертифікат" display="Завантажити сертифікат"/>
    <hyperlink ref="C488" r:id="rId487" tooltip="Завантажити сертифікат" display="Завантажити сертифікат"/>
    <hyperlink ref="C489" r:id="rId488" tooltip="Завантажити сертифікат" display="Завантажити сертифікат"/>
    <hyperlink ref="C490" r:id="rId489" tooltip="Завантажити сертифікат" display="Завантажити сертифікат"/>
    <hyperlink ref="C491" r:id="rId490" tooltip="Завантажити сертифікат" display="Завантажити сертифікат"/>
    <hyperlink ref="C492" r:id="rId491" tooltip="Завантажити сертифікат" display="Завантажити сертифікат"/>
    <hyperlink ref="C493" r:id="rId492" tooltip="Завантажити сертифікат" display="Завантажити сертифікат"/>
    <hyperlink ref="C494" r:id="rId493" tooltip="Завантажити сертифікат" display="Завантажити сертифікат"/>
    <hyperlink ref="C495" r:id="rId494" tooltip="Завантажити сертифікат" display="Завантажити сертифікат"/>
    <hyperlink ref="C496" r:id="rId495" tooltip="Завантажити сертифікат" display="Завантажити сертифікат"/>
    <hyperlink ref="C497" r:id="rId496" tooltip="Завантажити сертифікат" display="Завантажити сертифікат"/>
    <hyperlink ref="C498" r:id="rId497" tooltip="Завантажити сертифікат" display="Завантажити сертифікат"/>
    <hyperlink ref="C499" r:id="rId498" tooltip="Завантажити сертифікат" display="Завантажити сертифікат"/>
    <hyperlink ref="C500" r:id="rId499" tooltip="Завантажити сертифікат" display="Завантажити сертифікат"/>
    <hyperlink ref="C501" r:id="rId500" tooltip="Завантажити сертифікат" display="Завантажити сертифікат"/>
    <hyperlink ref="C502" r:id="rId501" tooltip="Завантажити сертифікат" display="Завантажити сертифікат"/>
    <hyperlink ref="C503" r:id="rId502" tooltip="Завантажити сертифікат" display="Завантажити сертифікат"/>
    <hyperlink ref="C504" r:id="rId503" tooltip="Завантажити сертифікат" display="Завантажити сертифікат"/>
    <hyperlink ref="C505" r:id="rId504" tooltip="Завантажити сертифікат" display="Завантажити сертифікат"/>
    <hyperlink ref="C506" r:id="rId505" tooltip="Завантажити сертифікат" display="Завантажити сертифікат"/>
    <hyperlink ref="C507" r:id="rId506" tooltip="Завантажити сертифікат" display="Завантажити сертифікат"/>
    <hyperlink ref="C508" r:id="rId507" tooltip="Завантажити сертифікат" display="Завантажити сертифікат"/>
    <hyperlink ref="C509" r:id="rId508" tooltip="Завантажити сертифікат" display="Завантажити сертифікат"/>
    <hyperlink ref="C510" r:id="rId509" tooltip="Завантажити сертифікат" display="Завантажити сертифікат"/>
    <hyperlink ref="C511" r:id="rId510" tooltip="Завантажити сертифікат" display="Завантажити сертифікат"/>
    <hyperlink ref="C512" r:id="rId511" tooltip="Завантажити сертифікат" display="Завантажити сертифікат"/>
    <hyperlink ref="C513" r:id="rId512" tooltip="Завантажити сертифікат" display="Завантажити сертифікат"/>
    <hyperlink ref="C514" r:id="rId513" tooltip="Завантажити сертифікат" display="Завантажити сертифікат"/>
    <hyperlink ref="C515" r:id="rId514" tooltip="Завантажити сертифікат" display="Завантажити сертифікат"/>
    <hyperlink ref="C516" r:id="rId515" tooltip="Завантажити сертифікат" display="Завантажити сертифікат"/>
    <hyperlink ref="C517" r:id="rId516" tooltip="Завантажити сертифікат" display="Завантажити сертифікат"/>
    <hyperlink ref="C518" r:id="rId517" tooltip="Завантажити сертифікат" display="Завантажити сертифікат"/>
    <hyperlink ref="C519" r:id="rId518" tooltip="Завантажити сертифікат" display="Завантажити сертифікат"/>
    <hyperlink ref="C520" r:id="rId519" tooltip="Завантажити сертифікат" display="Завантажити сертифікат"/>
    <hyperlink ref="C521" r:id="rId520" tooltip="Завантажити сертифікат" display="Завантажити сертифікат"/>
    <hyperlink ref="C522" r:id="rId521" tooltip="Завантажити сертифікат" display="Завантажити сертифікат"/>
    <hyperlink ref="C523" r:id="rId522" tooltip="Завантажити сертифікат" display="Завантажити сертифікат"/>
    <hyperlink ref="C524" r:id="rId523" tooltip="Завантажити сертифікат" display="Завантажити сертифікат"/>
    <hyperlink ref="C525" r:id="rId524" tooltip="Завантажити сертифікат" display="Завантажити сертифікат"/>
    <hyperlink ref="C526" r:id="rId525" tooltip="Завантажити сертифікат" display="Завантажити сертифікат"/>
    <hyperlink ref="C527" r:id="rId526" tooltip="Завантажити сертифікат" display="Завантажити сертифікат"/>
    <hyperlink ref="C528" r:id="rId527" tooltip="Завантажити сертифікат" display="Завантажити сертифікат"/>
    <hyperlink ref="C529" r:id="rId528" tooltip="Завантажити сертифікат" display="Завантажити сертифікат"/>
    <hyperlink ref="C530" r:id="rId529" tooltip="Завантажити сертифікат" display="Завантажити сертифікат"/>
    <hyperlink ref="C531" r:id="rId530" tooltip="Завантажити сертифікат" display="Завантажити сертифікат"/>
    <hyperlink ref="C532" r:id="rId531" tooltip="Завантажити сертифікат" display="Завантажити сертифікат"/>
    <hyperlink ref="C533" r:id="rId532" tooltip="Завантажити сертифікат" display="Завантажити сертифікат"/>
    <hyperlink ref="C534" r:id="rId533" tooltip="Завантажити сертифікат" display="Завантажити сертифікат"/>
    <hyperlink ref="C535" r:id="rId534" tooltip="Завантажити сертифікат" display="Завантажити сертифікат"/>
    <hyperlink ref="C536" r:id="rId535" tooltip="Завантажити сертифікат" display="Завантажити сертифікат"/>
    <hyperlink ref="C537" r:id="rId536" tooltip="Завантажити сертифікат" display="Завантажити сертифікат"/>
    <hyperlink ref="C538" r:id="rId537" tooltip="Завантажити сертифікат" display="Завантажити сертифікат"/>
    <hyperlink ref="C539" r:id="rId538" tooltip="Завантажити сертифікат" display="Завантажити сертифікат"/>
    <hyperlink ref="C540" r:id="rId539" tooltip="Завантажити сертифікат" display="Завантажити сертифікат"/>
    <hyperlink ref="C541" r:id="rId540" tooltip="Завантажити сертифікат" display="Завантажити сертифікат"/>
    <hyperlink ref="C542" r:id="rId541" tooltip="Завантажити сертифікат" display="Завантажити сертифікат"/>
    <hyperlink ref="C543" r:id="rId542" tooltip="Завантажити сертифікат" display="Завантажити сертифікат"/>
    <hyperlink ref="C544" r:id="rId543" tooltip="Завантажити сертифікат" display="Завантажити сертифікат"/>
    <hyperlink ref="C545" r:id="rId544" tooltip="Завантажити сертифікат" display="Завантажити сертифікат"/>
    <hyperlink ref="C546" r:id="rId545" tooltip="Завантажити сертифікат" display="Завантажити сертифікат"/>
    <hyperlink ref="C547" r:id="rId546" tooltip="Завантажити сертифікат" display="Завантажити сертифікат"/>
    <hyperlink ref="C548" r:id="rId547" tooltip="Завантажити сертифікат" display="Завантажити сертифікат"/>
    <hyperlink ref="C549" r:id="rId548" tooltip="Завантажити сертифікат" display="Завантажити сертифікат"/>
    <hyperlink ref="C550" r:id="rId549" tooltip="Завантажити сертифікат" display="Завантажити сертифікат"/>
    <hyperlink ref="C551" r:id="rId550" tooltip="Завантажити сертифікат" display="Завантажити сертифікат"/>
    <hyperlink ref="C552" r:id="rId551" tooltip="Завантажити сертифікат" display="Завантажити сертифікат"/>
    <hyperlink ref="C553" r:id="rId552" tooltip="Завантажити сертифікат" display="Завантажити сертифікат"/>
    <hyperlink ref="C554" r:id="rId553" tooltip="Завантажити сертифікат" display="Завантажити сертифікат"/>
    <hyperlink ref="C555" r:id="rId554" tooltip="Завантажити сертифікат" display="Завантажити сертифікат"/>
    <hyperlink ref="C556" r:id="rId555" tooltip="Завантажити сертифікат" display="Завантажити сертифікат"/>
    <hyperlink ref="C557" r:id="rId556" tooltip="Завантажити сертифікат" display="Завантажити сертифікат"/>
    <hyperlink ref="C558" r:id="rId557" tooltip="Завантажити сертифікат" display="Завантажити сертифікат"/>
    <hyperlink ref="C559" r:id="rId558" tooltip="Завантажити сертифікат" display="Завантажити сертифікат"/>
    <hyperlink ref="C560" r:id="rId559" tooltip="Завантажити сертифікат" display="Завантажити сертифікат"/>
    <hyperlink ref="C561" r:id="rId560" tooltip="Завантажити сертифікат" display="Завантажити сертифікат"/>
    <hyperlink ref="C562" r:id="rId561" tooltip="Завантажити сертифікат" display="Завантажити сертифікат"/>
    <hyperlink ref="C563" r:id="rId562" tooltip="Завантажити сертифікат" display="Завантажити сертифікат"/>
    <hyperlink ref="C564" r:id="rId563" tooltip="Завантажити сертифікат" display="Завантажити сертифікат"/>
    <hyperlink ref="C565" r:id="rId564" tooltip="Завантажити сертифікат" display="Завантажити сертифікат"/>
    <hyperlink ref="C566" r:id="rId565" tooltip="Завантажити сертифікат" display="Завантажити сертифікат"/>
    <hyperlink ref="C567" r:id="rId566" tooltip="Завантажити сертифікат" display="Завантажити сертифікат"/>
    <hyperlink ref="C568" r:id="rId567" tooltip="Завантажити сертифікат" display="Завантажити сертифікат"/>
    <hyperlink ref="C569" r:id="rId568" tooltip="Завантажити сертифікат" display="Завантажити сертифікат"/>
    <hyperlink ref="C570" r:id="rId569" tooltip="Завантажити сертифікат" display="Завантажити сертифікат"/>
    <hyperlink ref="C571" r:id="rId570" tooltip="Завантажити сертифікат" display="Завантажити сертифікат"/>
    <hyperlink ref="C572" r:id="rId571" tooltip="Завантажити сертифікат" display="Завантажити сертифікат"/>
    <hyperlink ref="C573" r:id="rId572" tooltip="Завантажити сертифікат" display="Завантажити сертифікат"/>
    <hyperlink ref="C574" r:id="rId573" tooltip="Завантажити сертифікат" display="Завантажити сертифікат"/>
    <hyperlink ref="C575" r:id="rId574" tooltip="Завантажити сертифікат" display="Завантажити сертифікат"/>
    <hyperlink ref="C576" r:id="rId575" tooltip="Завантажити сертифікат" display="Завантажити сертифікат"/>
    <hyperlink ref="C577" r:id="rId576" tooltip="Завантажити сертифікат" display="Завантажити сертифікат"/>
    <hyperlink ref="C578" r:id="rId577" tooltip="Завантажити сертифікат" display="Завантажити сертифікат"/>
    <hyperlink ref="C579" r:id="rId578" tooltip="Завантажити сертифікат" display="Завантажити сертифікат"/>
    <hyperlink ref="C580" r:id="rId579" tooltip="Завантажити сертифікат" display="Завантажити сертифікат"/>
    <hyperlink ref="C581" r:id="rId580" tooltip="Завантажити сертифікат" display="Завантажити сертифікат"/>
    <hyperlink ref="C582" r:id="rId581" tooltip="Завантажити сертифікат" display="Завантажити сертифікат"/>
    <hyperlink ref="C583" r:id="rId582" tooltip="Завантажити сертифікат" display="Завантажити сертифікат"/>
    <hyperlink ref="C584" r:id="rId583" tooltip="Завантажити сертифікат" display="Завантажити сертифікат"/>
    <hyperlink ref="C585" r:id="rId584" tooltip="Завантажити сертифікат" display="Завантажити сертифікат"/>
    <hyperlink ref="C586" r:id="rId585" tooltip="Завантажити сертифікат" display="Завантажити сертифікат"/>
    <hyperlink ref="C587" r:id="rId586" tooltip="Завантажити сертифікат" display="Завантажити сертифікат"/>
    <hyperlink ref="C588" r:id="rId587" tooltip="Завантажити сертифікат" display="Завантажити сертифікат"/>
    <hyperlink ref="C589" r:id="rId588" tooltip="Завантажити сертифікат" display="Завантажити сертифікат"/>
    <hyperlink ref="C590" r:id="rId589" tooltip="Завантажити сертифікат" display="Завантажити сертифікат"/>
    <hyperlink ref="C591" r:id="rId590" tooltip="Завантажити сертифікат" display="Завантажити сертифікат"/>
    <hyperlink ref="C592" r:id="rId591" tooltip="Завантажити сертифікат" display="Завантажити сертифікат"/>
    <hyperlink ref="C593" r:id="rId592" tooltip="Завантажити сертифікат" display="Завантажити сертифікат"/>
    <hyperlink ref="C594" r:id="rId593" tooltip="Завантажити сертифікат" display="Завантажити сертифікат"/>
    <hyperlink ref="C595" r:id="rId594" tooltip="Завантажити сертифікат" display="Завантажити сертифікат"/>
    <hyperlink ref="C596" r:id="rId595" tooltip="Завантажити сертифікат" display="Завантажити сертифікат"/>
    <hyperlink ref="C597" r:id="rId596" tooltip="Завантажити сертифікат" display="Завантажити сертифікат"/>
    <hyperlink ref="C598" r:id="rId597" tooltip="Завантажити сертифікат" display="Завантажити сертифікат"/>
    <hyperlink ref="C599" r:id="rId598" tooltip="Завантажити сертифікат" display="Завантажити сертифікат"/>
    <hyperlink ref="C600" r:id="rId599" tooltip="Завантажити сертифікат" display="Завантажити сертифікат"/>
    <hyperlink ref="C601" r:id="rId600" tooltip="Завантажити сертифікат" display="Завантажити сертифікат"/>
    <hyperlink ref="C602" r:id="rId601" tooltip="Завантажити сертифікат" display="Завантажити сертифікат"/>
    <hyperlink ref="C603" r:id="rId602" tooltip="Завантажити сертифікат" display="Завантажити сертифікат"/>
    <hyperlink ref="C604" r:id="rId603" tooltip="Завантажити сертифікат" display="Завантажити сертифікат"/>
    <hyperlink ref="C605" r:id="rId604" tooltip="Завантажити сертифікат" display="Завантажити сертифікат"/>
    <hyperlink ref="C606" r:id="rId605" tooltip="Завантажити сертифікат" display="Завантажити сертифікат"/>
    <hyperlink ref="C607" r:id="rId606" tooltip="Завантажити сертифікат" display="Завантажити сертифікат"/>
    <hyperlink ref="C608" r:id="rId607" tooltip="Завантажити сертифікат" display="Завантажити сертифікат"/>
    <hyperlink ref="C609" r:id="rId608" tooltip="Завантажити сертифікат" display="Завантажити сертифікат"/>
    <hyperlink ref="C610" r:id="rId609" tooltip="Завантажити сертифікат" display="Завантажити сертифікат"/>
    <hyperlink ref="C611" r:id="rId610" tooltip="Завантажити сертифікат" display="Завантажити сертифікат"/>
    <hyperlink ref="C612" r:id="rId611" tooltip="Завантажити сертифікат" display="Завантажити сертифікат"/>
    <hyperlink ref="C613" r:id="rId612" tooltip="Завантажити сертифікат" display="Завантажити сертифікат"/>
    <hyperlink ref="C614" r:id="rId613" tooltip="Завантажити сертифікат" display="Завантажити сертифікат"/>
    <hyperlink ref="C615" r:id="rId614" tooltip="Завантажити сертифікат" display="Завантажити сертифікат"/>
    <hyperlink ref="C616" r:id="rId615" tooltip="Завантажити сертифікат" display="Завантажити сертифікат"/>
    <hyperlink ref="C617" r:id="rId616" tooltip="Завантажити сертифікат" display="Завантажити сертифікат"/>
    <hyperlink ref="C618" r:id="rId617" tooltip="Завантажити сертифікат" display="Завантажити сертифікат"/>
    <hyperlink ref="C619" r:id="rId618" tooltip="Завантажити сертифікат" display="Завантажити сертифікат"/>
    <hyperlink ref="C620" r:id="rId619" tooltip="Завантажити сертифікат" display="Завантажити сертифікат"/>
    <hyperlink ref="C621" r:id="rId620" tooltip="Завантажити сертифікат" display="Завантажити сертифікат"/>
    <hyperlink ref="C622" r:id="rId621" tooltip="Завантажити сертифікат" display="Завантажити сертифікат"/>
    <hyperlink ref="C623" r:id="rId622" tooltip="Завантажити сертифікат" display="Завантажити сертифікат"/>
    <hyperlink ref="C624" r:id="rId623" tooltip="Завантажити сертифікат" display="Завантажити сертифікат"/>
    <hyperlink ref="C625" r:id="rId624" tooltip="Завантажити сертифікат" display="Завантажити сертифікат"/>
    <hyperlink ref="C626" r:id="rId625" tooltip="Завантажити сертифікат" display="Завантажити сертифікат"/>
    <hyperlink ref="C627" r:id="rId626" tooltip="Завантажити сертифікат" display="Завантажити сертифікат"/>
    <hyperlink ref="C628" r:id="rId627" tooltip="Завантажити сертифікат" display="Завантажити сертифікат"/>
    <hyperlink ref="C629" r:id="rId628" tooltip="Завантажити сертифікат" display="Завантажити сертифікат"/>
    <hyperlink ref="C630" r:id="rId629" tooltip="Завантажити сертифікат" display="Завантажити сертифікат"/>
    <hyperlink ref="C631" r:id="rId630" tooltip="Завантажити сертифікат" display="Завантажити сертифікат"/>
    <hyperlink ref="C632" r:id="rId631" tooltip="Завантажити сертифікат" display="Завантажити сертифікат"/>
    <hyperlink ref="C633" r:id="rId632" tooltip="Завантажити сертифікат" display="Завантажити сертифікат"/>
    <hyperlink ref="C634" r:id="rId633" tooltip="Завантажити сертифікат" display="Завантажити сертифікат"/>
    <hyperlink ref="C635" r:id="rId634" tooltip="Завантажити сертифікат" display="Завантажити сертифікат"/>
    <hyperlink ref="C636" r:id="rId635" tooltip="Завантажити сертифікат" display="Завантажити сертифікат"/>
    <hyperlink ref="C637" r:id="rId636" tooltip="Завантажити сертифікат" display="Завантажити сертифікат"/>
    <hyperlink ref="C638" r:id="rId637" tooltip="Завантажити сертифікат" display="Завантажити сертифікат"/>
    <hyperlink ref="C639" r:id="rId638" tooltip="Завантажити сертифікат" display="Завантажити сертифікат"/>
    <hyperlink ref="C640" r:id="rId639" tooltip="Завантажити сертифікат" display="Завантажити сертифікат"/>
    <hyperlink ref="C641" r:id="rId640" tooltip="Завантажити сертифікат" display="Завантажити сертифікат"/>
    <hyperlink ref="C642" r:id="rId641" tooltip="Завантажити сертифікат" display="Завантажити сертифікат"/>
    <hyperlink ref="C643" r:id="rId642" tooltip="Завантажити сертифікат" display="Завантажити сертифікат"/>
    <hyperlink ref="C644" r:id="rId643" tooltip="Завантажити сертифікат" display="Завантажити сертифікат"/>
    <hyperlink ref="C645" r:id="rId644" tooltip="Завантажити сертифікат" display="Завантажити сертифікат"/>
    <hyperlink ref="C646" r:id="rId645" tooltip="Завантажити сертифікат" display="Завантажити сертифікат"/>
    <hyperlink ref="C647" r:id="rId646" tooltip="Завантажити сертифікат" display="Завантажити сертифікат"/>
    <hyperlink ref="C648" r:id="rId647" tooltip="Завантажити сертифікат" display="Завантажити сертифікат"/>
    <hyperlink ref="C649" r:id="rId648" tooltip="Завантажити сертифікат" display="Завантажити сертифікат"/>
    <hyperlink ref="C650" r:id="rId649" tooltip="Завантажити сертифікат" display="Завантажити сертифікат"/>
    <hyperlink ref="C651" r:id="rId650" tooltip="Завантажити сертифікат" display="Завантажити сертифікат"/>
    <hyperlink ref="C652" r:id="rId651" tooltip="Завантажити сертифікат" display="Завантажити сертифікат"/>
    <hyperlink ref="C653" r:id="rId652" tooltip="Завантажити сертифікат" display="Завантажити сертифікат"/>
    <hyperlink ref="C654" r:id="rId653" tooltip="Завантажити сертифікат" display="Завантажити сертифікат"/>
    <hyperlink ref="C655" r:id="rId654" tooltip="Завантажити сертифікат" display="Завантажити сертифікат"/>
    <hyperlink ref="C656" r:id="rId655" tooltip="Завантажити сертифікат" display="Завантажити сертифікат"/>
    <hyperlink ref="C657" r:id="rId656" tooltip="Завантажити сертифікат" display="Завантажити сертифікат"/>
    <hyperlink ref="C658" r:id="rId657" tooltip="Завантажити сертифікат" display="Завантажити сертифікат"/>
    <hyperlink ref="C659" r:id="rId658" tooltip="Завантажити сертифікат" display="Завантажити сертифікат"/>
    <hyperlink ref="C660" r:id="rId659" tooltip="Завантажити сертифікат" display="Завантажити сертифікат"/>
    <hyperlink ref="C661" r:id="rId660" tooltip="Завантажити сертифікат" display="Завантажити сертифікат"/>
    <hyperlink ref="C662" r:id="rId661" tooltip="Завантажити сертифікат" display="Завантажити сертифікат"/>
    <hyperlink ref="C663" r:id="rId662" tooltip="Завантажити сертифікат" display="Завантажити сертифікат"/>
    <hyperlink ref="C664" r:id="rId663" tooltip="Завантажити сертифікат" display="Завантажити сертифікат"/>
    <hyperlink ref="C665" r:id="rId664" tooltip="Завантажити сертифікат" display="Завантажити сертифікат"/>
    <hyperlink ref="C666" r:id="rId665" tooltip="Завантажити сертифікат" display="Завантажити сертифікат"/>
    <hyperlink ref="C667" r:id="rId666" tooltip="Завантажити сертифікат" display="Завантажити сертифікат"/>
    <hyperlink ref="C668" r:id="rId667" tooltip="Завантажити сертифікат" display="Завантажити сертифікат"/>
    <hyperlink ref="C669" r:id="rId668" tooltip="Завантажити сертифікат" display="Завантажити сертифікат"/>
    <hyperlink ref="C670" r:id="rId669" tooltip="Завантажити сертифікат" display="Завантажити сертифікат"/>
    <hyperlink ref="C671" r:id="rId670" tooltip="Завантажити сертифікат" display="Завантажити сертифікат"/>
    <hyperlink ref="C672" r:id="rId671" tooltip="Завантажити сертифікат" display="Завантажити сертифікат"/>
    <hyperlink ref="C673" r:id="rId672" tooltip="Завантажити сертифікат" display="Завантажити сертифікат"/>
    <hyperlink ref="C674" r:id="rId673" tooltip="Завантажити сертифікат" display="Завантажити сертифікат"/>
    <hyperlink ref="C675" r:id="rId674" tooltip="Завантажити сертифікат" display="Завантажити сертифікат"/>
    <hyperlink ref="C676" r:id="rId675" tooltip="Завантажити сертифікат" display="Завантажити сертифікат"/>
    <hyperlink ref="C677" r:id="rId676" tooltip="Завантажити сертифікат" display="Завантажити сертифікат"/>
    <hyperlink ref="C678" r:id="rId677" tooltip="Завантажити сертифікат" display="Завантажити сертифікат"/>
    <hyperlink ref="C679" r:id="rId678" tooltip="Завантажити сертифікат" display="Завантажити сертифікат"/>
    <hyperlink ref="C680" r:id="rId679" tooltip="Завантажити сертифікат" display="Завантажити сертифікат"/>
    <hyperlink ref="C681" r:id="rId680" tooltip="Завантажити сертифікат" display="Завантажити сертифікат"/>
    <hyperlink ref="C682" r:id="rId681" tooltip="Завантажити сертифікат" display="Завантажити сертифікат"/>
    <hyperlink ref="C683" r:id="rId682" tooltip="Завантажити сертифікат" display="Завантажити сертифікат"/>
    <hyperlink ref="C684" r:id="rId683" tooltip="Завантажити сертифікат" display="Завантажити сертифікат"/>
    <hyperlink ref="C685" r:id="rId684" tooltip="Завантажити сертифікат" display="Завантажити сертифікат"/>
    <hyperlink ref="C686" r:id="rId685" tooltip="Завантажити сертифікат" display="Завантажити сертифікат"/>
    <hyperlink ref="C687" r:id="rId686" tooltip="Завантажити сертифікат" display="Завантажити сертифікат"/>
    <hyperlink ref="C688" r:id="rId687" tooltip="Завантажити сертифікат" display="Завантажити сертифікат"/>
    <hyperlink ref="C689" r:id="rId688" tooltip="Завантажити сертифікат" display="Завантажити сертифікат"/>
    <hyperlink ref="C690" r:id="rId689" tooltip="Завантажити сертифікат" display="Завантажити сертифікат"/>
    <hyperlink ref="C691" r:id="rId690" tooltip="Завантажити сертифікат" display="Завантажити сертифікат"/>
    <hyperlink ref="C692" r:id="rId691" tooltip="Завантажити сертифікат" display="Завантажити сертифікат"/>
    <hyperlink ref="C693" r:id="rId692" tooltip="Завантажити сертифікат" display="Завантажити сертифікат"/>
    <hyperlink ref="C694" r:id="rId693" tooltip="Завантажити сертифікат" display="Завантажити сертифікат"/>
    <hyperlink ref="C695" r:id="rId694" tooltip="Завантажити сертифікат" display="Завантажити сертифікат"/>
    <hyperlink ref="C696" r:id="rId695" tooltip="Завантажити сертифікат" display="Завантажити сертифікат"/>
    <hyperlink ref="C697" r:id="rId696" tooltip="Завантажити сертифікат" display="Завантажити сертифікат"/>
    <hyperlink ref="C698" r:id="rId697" tooltip="Завантажити сертифікат" display="Завантажити сертифікат"/>
    <hyperlink ref="C699" r:id="rId698" tooltip="Завантажити сертифікат" display="Завантажити сертифікат"/>
    <hyperlink ref="C700" r:id="rId699" tooltip="Завантажити сертифікат" display="Завантажити сертифікат"/>
    <hyperlink ref="C701" r:id="rId700" tooltip="Завантажити сертифікат" display="Завантажити сертифікат"/>
    <hyperlink ref="C702" r:id="rId701" tooltip="Завантажити сертифікат" display="Завантажити сертифікат"/>
    <hyperlink ref="C703" r:id="rId702" tooltip="Завантажити сертифікат" display="Завантажити сертифікат"/>
    <hyperlink ref="C704" r:id="rId703" tooltip="Завантажити сертифікат" display="Завантажити сертифікат"/>
    <hyperlink ref="C705" r:id="rId704" tooltip="Завантажити сертифікат" display="Завантажити сертифікат"/>
    <hyperlink ref="C706" r:id="rId705" tooltip="Завантажити сертифікат" display="Завантажити сертифікат"/>
    <hyperlink ref="C707" r:id="rId706" tooltip="Завантажити сертифікат" display="Завантажити сертифікат"/>
    <hyperlink ref="C708" r:id="rId707" tooltip="Завантажити сертифікат" display="Завантажити сертифікат"/>
    <hyperlink ref="C709" r:id="rId708" tooltip="Завантажити сертифікат" display="Завантажити сертифікат"/>
    <hyperlink ref="C710" r:id="rId709" tooltip="Завантажити сертифікат" display="Завантажити сертифікат"/>
    <hyperlink ref="C711" r:id="rId710" tooltip="Завантажити сертифікат" display="Завантажити сертифікат"/>
    <hyperlink ref="C712" r:id="rId711" tooltip="Завантажити сертифікат" display="Завантажити сертифікат"/>
    <hyperlink ref="C713" r:id="rId712" tooltip="Завантажити сертифікат" display="Завантажити сертифікат"/>
    <hyperlink ref="C714" r:id="rId713" tooltip="Завантажити сертифікат" display="Завантажити сертифікат"/>
    <hyperlink ref="C715" r:id="rId714" tooltip="Завантажити сертифікат" display="Завантажити сертифікат"/>
    <hyperlink ref="C716" r:id="rId715" tooltip="Завантажити сертифікат" display="Завантажити сертифікат"/>
    <hyperlink ref="C717" r:id="rId716" tooltip="Завантажити сертифікат" display="Завантажити сертифікат"/>
    <hyperlink ref="C718" r:id="rId717" tooltip="Завантажити сертифікат" display="Завантажити сертифікат"/>
    <hyperlink ref="C719" r:id="rId718" tooltip="Завантажити сертифікат" display="Завантажити сертифікат"/>
    <hyperlink ref="C720" r:id="rId719" tooltip="Завантажити сертифікат" display="Завантажити сертифікат"/>
    <hyperlink ref="C721" r:id="rId720" tooltip="Завантажити сертифікат" display="Завантажити сертифікат"/>
    <hyperlink ref="C722" r:id="rId721" tooltip="Завантажити сертифікат" display="Завантажити сертифікат"/>
    <hyperlink ref="C723" r:id="rId722" tooltip="Завантажити сертифікат" display="Завантажити сертифікат"/>
    <hyperlink ref="C724" r:id="rId723" tooltip="Завантажити сертифікат" display="Завантажити сертифікат"/>
    <hyperlink ref="C725" r:id="rId724" tooltip="Завантажити сертифікат" display="Завантажити сертифікат"/>
    <hyperlink ref="C726" r:id="rId725" tooltip="Завантажити сертифікат" display="Завантажити сертифікат"/>
    <hyperlink ref="C727" r:id="rId726" tooltip="Завантажити сертифікат" display="Завантажити сертифікат"/>
    <hyperlink ref="C728" r:id="rId727" tooltip="Завантажити сертифікат" display="Завантажити сертифікат"/>
    <hyperlink ref="C729" r:id="rId728" tooltip="Завантажити сертифікат" display="Завантажити сертифікат"/>
    <hyperlink ref="C730" r:id="rId729" tooltip="Завантажити сертифікат" display="Завантажити сертифікат"/>
    <hyperlink ref="C731" r:id="rId730" tooltip="Завантажити сертифікат" display="Завантажити сертифікат"/>
    <hyperlink ref="C732" r:id="rId731" tooltip="Завантажити сертифікат" display="Завантажити сертифікат"/>
    <hyperlink ref="C733" r:id="rId732" tooltip="Завантажити сертифікат" display="Завантажити сертифікат"/>
    <hyperlink ref="C734" r:id="rId733" tooltip="Завантажити сертифікат" display="Завантажити сертифікат"/>
    <hyperlink ref="C735" r:id="rId734" tooltip="Завантажити сертифікат" display="Завантажити сертифікат"/>
    <hyperlink ref="C736" r:id="rId735" tooltip="Завантажити сертифікат" display="Завантажити сертифікат"/>
    <hyperlink ref="C737" r:id="rId736" tooltip="Завантажити сертифікат" display="Завантажити сертифікат"/>
    <hyperlink ref="C738" r:id="rId737" tooltip="Завантажити сертифікат" display="Завантажити сертифікат"/>
    <hyperlink ref="C739" r:id="rId738" tooltip="Завантажити сертифікат" display="Завантажити сертифікат"/>
    <hyperlink ref="C740" r:id="rId739" tooltip="Завантажити сертифікат" display="Завантажити сертифікат"/>
    <hyperlink ref="C741" r:id="rId740" tooltip="Завантажити сертифікат" display="Завантажити сертифікат"/>
    <hyperlink ref="C742" r:id="rId741" tooltip="Завантажити сертифікат" display="Завантажити сертифікат"/>
    <hyperlink ref="C743" r:id="rId742" tooltip="Завантажити сертифікат" display="Завантажити сертифікат"/>
    <hyperlink ref="C744" r:id="rId743" tooltip="Завантажити сертифікат" display="Завантажити сертифікат"/>
    <hyperlink ref="C745" r:id="rId744" tooltip="Завантажити сертифікат" display="Завантажити сертифікат"/>
    <hyperlink ref="C746" r:id="rId745" tooltip="Завантажити сертифікат" display="Завантажити сертифікат"/>
    <hyperlink ref="C747" r:id="rId746" tooltip="Завантажити сертифікат" display="Завантажити сертифікат"/>
    <hyperlink ref="C748" r:id="rId747" tooltip="Завантажити сертифікат" display="Завантажити сертифікат"/>
    <hyperlink ref="C749" r:id="rId748" tooltip="Завантажити сертифікат" display="Завантажити сертифікат"/>
    <hyperlink ref="C750" r:id="rId749" tooltip="Завантажити сертифікат" display="Завантажити сертифікат"/>
    <hyperlink ref="C751" r:id="rId750" tooltip="Завантажити сертифікат" display="Завантажити сертифікат"/>
    <hyperlink ref="C752" r:id="rId751" tooltip="Завантажити сертифікат" display="Завантажити сертифікат"/>
    <hyperlink ref="C753" r:id="rId752" tooltip="Завантажити сертифікат" display="Завантажити сертифікат"/>
    <hyperlink ref="C754" r:id="rId753" tooltip="Завантажити сертифікат" display="Завантажити сертифікат"/>
    <hyperlink ref="C755" r:id="rId754" tooltip="Завантажити сертифікат" display="Завантажити сертифікат"/>
    <hyperlink ref="C756" r:id="rId755" tooltip="Завантажити сертифікат" display="Завантажити сертифікат"/>
    <hyperlink ref="C757" r:id="rId756" tooltip="Завантажити сертифікат" display="Завантажити сертифікат"/>
    <hyperlink ref="C758" r:id="rId757" tooltip="Завантажити сертифікат" display="Завантажити сертифікат"/>
    <hyperlink ref="C759" r:id="rId758" tooltip="Завантажити сертифікат" display="Завантажити сертифікат"/>
    <hyperlink ref="C760" r:id="rId759" tooltip="Завантажити сертифікат" display="Завантажити сертифікат"/>
    <hyperlink ref="C761" r:id="rId760" tooltip="Завантажити сертифікат" display="Завантажити сертифікат"/>
    <hyperlink ref="C762" r:id="rId761" tooltip="Завантажити сертифікат" display="Завантажити сертифікат"/>
    <hyperlink ref="C763" r:id="rId762" tooltip="Завантажити сертифікат" display="Завантажити сертифікат"/>
    <hyperlink ref="C764" r:id="rId763" tooltip="Завантажити сертифікат" display="Завантажити сертифікат"/>
    <hyperlink ref="C765" r:id="rId764" tooltip="Завантажити сертифікат" display="Завантажити сертифікат"/>
    <hyperlink ref="C766" r:id="rId765" tooltip="Завантажити сертифікат" display="Завантажити сертифікат"/>
    <hyperlink ref="C767" r:id="rId766" tooltip="Завантажити сертифікат" display="Завантажити сертифікат"/>
    <hyperlink ref="C768" r:id="rId767" tooltip="Завантажити сертифікат" display="Завантажити сертифікат"/>
    <hyperlink ref="C769" r:id="rId768" tooltip="Завантажити сертифікат" display="Завантажити сертифікат"/>
    <hyperlink ref="C770" r:id="rId769" tooltip="Завантажити сертифікат" display="Завантажити сертифікат"/>
    <hyperlink ref="C771" r:id="rId770" tooltip="Завантажити сертифікат" display="Завантажити сертифікат"/>
    <hyperlink ref="C772" r:id="rId771" tooltip="Завантажити сертифікат" display="Завантажити сертифікат"/>
    <hyperlink ref="C773" r:id="rId772" tooltip="Завантажити сертифікат" display="Завантажити сертифікат"/>
    <hyperlink ref="C774" r:id="rId773" tooltip="Завантажити сертифікат" display="Завантажити сертифікат"/>
    <hyperlink ref="C775" r:id="rId774" tooltip="Завантажити сертифікат" display="Завантажити сертифікат"/>
    <hyperlink ref="C776" r:id="rId775" tooltip="Завантажити сертифікат" display="Завантажити сертифікат"/>
    <hyperlink ref="C777" r:id="rId776" tooltip="Завантажити сертифікат" display="Завантажити сертифікат"/>
    <hyperlink ref="C778" r:id="rId777" tooltip="Завантажити сертифікат" display="Завантажити сертифікат"/>
    <hyperlink ref="C779" r:id="rId778" tooltip="Завантажити сертифікат" display="Завантажити сертифікат"/>
    <hyperlink ref="C780" r:id="rId779" tooltip="Завантажити сертифікат" display="Завантажити сертифікат"/>
    <hyperlink ref="C781" r:id="rId780" tooltip="Завантажити сертифікат" display="Завантажити сертифікат"/>
    <hyperlink ref="C782" r:id="rId781" tooltip="Завантажити сертифікат" display="Завантажити сертифікат"/>
    <hyperlink ref="C783" r:id="rId782" tooltip="Завантажити сертифікат" display="Завантажити сертифікат"/>
    <hyperlink ref="C784" r:id="rId783" tooltip="Завантажити сертифікат" display="Завантажити сертифікат"/>
    <hyperlink ref="C785" r:id="rId784" tooltip="Завантажити сертифікат" display="Завантажити сертифікат"/>
    <hyperlink ref="C786" r:id="rId785" tooltip="Завантажити сертифікат" display="Завантажити сертифікат"/>
    <hyperlink ref="C787" r:id="rId786" tooltip="Завантажити сертифікат" display="Завантажити сертифікат"/>
    <hyperlink ref="C788" r:id="rId787" tooltip="Завантажити сертифікат" display="Завантажити сертифікат"/>
    <hyperlink ref="C789" r:id="rId788" tooltip="Завантажити сертифікат" display="Завантажити сертифікат"/>
    <hyperlink ref="C790" r:id="rId789" tooltip="Завантажити сертифікат" display="Завантажити сертифікат"/>
    <hyperlink ref="C791" r:id="rId790" tooltip="Завантажити сертифікат" display="Завантажити сертифікат"/>
    <hyperlink ref="C792" r:id="rId791" tooltip="Завантажити сертифікат" display="Завантажити сертифікат"/>
    <hyperlink ref="C793" r:id="rId792" tooltip="Завантажити сертифікат" display="Завантажити сертифікат"/>
    <hyperlink ref="C794" r:id="rId793" tooltip="Завантажити сертифікат" display="Завантажити сертифікат"/>
    <hyperlink ref="C795" r:id="rId794" tooltip="Завантажити сертифікат" display="Завантажити сертифікат"/>
    <hyperlink ref="C796" r:id="rId795" tooltip="Завантажити сертифікат" display="Завантажити сертифікат"/>
    <hyperlink ref="C797" r:id="rId796" tooltip="Завантажити сертифікат" display="Завантажити сертифікат"/>
    <hyperlink ref="C798" r:id="rId797" tooltip="Завантажити сертифікат" display="Завантажити сертифікат"/>
    <hyperlink ref="C799" r:id="rId798" tooltip="Завантажити сертифікат" display="Завантажити сертифікат"/>
    <hyperlink ref="C800" r:id="rId799" tooltip="Завантажити сертифікат" display="Завантажити сертифікат"/>
    <hyperlink ref="C801" r:id="rId800" tooltip="Завантажити сертифікат" display="Завантажити сертифікат"/>
    <hyperlink ref="C802" r:id="rId801" tooltip="Завантажити сертифікат" display="Завантажити сертифікат"/>
    <hyperlink ref="C803" r:id="rId802" tooltip="Завантажити сертифікат" display="Завантажити сертифікат"/>
    <hyperlink ref="C804" r:id="rId803" tooltip="Завантажити сертифікат" display="Завантажити сертифікат"/>
    <hyperlink ref="C805" r:id="rId804" tooltip="Завантажити сертифікат" display="Завантажити сертифікат"/>
    <hyperlink ref="C806" r:id="rId805" tooltip="Завантажити сертифікат" display="Завантажити сертифікат"/>
    <hyperlink ref="C807" r:id="rId806" tooltip="Завантажити сертифікат" display="Завантажити сертифікат"/>
    <hyperlink ref="C808" r:id="rId807" tooltip="Завантажити сертифікат" display="Завантажити сертифікат"/>
    <hyperlink ref="C809" r:id="rId808" tooltip="Завантажити сертифікат" display="Завантажити сертифікат"/>
    <hyperlink ref="C810" r:id="rId809" tooltip="Завантажити сертифікат" display="Завантажити сертифікат"/>
    <hyperlink ref="C811" r:id="rId810" tooltip="Завантажити сертифікат" display="Завантажити сертифікат"/>
    <hyperlink ref="C812" r:id="rId811" tooltip="Завантажити сертифікат" display="Завантажити сертифікат"/>
    <hyperlink ref="C813" r:id="rId812" tooltip="Завантажити сертифікат" display="Завантажити сертифікат"/>
    <hyperlink ref="C814" r:id="rId813" tooltip="Завантажити сертифікат" display="Завантажити сертифікат"/>
    <hyperlink ref="C815" r:id="rId814" tooltip="Завантажити сертифікат" display="Завантажити сертифікат"/>
    <hyperlink ref="C816" r:id="rId815" tooltip="Завантажити сертифікат" display="Завантажити сертифікат"/>
    <hyperlink ref="C817" r:id="rId816" tooltip="Завантажити сертифікат" display="Завантажити сертифікат"/>
    <hyperlink ref="C818" r:id="rId817" tooltip="Завантажити сертифікат" display="Завантажити сертифікат"/>
    <hyperlink ref="C819" r:id="rId818" tooltip="Завантажити сертифікат" display="Завантажити сертифікат"/>
    <hyperlink ref="C820" r:id="rId819" tooltip="Завантажити сертифікат" display="Завантажити сертифікат"/>
    <hyperlink ref="C821" r:id="rId820" tooltip="Завантажити сертифікат" display="Завантажити сертифікат"/>
    <hyperlink ref="C822" r:id="rId821" tooltip="Завантажити сертифікат" display="Завантажити сертифікат"/>
    <hyperlink ref="C823" r:id="rId822" tooltip="Завантажити сертифікат" display="Завантажити сертифікат"/>
    <hyperlink ref="C824" r:id="rId823" tooltip="Завантажити сертифікат" display="Завантажити сертифікат"/>
    <hyperlink ref="C825" r:id="rId824" tooltip="Завантажити сертифікат" display="Завантажити сертифікат"/>
    <hyperlink ref="C826" r:id="rId825" tooltip="Завантажити сертифікат" display="Завантажити сертифікат"/>
    <hyperlink ref="C827" r:id="rId826" tooltip="Завантажити сертифікат" display="Завантажити сертифікат"/>
    <hyperlink ref="C828" r:id="rId827" tooltip="Завантажити сертифікат" display="Завантажити сертифікат"/>
    <hyperlink ref="C829" r:id="rId828" tooltip="Завантажити сертифікат" display="Завантажити сертифікат"/>
    <hyperlink ref="C830" r:id="rId829" tooltip="Завантажити сертифікат" display="Завантажити сертифікат"/>
    <hyperlink ref="C831" r:id="rId830" tooltip="Завантажити сертифікат" display="Завантажити сертифікат"/>
    <hyperlink ref="C832" r:id="rId831" tooltip="Завантажити сертифікат" display="Завантажити сертифікат"/>
    <hyperlink ref="C833" r:id="rId832" tooltip="Завантажити сертифікат" display="Завантажити сертифікат"/>
    <hyperlink ref="C834" r:id="rId833" tooltip="Завантажити сертифікат" display="Завантажити сертифікат"/>
    <hyperlink ref="C835" r:id="rId834" tooltip="Завантажити сертифікат" display="Завантажити сертифікат"/>
    <hyperlink ref="C836" r:id="rId835" tooltip="Завантажити сертифікат" display="Завантажити сертифікат"/>
    <hyperlink ref="C837" r:id="rId836" tooltip="Завантажити сертифікат" display="Завантажити сертифікат"/>
    <hyperlink ref="C838" r:id="rId837" tooltip="Завантажити сертифікат" display="Завантажити сертифікат"/>
    <hyperlink ref="C839" r:id="rId838" tooltip="Завантажити сертифікат" display="Завантажити сертифікат"/>
    <hyperlink ref="C840" r:id="rId839" tooltip="Завантажити сертифікат" display="Завантажити сертифікат"/>
    <hyperlink ref="C841" r:id="rId840" tooltip="Завантажити сертифікат" display="Завантажити сертифікат"/>
    <hyperlink ref="C842" r:id="rId841" tooltip="Завантажити сертифікат" display="Завантажити сертифікат"/>
    <hyperlink ref="C843" r:id="rId842" tooltip="Завантажити сертифікат" display="Завантажити сертифікат"/>
    <hyperlink ref="C844" r:id="rId843" tooltip="Завантажити сертифікат" display="Завантажити сертифікат"/>
    <hyperlink ref="C845" r:id="rId844" tooltip="Завантажити сертифікат" display="Завантажити сертифікат"/>
    <hyperlink ref="C846" r:id="rId845" tooltip="Завантажити сертифікат" display="Завантажити сертифікат"/>
    <hyperlink ref="C847" r:id="rId846" tooltip="Завантажити сертифікат" display="Завантажити сертифікат"/>
    <hyperlink ref="C848" r:id="rId847" tooltip="Завантажити сертифікат" display="Завантажити сертифікат"/>
    <hyperlink ref="C849" r:id="rId848" tooltip="Завантажити сертифікат" display="Завантажити сертифікат"/>
    <hyperlink ref="C850" r:id="rId849" tooltip="Завантажити сертифікат" display="Завантажити сертифікат"/>
    <hyperlink ref="C851" r:id="rId850" tooltip="Завантажити сертифікат" display="Завантажити сертифікат"/>
    <hyperlink ref="C852" r:id="rId851" tooltip="Завантажити сертифікат" display="Завантажити сертифікат"/>
    <hyperlink ref="C853" r:id="rId852" tooltip="Завантажити сертифікат" display="Завантажити сертифікат"/>
    <hyperlink ref="C854" r:id="rId853" tooltip="Завантажити сертифікат" display="Завантажити сертифікат"/>
    <hyperlink ref="C855" r:id="rId854" tooltip="Завантажити сертифікат" display="Завантажити сертифікат"/>
    <hyperlink ref="C856" r:id="rId855" tooltip="Завантажити сертифікат" display="Завантажити сертифікат"/>
    <hyperlink ref="C857" r:id="rId856" tooltip="Завантажити сертифікат" display="Завантажити сертифікат"/>
    <hyperlink ref="C858" r:id="rId857" tooltip="Завантажити сертифікат" display="Завантажити сертифікат"/>
    <hyperlink ref="C859" r:id="rId858" tooltip="Завантажити сертифікат" display="Завантажити сертифікат"/>
    <hyperlink ref="C860" r:id="rId859" tooltip="Завантажити сертифікат" display="Завантажити сертифікат"/>
    <hyperlink ref="C861" r:id="rId860" tooltip="Завантажити сертифікат" display="Завантажити сертифікат"/>
    <hyperlink ref="C862" r:id="rId861" tooltip="Завантажити сертифікат" display="Завантажити сертифікат"/>
    <hyperlink ref="C863" r:id="rId862" tooltip="Завантажити сертифікат" display="Завантажити сертифікат"/>
    <hyperlink ref="C864" r:id="rId863" tooltip="Завантажити сертифікат" display="Завантажити сертифікат"/>
    <hyperlink ref="C865" r:id="rId864" tooltip="Завантажити сертифікат" display="Завантажити сертифікат"/>
    <hyperlink ref="C866" r:id="rId865" tooltip="Завантажити сертифікат" display="Завантажити сертифікат"/>
    <hyperlink ref="C867" r:id="rId866" tooltip="Завантажити сертифікат" display="Завантажити сертифікат"/>
    <hyperlink ref="C868" r:id="rId867" tooltip="Завантажити сертифікат" display="Завантажити сертифікат"/>
    <hyperlink ref="C869" r:id="rId868" tooltip="Завантажити сертифікат" display="Завантажити сертифікат"/>
    <hyperlink ref="C870" r:id="rId869" tooltip="Завантажити сертифікат" display="Завантажити сертифікат"/>
    <hyperlink ref="C871" r:id="rId870" tooltip="Завантажити сертифікат" display="Завантажити сертифікат"/>
    <hyperlink ref="C872" r:id="rId871" tooltip="Завантажити сертифікат" display="Завантажити сертифікат"/>
    <hyperlink ref="C873" r:id="rId872" tooltip="Завантажити сертифікат" display="Завантажити сертифікат"/>
    <hyperlink ref="C874" r:id="rId873" tooltip="Завантажити сертифікат" display="Завантажити сертифікат"/>
    <hyperlink ref="C875" r:id="rId874" tooltip="Завантажити сертифікат" display="Завантажити сертифікат"/>
    <hyperlink ref="C876" r:id="rId875" tooltip="Завантажити сертифікат" display="Завантажити сертифікат"/>
    <hyperlink ref="C877" r:id="rId876" tooltip="Завантажити сертифікат" display="Завантажити сертифікат"/>
    <hyperlink ref="C878" r:id="rId877" tooltip="Завантажити сертифікат" display="Завантажити сертифікат"/>
    <hyperlink ref="C879" r:id="rId878" tooltip="Завантажити сертифікат" display="Завантажити сертифікат"/>
    <hyperlink ref="C880" r:id="rId879" tooltip="Завантажити сертифікат" display="Завантажити сертифікат"/>
    <hyperlink ref="C881" r:id="rId880" tooltip="Завантажити сертифікат" display="Завантажити сертифікат"/>
    <hyperlink ref="C882" r:id="rId881" tooltip="Завантажити сертифікат" display="Завантажити сертифікат"/>
    <hyperlink ref="C883" r:id="rId882" tooltip="Завантажити сертифікат" display="Завантажити сертифікат"/>
    <hyperlink ref="C884" r:id="rId883" tooltip="Завантажити сертифікат" display="Завантажити сертифікат"/>
    <hyperlink ref="C885" r:id="rId884" tooltip="Завантажити сертифікат" display="Завантажити сертифікат"/>
    <hyperlink ref="C886" r:id="rId885" tooltip="Завантажити сертифікат" display="Завантажити сертифікат"/>
    <hyperlink ref="C887" r:id="rId886" tooltip="Завантажити сертифікат" display="Завантажити сертифікат"/>
    <hyperlink ref="C888" r:id="rId887" tooltip="Завантажити сертифікат" display="Завантажити сертифікат"/>
    <hyperlink ref="C889" r:id="rId888" tooltip="Завантажити сертифікат" display="Завантажити сертифікат"/>
    <hyperlink ref="C890" r:id="rId889" tooltip="Завантажити сертифікат" display="Завантажити сертифікат"/>
    <hyperlink ref="C891" r:id="rId890" tooltip="Завантажити сертифікат" display="Завантажити сертифікат"/>
    <hyperlink ref="C892" r:id="rId891" tooltip="Завантажити сертифікат" display="Завантажити сертифікат"/>
    <hyperlink ref="C893" r:id="rId892" tooltip="Завантажити сертифікат" display="Завантажити сертифікат"/>
    <hyperlink ref="C894" r:id="rId893" tooltip="Завантажити сертифікат" display="Завантажити сертифікат"/>
    <hyperlink ref="C895" r:id="rId894" tooltip="Завантажити сертифікат" display="Завантажити сертифікат"/>
    <hyperlink ref="C896" r:id="rId895" tooltip="Завантажити сертифікат" display="Завантажити сертифікат"/>
    <hyperlink ref="C897" r:id="rId896" tooltip="Завантажити сертифікат" display="Завантажити сертифікат"/>
    <hyperlink ref="C898" r:id="rId897" tooltip="Завантажити сертифікат" display="Завантажити сертифікат"/>
    <hyperlink ref="C899" r:id="rId898" tooltip="Завантажити сертифікат" display="Завантажити сертифікат"/>
    <hyperlink ref="C900" r:id="rId899" tooltip="Завантажити сертифікат" display="Завантажити сертифікат"/>
    <hyperlink ref="C901" r:id="rId900" tooltip="Завантажити сертифікат" display="Завантажити сертифікат"/>
    <hyperlink ref="C902" r:id="rId901" tooltip="Завантажити сертифікат" display="Завантажити сертифікат"/>
    <hyperlink ref="C903" r:id="rId902" tooltip="Завантажити сертифікат" display="Завантажити сертифікат"/>
    <hyperlink ref="C904" r:id="rId903" tooltip="Завантажити сертифікат" display="Завантажити сертифікат"/>
    <hyperlink ref="C905" r:id="rId904" tooltip="Завантажити сертифікат" display="Завантажити сертифікат"/>
    <hyperlink ref="C906" r:id="rId905" tooltip="Завантажити сертифікат" display="Завантажити сертифікат"/>
    <hyperlink ref="C907" r:id="rId906" tooltip="Завантажити сертифікат" display="Завантажити сертифікат"/>
    <hyperlink ref="C908" r:id="rId907" tooltip="Завантажити сертифікат" display="Завантажити сертифікат"/>
    <hyperlink ref="C909" r:id="rId908" tooltip="Завантажити сертифікат" display="Завантажити сертифікат"/>
    <hyperlink ref="C910" r:id="rId909" tooltip="Завантажити сертифікат" display="Завантажити сертифікат"/>
    <hyperlink ref="C911" r:id="rId910" tooltip="Завантажити сертифікат" display="Завантажити сертифікат"/>
    <hyperlink ref="C912" r:id="rId911" tooltip="Завантажити сертифікат" display="Завантажити сертифікат"/>
    <hyperlink ref="C913" r:id="rId912" tooltip="Завантажити сертифікат" display="Завантажити сертифікат"/>
    <hyperlink ref="C914" r:id="rId913" tooltip="Завантажити сертифікат" display="Завантажити сертифікат"/>
    <hyperlink ref="C915" r:id="rId914" tooltip="Завантажити сертифікат" display="Завантажити сертифікат"/>
    <hyperlink ref="C916" r:id="rId915" tooltip="Завантажити сертифікат" display="Завантажити сертифікат"/>
    <hyperlink ref="C917" r:id="rId916" tooltip="Завантажити сертифікат" display="Завантажити сертифікат"/>
    <hyperlink ref="C918" r:id="rId917" tooltip="Завантажити сертифікат" display="Завантажити сертифікат"/>
    <hyperlink ref="C919" r:id="rId918" tooltip="Завантажити сертифікат" display="Завантажити сертифікат"/>
    <hyperlink ref="C920" r:id="rId919" tooltip="Завантажити сертифікат" display="Завантажити сертифікат"/>
    <hyperlink ref="C921" r:id="rId920" tooltip="Завантажити сертифікат" display="Завантажити сертифікат"/>
    <hyperlink ref="C922" r:id="rId921" tooltip="Завантажити сертифікат" display="Завантажити сертифікат"/>
    <hyperlink ref="C923" r:id="rId922" tooltip="Завантажити сертифікат" display="Завантажити сертифікат"/>
    <hyperlink ref="C924" r:id="rId923" tooltip="Завантажити сертифікат" display="Завантажити сертифікат"/>
    <hyperlink ref="C925" r:id="rId924" tooltip="Завантажити сертифікат" display="Завантажити сертифікат"/>
    <hyperlink ref="C926" r:id="rId925" tooltip="Завантажити сертифікат" display="Завантажити сертифікат"/>
    <hyperlink ref="C927" r:id="rId926" tooltip="Завантажити сертифікат" display="Завантажити сертифікат"/>
    <hyperlink ref="C928" r:id="rId927" tooltip="Завантажити сертифікат" display="Завантажити сертифікат"/>
    <hyperlink ref="C929" r:id="rId928" tooltip="Завантажити сертифікат" display="Завантажити сертифікат"/>
    <hyperlink ref="C930" r:id="rId929" tooltip="Завантажити сертифікат" display="Завантажити сертифікат"/>
    <hyperlink ref="C931" r:id="rId930" tooltip="Завантажити сертифікат" display="Завантажити сертифікат"/>
    <hyperlink ref="C932" r:id="rId931" tooltip="Завантажити сертифікат" display="Завантажити сертифікат"/>
    <hyperlink ref="C933" r:id="rId932" tooltip="Завантажити сертифікат" display="Завантажити сертифікат"/>
    <hyperlink ref="C934" r:id="rId933" tooltip="Завантажити сертифікат" display="Завантажити сертифікат"/>
    <hyperlink ref="C935" r:id="rId934" tooltip="Завантажити сертифікат" display="Завантажити сертифікат"/>
    <hyperlink ref="C936" r:id="rId935" tooltip="Завантажити сертифікат" display="Завантажити сертифікат"/>
    <hyperlink ref="C937" r:id="rId936" tooltip="Завантажити сертифікат" display="Завантажити сертифікат"/>
    <hyperlink ref="C938" r:id="rId937" tooltip="Завантажити сертифікат" display="Завантажити сертифікат"/>
    <hyperlink ref="C939" r:id="rId938" tooltip="Завантажити сертифікат" display="Завантажити сертифікат"/>
    <hyperlink ref="C940" r:id="rId939" tooltip="Завантажити сертифікат" display="Завантажити сертифікат"/>
    <hyperlink ref="C941" r:id="rId940" tooltip="Завантажити сертифікат" display="Завантажити сертифікат"/>
    <hyperlink ref="C942" r:id="rId941" tooltip="Завантажити сертифікат" display="Завантажити сертифікат"/>
    <hyperlink ref="C943" r:id="rId942" tooltip="Завантажити сертифікат" display="Завантажити сертифікат"/>
    <hyperlink ref="C944" r:id="rId943" tooltip="Завантажити сертифікат" display="Завантажити сертифікат"/>
    <hyperlink ref="C945" r:id="rId944" tooltip="Завантажити сертифікат" display="Завантажити сертифікат"/>
    <hyperlink ref="C946" r:id="rId945" tooltip="Завантажити сертифікат" display="Завантажити сертифікат"/>
    <hyperlink ref="C947" r:id="rId946" tooltip="Завантажити сертифікат" display="Завантажити сертифікат"/>
    <hyperlink ref="C948" r:id="rId947" tooltip="Завантажити сертифікат" display="Завантажити сертифікат"/>
    <hyperlink ref="C949" r:id="rId948" tooltip="Завантажити сертифікат" display="Завантажити сертифікат"/>
    <hyperlink ref="C950" r:id="rId949" tooltip="Завантажити сертифікат" display="Завантажити сертифікат"/>
    <hyperlink ref="C951" r:id="rId950" tooltip="Завантажити сертифікат" display="Завантажити сертифікат"/>
    <hyperlink ref="C952" r:id="rId951" tooltip="Завантажити сертифікат" display="Завантажити сертифікат"/>
    <hyperlink ref="C953" r:id="rId952" tooltip="Завантажити сертифікат" display="Завантажити сертифікат"/>
    <hyperlink ref="C954" r:id="rId953" tooltip="Завантажити сертифікат" display="Завантажити сертифікат"/>
    <hyperlink ref="C955" r:id="rId954" tooltip="Завантажити сертифікат" display="Завантажити сертифікат"/>
    <hyperlink ref="C956" r:id="rId955" tooltip="Завантажити сертифікат" display="Завантажити сертифікат"/>
    <hyperlink ref="C957" r:id="rId956" tooltip="Завантажити сертифікат" display="Завантажити сертифікат"/>
    <hyperlink ref="C958" r:id="rId957" tooltip="Завантажити сертифікат" display="Завантажити сертифікат"/>
    <hyperlink ref="C959" r:id="rId958" tooltip="Завантажити сертифікат" display="Завантажити сертифікат"/>
    <hyperlink ref="C960" r:id="rId959" tooltip="Завантажити сертифікат" display="Завантажити сертифікат"/>
    <hyperlink ref="C961" r:id="rId960" tooltip="Завантажити сертифікат" display="Завантажити сертифікат"/>
    <hyperlink ref="C962" r:id="rId961" tooltip="Завантажити сертифікат" display="Завантажити сертифікат"/>
    <hyperlink ref="C963" r:id="rId962" tooltip="Завантажити сертифікат" display="Завантажити сертифікат"/>
    <hyperlink ref="C964" r:id="rId963" tooltip="Завантажити сертифікат" display="Завантажити сертифікат"/>
    <hyperlink ref="C965" r:id="rId964" tooltip="Завантажити сертифікат" display="Завантажити сертифікат"/>
    <hyperlink ref="C966" r:id="rId965" tooltip="Завантажити сертифікат" display="Завантажити сертифікат"/>
    <hyperlink ref="C967" r:id="rId966" tooltip="Завантажити сертифікат" display="Завантажити сертифікат"/>
    <hyperlink ref="C968" r:id="rId967" tooltip="Завантажити сертифікат" display="Завантажити сертифікат"/>
    <hyperlink ref="C969" r:id="rId968" tooltip="Завантажити сертифікат" display="Завантажити сертифікат"/>
    <hyperlink ref="C970" r:id="rId969" tooltip="Завантажити сертифікат" display="Завантажити сертифікат"/>
    <hyperlink ref="C971" r:id="rId970" tooltip="Завантажити сертифікат" display="Завантажити сертифікат"/>
    <hyperlink ref="C972" r:id="rId971" tooltip="Завантажити сертифікат" display="Завантажити сертифікат"/>
    <hyperlink ref="C973" r:id="rId972" tooltip="Завантажити сертифікат" display="Завантажити сертифікат"/>
    <hyperlink ref="C974" r:id="rId973" tooltip="Завантажити сертифікат" display="Завантажити сертифікат"/>
    <hyperlink ref="C975" r:id="rId974" tooltip="Завантажити сертифікат" display="Завантажити сертифікат"/>
    <hyperlink ref="C976" r:id="rId975" tooltip="Завантажити сертифікат" display="Завантажити сертифікат"/>
    <hyperlink ref="C977" r:id="rId976" tooltip="Завантажити сертифікат" display="Завантажити сертифікат"/>
    <hyperlink ref="C978" r:id="rId977" tooltip="Завантажити сертифікат" display="Завантажити сертифікат"/>
    <hyperlink ref="C979" r:id="rId978" tooltip="Завантажити сертифікат" display="Завантажити сертифікат"/>
    <hyperlink ref="C980" r:id="rId979" tooltip="Завантажити сертифікат" display="Завантажити сертифікат"/>
    <hyperlink ref="C981" r:id="rId980" tooltip="Завантажити сертифікат" display="Завантажити сертифікат"/>
    <hyperlink ref="C982" r:id="rId981" tooltip="Завантажити сертифікат" display="Завантажити сертифікат"/>
    <hyperlink ref="C983" r:id="rId982" tooltip="Завантажити сертифікат" display="Завантажити сертифікат"/>
    <hyperlink ref="C984" r:id="rId983" tooltip="Завантажити сертифікат" display="Завантажити сертифікат"/>
    <hyperlink ref="C985" r:id="rId984" tooltip="Завантажити сертифікат" display="Завантажити сертифікат"/>
    <hyperlink ref="C986" r:id="rId985" tooltip="Завантажити сертифікат" display="Завантажити сертифікат"/>
    <hyperlink ref="C987" r:id="rId986" tooltip="Завантажити сертифікат" display="Завантажити сертифікат"/>
    <hyperlink ref="C988" r:id="rId987" tooltip="Завантажити сертифікат" display="Завантажити сертифікат"/>
    <hyperlink ref="C989" r:id="rId988" tooltip="Завантажити сертифікат" display="Завантажити сертифікат"/>
    <hyperlink ref="C990" r:id="rId989" tooltip="Завантажити сертифікат" display="Завантажити сертифікат"/>
    <hyperlink ref="C991" r:id="rId990" tooltip="Завантажити сертифікат" display="Завантажити сертифікат"/>
    <hyperlink ref="C992" r:id="rId991" tooltip="Завантажити сертифікат" display="Завантажити сертифікат"/>
    <hyperlink ref="C993" r:id="rId992" tooltip="Завантажити сертифікат" display="Завантажити сертифікат"/>
    <hyperlink ref="C994" r:id="rId993" tooltip="Завантажити сертифікат" display="Завантажити сертифікат"/>
    <hyperlink ref="C995" r:id="rId994" tooltip="Завантажити сертифікат" display="Завантажити сертифікат"/>
    <hyperlink ref="C996" r:id="rId995" tooltip="Завантажити сертифікат" display="Завантажити сертифікат"/>
    <hyperlink ref="C997" r:id="rId996" tooltip="Завантажити сертифікат" display="Завантажити сертифікат"/>
    <hyperlink ref="C998" r:id="rId997" tooltip="Завантажити сертифікат" display="Завантажити сертифікат"/>
    <hyperlink ref="C999" r:id="rId998" tooltip="Завантажити сертифікат" display="Завантажити сертифікат"/>
    <hyperlink ref="C1000" r:id="rId999" tooltip="Завантажити сертифікат" display="Завантажити сертифікат"/>
    <hyperlink ref="C1001" r:id="rId1000" tooltip="Завантажити сертифікат" display="Завантажити сертифікат"/>
    <hyperlink ref="C1002" r:id="rId1001" tooltip="Завантажити сертифікат" display="Завантажити сертифікат"/>
    <hyperlink ref="C1003" r:id="rId1002" tooltip="Завантажити сертифікат" display="Завантажити сертифікат"/>
    <hyperlink ref="C1004" r:id="rId1003" tooltip="Завантажити сертифікат" display="Завантажити сертифікат"/>
    <hyperlink ref="C1005" r:id="rId1004" tooltip="Завантажити сертифікат" display="Завантажити сертифікат"/>
    <hyperlink ref="C1006" r:id="rId1005" tooltip="Завантажити сертифікат" display="Завантажити сертифікат"/>
    <hyperlink ref="C1007" r:id="rId1006" tooltip="Завантажити сертифікат" display="Завантажити сертифікат"/>
    <hyperlink ref="C1008" r:id="rId1007" tooltip="Завантажити сертифікат" display="Завантажити сертифікат"/>
    <hyperlink ref="C1009" r:id="rId1008" tooltip="Завантажити сертифікат" display="Завантажити сертифікат"/>
    <hyperlink ref="C1010" r:id="rId1009" tooltip="Завантажити сертифікат" display="Завантажити сертифікат"/>
    <hyperlink ref="C1011" r:id="rId1010" tooltip="Завантажити сертифікат" display="Завантажити сертифікат"/>
    <hyperlink ref="C1012" r:id="rId1011" tooltip="Завантажити сертифікат" display="Завантажити сертифікат"/>
    <hyperlink ref="C1013" r:id="rId1012" tooltip="Завантажити сертифікат" display="Завантажити сертифікат"/>
    <hyperlink ref="C1014" r:id="rId1013" tooltip="Завантажити сертифікат" display="Завантажити сертифікат"/>
    <hyperlink ref="C1015" r:id="rId1014" tooltip="Завантажити сертифікат" display="Завантажити сертифікат"/>
    <hyperlink ref="C1016" r:id="rId1015" tooltip="Завантажити сертифікат" display="Завантажити сертифікат"/>
    <hyperlink ref="C1017" r:id="rId1016" tooltip="Завантажити сертифікат" display="Завантажити сертифікат"/>
    <hyperlink ref="C1018" r:id="rId1017" tooltip="Завантажити сертифікат" display="Завантажити сертифікат"/>
    <hyperlink ref="C1019" r:id="rId1018" tooltip="Завантажити сертифікат" display="Завантажити сертифікат"/>
    <hyperlink ref="C1020" r:id="rId1019" tooltip="Завантажити сертифікат" display="Завантажити сертифікат"/>
    <hyperlink ref="C1021" r:id="rId1020" tooltip="Завантажити сертифікат" display="Завантажити сертифікат"/>
    <hyperlink ref="C1022" r:id="rId1021" tooltip="Завантажити сертифікат" display="Завантажити сертифікат"/>
    <hyperlink ref="C1023" r:id="rId1022" tooltip="Завантажити сертифікат" display="Завантажити сертифікат"/>
    <hyperlink ref="C1024" r:id="rId1023" tooltip="Завантажити сертифікат" display="Завантажити сертифікат"/>
    <hyperlink ref="C1025" r:id="rId1024" tooltip="Завантажити сертифікат" display="Завантажити сертифікат"/>
    <hyperlink ref="C1026" r:id="rId1025" tooltip="Завантажити сертифікат" display="Завантажити сертифікат"/>
    <hyperlink ref="C1027" r:id="rId1026" tooltip="Завантажити сертифікат" display="Завантажити сертифікат"/>
    <hyperlink ref="C1028" r:id="rId1027" tooltip="Завантажити сертифікат" display="Завантажити сертифікат"/>
    <hyperlink ref="C1029" r:id="rId1028" tooltip="Завантажити сертифікат" display="Завантажити сертифікат"/>
    <hyperlink ref="C1030" r:id="rId1029" tooltip="Завантажити сертифікат" display="Завантажити сертифікат"/>
    <hyperlink ref="C1031" r:id="rId1030" tooltip="Завантажити сертифікат" display="Завантажити сертифікат"/>
    <hyperlink ref="C1032" r:id="rId1031" tooltip="Завантажити сертифікат" display="Завантажити сертифікат"/>
    <hyperlink ref="C1033" r:id="rId1032" tooltip="Завантажити сертифікат" display="Завантажити сертифікат"/>
    <hyperlink ref="C1034" r:id="rId1033" tooltip="Завантажити сертифікат" display="Завантажити сертифікат"/>
    <hyperlink ref="C1035" r:id="rId1034" tooltip="Завантажити сертифікат" display="Завантажити сертифікат"/>
    <hyperlink ref="C1036" r:id="rId1035" tooltip="Завантажити сертифікат" display="Завантажити сертифікат"/>
    <hyperlink ref="C1037" r:id="rId1036" tooltip="Завантажити сертифікат" display="Завантажити сертифікат"/>
    <hyperlink ref="C1038" r:id="rId1037" tooltip="Завантажити сертифікат" display="Завантажити сертифікат"/>
    <hyperlink ref="C1039" r:id="rId1038" tooltip="Завантажити сертифікат" display="Завантажити сертифікат"/>
    <hyperlink ref="C1040" r:id="rId1039" tooltip="Завантажити сертифікат" display="Завантажити сертифікат"/>
    <hyperlink ref="C1041" r:id="rId1040" tooltip="Завантажити сертифікат" display="Завантажити сертифікат"/>
    <hyperlink ref="C1042" r:id="rId1041" tooltip="Завантажити сертифікат" display="Завантажити сертифікат"/>
    <hyperlink ref="C1043" r:id="rId1042" tooltip="Завантажити сертифікат" display="Завантажити сертифікат"/>
    <hyperlink ref="C1044" r:id="rId1043" tooltip="Завантажити сертифікат" display="Завантажити сертифікат"/>
    <hyperlink ref="C1045" r:id="rId1044" tooltip="Завантажити сертифікат" display="Завантажити сертифікат"/>
    <hyperlink ref="C1046" r:id="rId1045" tooltip="Завантажити сертифікат" display="Завантажити сертифікат"/>
    <hyperlink ref="C1047" r:id="rId1046" tooltip="Завантажити сертифікат" display="Завантажити сертифікат"/>
    <hyperlink ref="C1048" r:id="rId1047" tooltip="Завантажити сертифікат" display="Завантажити сертифікат"/>
    <hyperlink ref="C1049" r:id="rId1048" tooltip="Завантажити сертифікат" display="Завантажити сертифікат"/>
    <hyperlink ref="C1050" r:id="rId1049" tooltip="Завантажити сертифікат" display="Завантажити сертифікат"/>
    <hyperlink ref="C1051" r:id="rId1050" tooltip="Завантажити сертифікат" display="Завантажити сертифікат"/>
    <hyperlink ref="C1052" r:id="rId1051" tooltip="Завантажити сертифікат" display="Завантажити сертифікат"/>
    <hyperlink ref="C1053" r:id="rId1052" tooltip="Завантажити сертифікат" display="Завантажити сертифікат"/>
    <hyperlink ref="C1054" r:id="rId1053" tooltip="Завантажити сертифікат" display="Завантажити сертифікат"/>
    <hyperlink ref="C1055" r:id="rId1054" tooltip="Завантажити сертифікат" display="Завантажити сертифікат"/>
    <hyperlink ref="C1056" r:id="rId1055" tooltip="Завантажити сертифікат" display="Завантажити сертифікат"/>
    <hyperlink ref="C1057" r:id="rId1056" tooltip="Завантажити сертифікат" display="Завантажити сертифікат"/>
    <hyperlink ref="C1058" r:id="rId1057" tooltip="Завантажити сертифікат" display="Завантажити сертифікат"/>
    <hyperlink ref="C1059" r:id="rId1058" tooltip="Завантажити сертифікат" display="Завантажити сертифікат"/>
    <hyperlink ref="C1060" r:id="rId1059" tooltip="Завантажити сертифікат" display="Завантажити сертифікат"/>
    <hyperlink ref="C1061" r:id="rId1060" tooltip="Завантажити сертифікат" display="Завантажити сертифікат"/>
    <hyperlink ref="C1062" r:id="rId1061" tooltip="Завантажити сертифікат" display="Завантажити сертифікат"/>
    <hyperlink ref="C1063" r:id="rId1062" tooltip="Завантажити сертифікат" display="Завантажити сертифікат"/>
    <hyperlink ref="C1064" r:id="rId1063" tooltip="Завантажити сертифікат" display="Завантажити сертифікат"/>
    <hyperlink ref="C1065" r:id="rId1064" tooltip="Завантажити сертифікат" display="Завантажити сертифікат"/>
    <hyperlink ref="C1066" r:id="rId1065" tooltip="Завантажити сертифікат" display="Завантажити сертифікат"/>
    <hyperlink ref="C1067" r:id="rId1066" tooltip="Завантажити сертифікат" display="Завантажити сертифікат"/>
    <hyperlink ref="C1068" r:id="rId1067" tooltip="Завантажити сертифікат" display="Завантажити сертифікат"/>
    <hyperlink ref="C1069" r:id="rId1068" tooltip="Завантажити сертифікат" display="Завантажити сертифікат"/>
    <hyperlink ref="C1070" r:id="rId1069" tooltip="Завантажити сертифікат" display="Завантажити сертифікат"/>
    <hyperlink ref="C1071" r:id="rId1070" tooltip="Завантажити сертифікат" display="Завантажити сертифікат"/>
    <hyperlink ref="C1072" r:id="rId1071" tooltip="Завантажити сертифікат" display="Завантажити сертифікат"/>
    <hyperlink ref="C1073" r:id="rId1072" tooltip="Завантажити сертифікат" display="Завантажити сертифікат"/>
    <hyperlink ref="C1074" r:id="rId1073" tooltip="Завантажити сертифікат" display="Завантажити сертифікат"/>
    <hyperlink ref="C1075" r:id="rId1074" tooltip="Завантажити сертифікат" display="Завантажити сертифікат"/>
    <hyperlink ref="C1076" r:id="rId1075" tooltip="Завантажити сертифікат" display="Завантажити сертифікат"/>
    <hyperlink ref="C1077" r:id="rId1076" tooltip="Завантажити сертифікат" display="Завантажити сертифікат"/>
    <hyperlink ref="C1078" r:id="rId1077" tooltip="Завантажити сертифікат" display="Завантажити сертифікат"/>
    <hyperlink ref="C1079" r:id="rId1078" tooltip="Завантажити сертифікат" display="Завантажити сертифікат"/>
    <hyperlink ref="C1080" r:id="rId1079" tooltip="Завантажити сертифікат" display="Завантажити сертифікат"/>
    <hyperlink ref="C1081" r:id="rId1080" tooltip="Завантажити сертифікат" display="Завантажити сертифікат"/>
    <hyperlink ref="C1082" r:id="rId1081" tooltip="Завантажити сертифікат" display="Завантажити сертифікат"/>
    <hyperlink ref="C1083" r:id="rId1082" tooltip="Завантажити сертифікат" display="Завантажити сертифікат"/>
    <hyperlink ref="C1084" r:id="rId1083" tooltip="Завантажити сертифікат" display="Завантажити сертифікат"/>
    <hyperlink ref="C1085" r:id="rId1084" tooltip="Завантажити сертифікат" display="Завантажити сертифікат"/>
    <hyperlink ref="C1086" r:id="rId1085" tooltip="Завантажити сертифікат" display="Завантажити сертифікат"/>
    <hyperlink ref="C1087" r:id="rId1086" tooltip="Завантажити сертифікат" display="Завантажити сертифікат"/>
    <hyperlink ref="C1088" r:id="rId1087" tooltip="Завантажити сертифікат" display="Завантажити сертифікат"/>
    <hyperlink ref="C1089" r:id="rId1088" tooltip="Завантажити сертифікат" display="Завантажити сертифікат"/>
    <hyperlink ref="C1090" r:id="rId1089" tooltip="Завантажити сертифікат" display="Завантажити сертифікат"/>
    <hyperlink ref="C1091" r:id="rId1090" tooltip="Завантажити сертифікат" display="Завантажити сертифікат"/>
    <hyperlink ref="C1092" r:id="rId1091" tooltip="Завантажити сертифікат" display="Завантажити сертифікат"/>
    <hyperlink ref="C1093" r:id="rId1092" tooltip="Завантажити сертифікат" display="Завантажити сертифікат"/>
    <hyperlink ref="C1094" r:id="rId1093" tooltip="Завантажити сертифікат" display="Завантажити сертифікат"/>
    <hyperlink ref="C1095" r:id="rId1094" tooltip="Завантажити сертифікат" display="Завантажити сертифікат"/>
    <hyperlink ref="C1096" r:id="rId1095" tooltip="Завантажити сертифікат" display="Завантажити сертифікат"/>
    <hyperlink ref="C1097" r:id="rId1096" tooltip="Завантажити сертифікат" display="Завантажити сертифікат"/>
    <hyperlink ref="C1098" r:id="rId1097" tooltip="Завантажити сертифікат" display="Завантажити сертифікат"/>
    <hyperlink ref="C1099" r:id="rId1098" tooltip="Завантажити сертифікат" display="Завантажити сертифікат"/>
    <hyperlink ref="C1100" r:id="rId1099" tooltip="Завантажити сертифікат" display="Завантажити сертифікат"/>
    <hyperlink ref="C1101" r:id="rId1100" tooltip="Завантажити сертифікат" display="Завантажити сертифікат"/>
    <hyperlink ref="C1102" r:id="rId1101" tooltip="Завантажити сертифікат" display="Завантажити сертифікат"/>
    <hyperlink ref="C1103" r:id="rId1102" tooltip="Завантажити сертифікат" display="Завантажити сертифікат"/>
    <hyperlink ref="C1104" r:id="rId1103" tooltip="Завантажити сертифікат" display="Завантажити сертифікат"/>
    <hyperlink ref="C1105" r:id="rId1104" tooltip="Завантажити сертифікат" display="Завантажити сертифікат"/>
    <hyperlink ref="C1106" r:id="rId1105" tooltip="Завантажити сертифікат" display="Завантажити сертифікат"/>
    <hyperlink ref="C1107" r:id="rId1106" tooltip="Завантажити сертифікат" display="Завантажити сертифікат"/>
    <hyperlink ref="C1108" r:id="rId1107" tooltip="Завантажити сертифікат" display="Завантажити сертифікат"/>
    <hyperlink ref="C1109" r:id="rId1108" tooltip="Завантажити сертифікат" display="Завантажити сертифікат"/>
    <hyperlink ref="C1110" r:id="rId1109" tooltip="Завантажити сертифікат" display="Завантажити сертифікат"/>
    <hyperlink ref="C1111" r:id="rId1110" tooltip="Завантажити сертифікат" display="Завантажити сертифікат"/>
    <hyperlink ref="C1112" r:id="rId1111" tooltip="Завантажити сертифікат" display="Завантажити сертифікат"/>
    <hyperlink ref="C1113" r:id="rId1112" tooltip="Завантажити сертифікат" display="Завантажити сертифікат"/>
    <hyperlink ref="C1114" r:id="rId1113" tooltip="Завантажити сертифікат" display="Завантажити сертифікат"/>
    <hyperlink ref="C1115" r:id="rId1114" tooltip="Завантажити сертифікат" display="Завантажити сертифікат"/>
    <hyperlink ref="C1116" r:id="rId1115" tooltip="Завантажити сертифікат" display="Завантажити сертифікат"/>
    <hyperlink ref="C1117" r:id="rId1116" tooltip="Завантажити сертифікат" display="Завантажити сертифікат"/>
    <hyperlink ref="C1118" r:id="rId1117" tooltip="Завантажити сертифікат" display="Завантажити сертифікат"/>
    <hyperlink ref="C1119" r:id="rId1118" tooltip="Завантажити сертифікат" display="Завантажити сертифікат"/>
    <hyperlink ref="C1120" r:id="rId1119" tooltip="Завантажити сертифікат" display="Завантажити сертифікат"/>
    <hyperlink ref="C1121" r:id="rId1120" tooltip="Завантажити сертифікат" display="Завантажити сертифікат"/>
    <hyperlink ref="C1122" r:id="rId1121" tooltip="Завантажити сертифікат" display="Завантажити сертифікат"/>
    <hyperlink ref="C1123" r:id="rId1122" tooltip="Завантажити сертифікат" display="Завантажити сертифікат"/>
    <hyperlink ref="C1124" r:id="rId1123" tooltip="Завантажити сертифікат" display="Завантажити сертифікат"/>
    <hyperlink ref="C1125" r:id="rId1124" tooltip="Завантажити сертифікат" display="Завантажити сертифікат"/>
    <hyperlink ref="C1126" r:id="rId1125" tooltip="Завантажити сертифікат" display="Завантажити сертифікат"/>
    <hyperlink ref="C1127" r:id="rId1126" tooltip="Завантажити сертифікат" display="Завантажити сертифікат"/>
    <hyperlink ref="C1128" r:id="rId1127" tooltip="Завантажити сертифікат" display="Завантажити сертифікат"/>
    <hyperlink ref="C1129" r:id="rId1128" tooltip="Завантажити сертифікат" display="Завантажити сертифікат"/>
    <hyperlink ref="C1130" r:id="rId1129" tooltip="Завантажити сертифікат" display="Завантажити сертифікат"/>
    <hyperlink ref="C1131" r:id="rId1130" tooltip="Завантажити сертифікат" display="Завантажити сертифікат"/>
    <hyperlink ref="C1132" r:id="rId1131" tooltip="Завантажити сертифікат" display="Завантажити сертифікат"/>
    <hyperlink ref="C1133" r:id="rId1132" tooltip="Завантажити сертифікат" display="Завантажити сертифікат"/>
    <hyperlink ref="C1134" r:id="rId1133" tooltip="Завантажити сертифікат" display="Завантажити сертифікат"/>
    <hyperlink ref="C1135" r:id="rId1134" tooltip="Завантажити сертифікат" display="Завантажити сертифікат"/>
    <hyperlink ref="C1136" r:id="rId1135" tooltip="Завантажити сертифікат" display="Завантажити сертифікат"/>
    <hyperlink ref="C1137" r:id="rId1136" tooltip="Завантажити сертифікат" display="Завантажити сертифікат"/>
    <hyperlink ref="C1138" r:id="rId1137" tooltip="Завантажити сертифікат" display="Завантажити сертифікат"/>
    <hyperlink ref="C1139" r:id="rId1138" tooltip="Завантажити сертифікат" display="Завантажити сертифікат"/>
    <hyperlink ref="C1140" r:id="rId1139" tooltip="Завантажити сертифікат" display="Завантажити сертифікат"/>
    <hyperlink ref="C1141" r:id="rId1140" tooltip="Завантажити сертифікат" display="Завантажити сертифікат"/>
    <hyperlink ref="C1142" r:id="rId1141" tooltip="Завантажити сертифікат" display="Завантажити сертифікат"/>
    <hyperlink ref="C1143" r:id="rId1142" tooltip="Завантажити сертифікат" display="Завантажити сертифікат"/>
    <hyperlink ref="C1144" r:id="rId1143" tooltip="Завантажити сертифікат" display="Завантажити сертифікат"/>
    <hyperlink ref="C1145" r:id="rId1144" tooltip="Завантажити сертифікат" display="Завантажити сертифікат"/>
    <hyperlink ref="C1146" r:id="rId1145" tooltip="Завантажити сертифікат" display="Завантажити сертифікат"/>
    <hyperlink ref="C1147" r:id="rId1146" tooltip="Завантажити сертифікат" display="Завантажити сертифікат"/>
    <hyperlink ref="C1148" r:id="rId1147" tooltip="Завантажити сертифікат" display="Завантажити сертифікат"/>
    <hyperlink ref="C1149" r:id="rId1148" tooltip="Завантажити сертифікат" display="Завантажити сертифікат"/>
    <hyperlink ref="C1150" r:id="rId1149" tooltip="Завантажити сертифікат" display="Завантажити сертифікат"/>
    <hyperlink ref="C1151" r:id="rId1150" tooltip="Завантажити сертифікат" display="Завантажити сертифікат"/>
    <hyperlink ref="C1152" r:id="rId1151" tooltip="Завантажити сертифікат" display="Завантажити сертифікат"/>
    <hyperlink ref="C1153" r:id="rId1152" tooltip="Завантажити сертифікат" display="Завантажити сертифікат"/>
    <hyperlink ref="C1154" r:id="rId1153" tooltip="Завантажити сертифікат" display="Завантажити сертифікат"/>
    <hyperlink ref="C1155" r:id="rId1154" tooltip="Завантажити сертифікат" display="Завантажити сертифікат"/>
    <hyperlink ref="C1156" r:id="rId1155" tooltip="Завантажити сертифікат" display="Завантажити сертифікат"/>
    <hyperlink ref="C1157" r:id="rId1156" tooltip="Завантажити сертифікат" display="Завантажити сертифікат"/>
    <hyperlink ref="C1158" r:id="rId1157" tooltip="Завантажити сертифікат" display="Завантажити сертифікат"/>
    <hyperlink ref="C1159" r:id="rId1158" tooltip="Завантажити сертифікат" display="Завантажити сертифікат"/>
    <hyperlink ref="C1160" r:id="rId1159" tooltip="Завантажити сертифікат" display="Завантажити сертифікат"/>
    <hyperlink ref="C1161" r:id="rId1160" tooltip="Завантажити сертифікат" display="Завантажити сертифікат"/>
    <hyperlink ref="C1162" r:id="rId1161" tooltip="Завантажити сертифікат" display="Завантажити сертифікат"/>
    <hyperlink ref="C1163" r:id="rId1162" tooltip="Завантажити сертифікат" display="Завантажити сертифікат"/>
    <hyperlink ref="C1164" r:id="rId1163" tooltip="Завантажити сертифікат" display="Завантажити сертифікат"/>
    <hyperlink ref="C1165" r:id="rId1164" tooltip="Завантажити сертифікат" display="Завантажити сертифікат"/>
    <hyperlink ref="C1166" r:id="rId1165" tooltip="Завантажити сертифікат" display="Завантажити сертифікат"/>
    <hyperlink ref="C1167" r:id="rId1166" tooltip="Завантажити сертифікат" display="Завантажити сертифікат"/>
    <hyperlink ref="C1168" r:id="rId1167" tooltip="Завантажити сертифікат" display="Завантажити сертифікат"/>
    <hyperlink ref="C1169" r:id="rId1168" tooltip="Завантажити сертифікат" display="Завантажити сертифікат"/>
    <hyperlink ref="C1170" r:id="rId1169" tooltip="Завантажити сертифікат" display="Завантажити сертифікат"/>
    <hyperlink ref="C1171" r:id="rId1170" tooltip="Завантажити сертифікат" display="Завантажити сертифікат"/>
    <hyperlink ref="C1172" r:id="rId1171" tooltip="Завантажити сертифікат" display="Завантажити сертифікат"/>
    <hyperlink ref="C1173" r:id="rId1172" tooltip="Завантажити сертифікат" display="Завантажити сертифікат"/>
    <hyperlink ref="C1174" r:id="rId1173" tooltip="Завантажити сертифікат" display="Завантажити сертифікат"/>
    <hyperlink ref="C1175" r:id="rId1174" tooltip="Завантажити сертифікат" display="Завантажити сертифікат"/>
    <hyperlink ref="C1176" r:id="rId1175" tooltip="Завантажити сертифікат" display="Завантажити сертифікат"/>
    <hyperlink ref="C1177" r:id="rId1176" tooltip="Завантажити сертифікат" display="Завантажити сертифікат"/>
    <hyperlink ref="C1178" r:id="rId1177" tooltip="Завантажити сертифікат" display="Завантажити сертифікат"/>
    <hyperlink ref="C1179" r:id="rId1178" tooltip="Завантажити сертифікат" display="Завантажити сертифікат"/>
    <hyperlink ref="C1180" r:id="rId1179" tooltip="Завантажити сертифікат" display="Завантажити сертифікат"/>
    <hyperlink ref="C1181" r:id="rId1180" tooltip="Завантажити сертифікат" display="Завантажити сертифікат"/>
    <hyperlink ref="C1182" r:id="rId1181" tooltip="Завантажити сертифікат" display="Завантажити сертифікат"/>
    <hyperlink ref="C1183" r:id="rId1182" tooltip="Завантажити сертифікат" display="Завантажити сертифікат"/>
    <hyperlink ref="C1184" r:id="rId1183" tooltip="Завантажити сертифікат" display="Завантажити сертифікат"/>
    <hyperlink ref="C1185" r:id="rId1184" tooltip="Завантажити сертифікат" display="Завантажити сертифікат"/>
    <hyperlink ref="C1186" r:id="rId1185" tooltip="Завантажити сертифікат" display="Завантажити сертифікат"/>
    <hyperlink ref="C1187" r:id="rId1186" tooltip="Завантажити сертифікат" display="Завантажити сертифікат"/>
    <hyperlink ref="C1188" r:id="rId1187" tooltip="Завантажити сертифікат" display="Завантажити сертифікат"/>
    <hyperlink ref="C1189" r:id="rId1188" tooltip="Завантажити сертифікат" display="Завантажити сертифікат"/>
    <hyperlink ref="C1190" r:id="rId1189" tooltip="Завантажити сертифікат" display="Завантажити сертифікат"/>
    <hyperlink ref="C1191" r:id="rId1190" tooltip="Завантажити сертифікат" display="Завантажити сертифікат"/>
    <hyperlink ref="C1192" r:id="rId1191" tooltip="Завантажити сертифікат" display="Завантажити сертифікат"/>
    <hyperlink ref="C1193" r:id="rId1192" tooltip="Завантажити сертифікат" display="Завантажити сертифікат"/>
    <hyperlink ref="C1194" r:id="rId1193" tooltip="Завантажити сертифікат" display="Завантажити сертифікат"/>
    <hyperlink ref="C1195" r:id="rId1194" tooltip="Завантажити сертифікат" display="Завантажити сертифікат"/>
    <hyperlink ref="C1196" r:id="rId1195" tooltip="Завантажити сертифікат" display="Завантажити сертифікат"/>
    <hyperlink ref="C1197" r:id="rId1196" tooltip="Завантажити сертифікат" display="Завантажити сертифікат"/>
    <hyperlink ref="C1198" r:id="rId1197" tooltip="Завантажити сертифікат" display="Завантажити сертифікат"/>
    <hyperlink ref="C1199" r:id="rId1198" tooltip="Завантажити сертифікат" display="Завантажити сертифікат"/>
    <hyperlink ref="C1200" r:id="rId1199" tooltip="Завантажити сертифікат" display="Завантажити сертифікат"/>
    <hyperlink ref="C1201" r:id="rId1200" tooltip="Завантажити сертифікат" display="Завантажити сертифікат"/>
    <hyperlink ref="C1202" r:id="rId1201" tooltip="Завантажити сертифікат" display="Завантажити сертифікат"/>
    <hyperlink ref="C1203" r:id="rId1202" tooltip="Завантажити сертифікат" display="Завантажити сертифікат"/>
    <hyperlink ref="C1204" r:id="rId1203" tooltip="Завантажити сертифікат" display="Завантажити сертифікат"/>
    <hyperlink ref="C1205" r:id="rId1204" tooltip="Завантажити сертифікат" display="Завантажити сертифікат"/>
    <hyperlink ref="C1206" r:id="rId1205" tooltip="Завантажити сертифікат" display="Завантажити сертифікат"/>
    <hyperlink ref="C1207" r:id="rId1206" tooltip="Завантажити сертифікат" display="Завантажити сертифікат"/>
    <hyperlink ref="C1208" r:id="rId1207" tooltip="Завантажити сертифікат" display="Завантажити сертифікат"/>
    <hyperlink ref="C1209" r:id="rId1208" tooltip="Завантажити сертифікат" display="Завантажити сертифікат"/>
    <hyperlink ref="C1210" r:id="rId1209" tooltip="Завантажити сертифікат" display="Завантажити сертифікат"/>
    <hyperlink ref="C1211" r:id="rId1210" tooltip="Завантажити сертифікат" display="Завантажити сертифікат"/>
    <hyperlink ref="C1212" r:id="rId1211" tooltip="Завантажити сертифікат" display="Завантажити сертифікат"/>
    <hyperlink ref="C1213" r:id="rId1212" tooltip="Завантажити сертифікат" display="Завантажити сертифікат"/>
    <hyperlink ref="C1214" r:id="rId1213" tooltip="Завантажити сертифікат" display="Завантажити сертифікат"/>
    <hyperlink ref="C1215" r:id="rId1214" tooltip="Завантажити сертифікат" display="Завантажити сертифікат"/>
    <hyperlink ref="C1216" r:id="rId1215" tooltip="Завантажити сертифікат" display="Завантажити сертифікат"/>
    <hyperlink ref="C1217" r:id="rId1216" tooltip="Завантажити сертифікат" display="Завантажити сертифікат"/>
    <hyperlink ref="C1218" r:id="rId1217" tooltip="Завантажити сертифікат" display="Завантажити сертифікат"/>
    <hyperlink ref="C1219" r:id="rId1218" tooltip="Завантажити сертифікат" display="Завантажити сертифікат"/>
    <hyperlink ref="C1220" r:id="rId1219" tooltip="Завантажити сертифікат" display="Завантажити сертифікат"/>
    <hyperlink ref="C1221" r:id="rId1220" tooltip="Завантажити сертифікат" display="Завантажити сертифікат"/>
    <hyperlink ref="C1222" r:id="rId1221" tooltip="Завантажити сертифікат" display="Завантажити сертифікат"/>
    <hyperlink ref="C1223" r:id="rId1222" tooltip="Завантажити сертифікат" display="Завантажити сертифікат"/>
    <hyperlink ref="C1224" r:id="rId1223" tooltip="Завантажити сертифікат" display="Завантажити сертифікат"/>
    <hyperlink ref="C1225" r:id="rId1224" tooltip="Завантажити сертифікат" display="Завантажити сертифікат"/>
    <hyperlink ref="C1226" r:id="rId1225" tooltip="Завантажити сертифікат" display="Завантажити сертифікат"/>
    <hyperlink ref="C1227" r:id="rId1226" tooltip="Завантажити сертифікат" display="Завантажити сертифікат"/>
    <hyperlink ref="C1228" r:id="rId1227" tooltip="Завантажити сертифікат" display="Завантажити сертифікат"/>
    <hyperlink ref="C1229" r:id="rId1228" tooltip="Завантажити сертифікат" display="Завантажити сертифікат"/>
    <hyperlink ref="C1230" r:id="rId1229" tooltip="Завантажити сертифікат" display="Завантажити сертифікат"/>
    <hyperlink ref="C1231" r:id="rId1230" tooltip="Завантажити сертифікат" display="Завантажити сертифікат"/>
    <hyperlink ref="C1232" r:id="rId1231" tooltip="Завантажити сертифікат" display="Завантажити сертифікат"/>
    <hyperlink ref="C1233" r:id="rId1232" tooltip="Завантажити сертифікат" display="Завантажити сертифікат"/>
    <hyperlink ref="C1234" r:id="rId1233" tooltip="Завантажити сертифікат" display="Завантажити сертифікат"/>
    <hyperlink ref="C1235" r:id="rId1234" tooltip="Завантажити сертифікат" display="Завантажити сертифікат"/>
    <hyperlink ref="C1236" r:id="rId1235" tooltip="Завантажити сертифікат" display="Завантажити сертифікат"/>
    <hyperlink ref="C1237" r:id="rId1236" tooltip="Завантажити сертифікат" display="Завантажити сертифікат"/>
    <hyperlink ref="C1238" r:id="rId1237" tooltip="Завантажити сертифікат" display="Завантажити сертифікат"/>
    <hyperlink ref="C1239" r:id="rId1238" tooltip="Завантажити сертифікат" display="Завантажити сертифікат"/>
    <hyperlink ref="C1240" r:id="rId1239" tooltip="Завантажити сертифікат" display="Завантажити сертифікат"/>
    <hyperlink ref="C1241" r:id="rId1240" tooltip="Завантажити сертифікат" display="Завантажити сертифікат"/>
    <hyperlink ref="C1242" r:id="rId1241" tooltip="Завантажити сертифікат" display="Завантажити сертифікат"/>
    <hyperlink ref="C1243" r:id="rId1242" tooltip="Завантажити сертифікат" display="Завантажити сертифікат"/>
    <hyperlink ref="C1244" r:id="rId1243" tooltip="Завантажити сертифікат" display="Завантажити сертифікат"/>
    <hyperlink ref="C1245" r:id="rId1244" tooltip="Завантажити сертифікат" display="Завантажити сертифікат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workbookViewId="0">
      <selection activeCell="B15" sqref="B15"/>
    </sheetView>
  </sheetViews>
  <sheetFormatPr defaultRowHeight="14.4" x14ac:dyDescent="0.3"/>
  <cols>
    <col min="2" max="2" width="27" customWidth="1"/>
    <col min="3" max="3" width="27.5546875" customWidth="1"/>
  </cols>
  <sheetData>
    <row r="1" spans="1:3" x14ac:dyDescent="0.3">
      <c r="A1" s="6" t="s">
        <v>0</v>
      </c>
      <c r="B1" s="6" t="s">
        <v>1</v>
      </c>
      <c r="C1" s="6" t="s">
        <v>2</v>
      </c>
    </row>
    <row r="2" spans="1:3" x14ac:dyDescent="0.3">
      <c r="A2">
        <v>1</v>
      </c>
      <c r="B2" t="s">
        <v>1688</v>
      </c>
      <c r="C2" t="str">
        <f>HYPERLINK("https://talan.bank.gov.ua/get-user-certificate/gcoXW0bNC_cE7eDauvur","Завантажити сертифікат")</f>
        <v>Завантажити сертифікат</v>
      </c>
    </row>
    <row r="3" spans="1:3" x14ac:dyDescent="0.3">
      <c r="A3">
        <v>2</v>
      </c>
      <c r="B3" t="s">
        <v>1689</v>
      </c>
      <c r="C3" t="str">
        <f>HYPERLINK("https://talan.bank.gov.ua/get-user-certificate/gcoXWKJgvRuwhSQN-Cmb","Завантажити сертифікат")</f>
        <v>Завантажити сертифікат</v>
      </c>
    </row>
    <row r="4" spans="1:3" x14ac:dyDescent="0.3">
      <c r="A4">
        <v>3</v>
      </c>
      <c r="B4" t="s">
        <v>1690</v>
      </c>
      <c r="C4" t="str">
        <f>HYPERLINK("https://talan.bank.gov.ua/get-user-certificate/gcoXWk77ZjlJO97yVAft","Завантажити сертифікат")</f>
        <v>Завантажити сертифікат</v>
      </c>
    </row>
    <row r="5" spans="1:3" x14ac:dyDescent="0.3">
      <c r="A5">
        <v>4</v>
      </c>
      <c r="B5" t="s">
        <v>1691</v>
      </c>
      <c r="C5" t="str">
        <f>HYPERLINK("https://talan.bank.gov.ua/get-user-certificate/gcoXWLWSDo9yNxPRqNho","Завантажити сертифікат")</f>
        <v>Завантажити сертифікат</v>
      </c>
    </row>
    <row r="6" spans="1:3" x14ac:dyDescent="0.3">
      <c r="A6">
        <v>5</v>
      </c>
      <c r="B6" t="s">
        <v>1692</v>
      </c>
      <c r="C6" t="str">
        <f>HYPERLINK("https://talan.bank.gov.ua/get-user-certificate/gcoXWegT-xdmY0lt_Y0V","Завантажити сертифікат")</f>
        <v>Завантажити сертифікат</v>
      </c>
    </row>
    <row r="7" spans="1:3" x14ac:dyDescent="0.3">
      <c r="A7">
        <v>6</v>
      </c>
      <c r="B7" t="s">
        <v>1693</v>
      </c>
      <c r="C7" t="str">
        <f>HYPERLINK("https://talan.bank.gov.ua/get-user-certificate/gcoXWyWtGNCiqIdZc93u","Завантажити сертифікат")</f>
        <v>Завантажити сертифікат</v>
      </c>
    </row>
    <row r="8" spans="1:3" x14ac:dyDescent="0.3">
      <c r="A8">
        <v>7</v>
      </c>
      <c r="B8" t="s">
        <v>1694</v>
      </c>
      <c r="C8" t="str">
        <f>HYPERLINK("https://talan.bank.gov.ua/get-user-certificate/gcoXWg8AweT1lCP-26WM","Завантажити сертифікат")</f>
        <v>Завантажити сертифікат</v>
      </c>
    </row>
    <row r="9" spans="1:3" x14ac:dyDescent="0.3">
      <c r="A9">
        <v>8</v>
      </c>
      <c r="B9" t="s">
        <v>1695</v>
      </c>
      <c r="C9" t="str">
        <f>HYPERLINK("https://talan.bank.gov.ua/get-user-certificate/gcoXWGe08KrhQP7qV3-E","Завантажити сертифікат")</f>
        <v>Завантажити сертифікат</v>
      </c>
    </row>
    <row r="10" spans="1:3" x14ac:dyDescent="0.3">
      <c r="A10">
        <v>9</v>
      </c>
      <c r="B10" t="s">
        <v>1696</v>
      </c>
      <c r="C10" t="str">
        <f>HYPERLINK("https://talan.bank.gov.ua/get-user-certificate/gcoXWTHBmxJsOAsEUe-j","Завантажити сертифікат")</f>
        <v>Завантажити сертифікат</v>
      </c>
    </row>
    <row r="11" spans="1:3" x14ac:dyDescent="0.3">
      <c r="A11">
        <v>10</v>
      </c>
      <c r="B11" t="s">
        <v>1697</v>
      </c>
      <c r="C11" t="str">
        <f>HYPERLINK("https://talan.bank.gov.ua/get-user-certificate/gcoXWDIMvj0n-ZY93pwG","Завантажити сертифікат")</f>
        <v>Завантажити сертифікат</v>
      </c>
    </row>
    <row r="12" spans="1:3" x14ac:dyDescent="0.3">
      <c r="A12">
        <v>11</v>
      </c>
      <c r="B12" t="s">
        <v>1698</v>
      </c>
      <c r="C12" t="str">
        <f>HYPERLINK("https://talan.bank.gov.ua/get-user-certificate/gcoXWlIIjm1s4i_qdpAL","Завантажити сертифікат")</f>
        <v>Завантажити сертифікат</v>
      </c>
    </row>
    <row r="13" spans="1:3" x14ac:dyDescent="0.3">
      <c r="A13">
        <v>12</v>
      </c>
      <c r="B13" t="s">
        <v>1699</v>
      </c>
      <c r="C13" t="str">
        <f>HYPERLINK("https://talan.bank.gov.ua/get-user-certificate/gcoXWFmWHIPXfFMjboWB","Завантажити сертифікат")</f>
        <v>Завантажити сертифікат</v>
      </c>
    </row>
    <row r="14" spans="1:3" x14ac:dyDescent="0.3">
      <c r="A14">
        <v>13</v>
      </c>
      <c r="B14" t="s">
        <v>1700</v>
      </c>
      <c r="C14" t="str">
        <f>HYPERLINK("https://talan.bank.gov.ua/get-user-certificate/gcoXWyD3AYaExNTR6GxB","Завантажити сертифікат")</f>
        <v>Завантажити сертифікат</v>
      </c>
    </row>
    <row r="15" spans="1:3" x14ac:dyDescent="0.3">
      <c r="A15">
        <v>14</v>
      </c>
      <c r="B15" t="s">
        <v>1701</v>
      </c>
      <c r="C15" t="str">
        <f>HYPERLINK("https://talan.bank.gov.ua/get-user-certificate/gcoXW7Tu_4w4ysNkIA0m","Завантажити сертифікат")</f>
        <v>Завантажити сертифікат</v>
      </c>
    </row>
    <row r="16" spans="1:3" x14ac:dyDescent="0.3">
      <c r="A16">
        <v>15</v>
      </c>
      <c r="B16" t="s">
        <v>1702</v>
      </c>
      <c r="C16" t="str">
        <f>HYPERLINK("https://talan.bank.gov.ua/get-user-certificate/gcoXWG9aT2ptW51oMk1X","Завантажити сертифікат")</f>
        <v>Завантажити сертифікат</v>
      </c>
    </row>
    <row r="17" spans="1:3" x14ac:dyDescent="0.3">
      <c r="A17">
        <v>16</v>
      </c>
      <c r="B17" t="s">
        <v>1703</v>
      </c>
      <c r="C17" t="str">
        <f>HYPERLINK("https://talan.bank.gov.ua/get-user-certificate/gcoXWGFBFlGwLYz0V4-P","Завантажити сертифікат")</f>
        <v>Завантажити сертифікат</v>
      </c>
    </row>
    <row r="18" spans="1:3" x14ac:dyDescent="0.3">
      <c r="A18">
        <v>17</v>
      </c>
      <c r="B18" t="s">
        <v>1704</v>
      </c>
      <c r="C18" t="str">
        <f>HYPERLINK("https://talan.bank.gov.ua/get-user-certificate/gcoXWon_abulnDlG5giZ","Завантажити сертифікат")</f>
        <v>Завантажити сертифікат</v>
      </c>
    </row>
    <row r="19" spans="1:3" x14ac:dyDescent="0.3">
      <c r="A19">
        <v>18</v>
      </c>
      <c r="B19" t="s">
        <v>1705</v>
      </c>
      <c r="C19" t="str">
        <f>HYPERLINK("https://talan.bank.gov.ua/get-user-certificate/gcoXWZdQaDXmy3fT48Bc","Завантажити сертифікат")</f>
        <v>Завантажити сертифікат</v>
      </c>
    </row>
    <row r="20" spans="1:3" x14ac:dyDescent="0.3">
      <c r="A20">
        <v>19</v>
      </c>
      <c r="B20" t="s">
        <v>1706</v>
      </c>
      <c r="C20" t="str">
        <f>HYPERLINK("https://talan.bank.gov.ua/get-user-certificate/gcoXWYV7ZkDozxe7-_9t","Завантажити сертифікат")</f>
        <v>Завантажити сертифікат</v>
      </c>
    </row>
    <row r="21" spans="1:3" x14ac:dyDescent="0.3">
      <c r="A21">
        <v>20</v>
      </c>
      <c r="B21" t="s">
        <v>1707</v>
      </c>
      <c r="C21" t="str">
        <f>HYPERLINK("https://talan.bank.gov.ua/get-user-certificate/gcoXWBzw4BZVDKoynGJQ","Завантажити сертифікат")</f>
        <v>Завантажити сертифікат</v>
      </c>
    </row>
    <row r="22" spans="1:3" x14ac:dyDescent="0.3">
      <c r="A22">
        <v>21</v>
      </c>
      <c r="B22" t="s">
        <v>1708</v>
      </c>
      <c r="C22" t="str">
        <f>HYPERLINK("https://talan.bank.gov.ua/get-user-certificate/gcoXWn2GVdRQ6573xtyO","Завантажити сертифікат")</f>
        <v>Завантажити сертифікат</v>
      </c>
    </row>
    <row r="23" spans="1:3" x14ac:dyDescent="0.3">
      <c r="A23">
        <v>22</v>
      </c>
      <c r="B23" t="s">
        <v>1709</v>
      </c>
      <c r="C23" t="str">
        <f>HYPERLINK("https://talan.bank.gov.ua/get-user-certificate/gcoXWs83f-I66bv_bMhi","Завантажити сертифікат")</f>
        <v>Завантажити сертифікат</v>
      </c>
    </row>
    <row r="24" spans="1:3" x14ac:dyDescent="0.3">
      <c r="A24">
        <v>23</v>
      </c>
      <c r="B24" t="s">
        <v>1710</v>
      </c>
      <c r="C24" t="str">
        <f>HYPERLINK("https://talan.bank.gov.ua/get-user-certificate/gcoXWlitzuC8lQ92Yw2y","Завантажити сертифікат")</f>
        <v>Завантажити сертифікат</v>
      </c>
    </row>
    <row r="25" spans="1:3" x14ac:dyDescent="0.3">
      <c r="A25">
        <v>24</v>
      </c>
      <c r="B25" t="s">
        <v>1711</v>
      </c>
      <c r="C25" t="str">
        <f>HYPERLINK("https://talan.bank.gov.ua/get-user-certificate/gcoXWecRyhs1cB8yoYkE","Завантажити сертифікат")</f>
        <v>Завантажити сертифікат</v>
      </c>
    </row>
    <row r="26" spans="1:3" x14ac:dyDescent="0.3">
      <c r="A26">
        <v>25</v>
      </c>
      <c r="B26" t="s">
        <v>1712</v>
      </c>
      <c r="C26" t="str">
        <f>HYPERLINK("https://talan.bank.gov.ua/get-user-certificate/gcoXWoF-pc2rK3m5Mxwz","Завантажити сертифікат")</f>
        <v>Завантажити сертифікат</v>
      </c>
    </row>
    <row r="27" spans="1:3" x14ac:dyDescent="0.3">
      <c r="A27">
        <v>26</v>
      </c>
      <c r="B27" t="s">
        <v>1713</v>
      </c>
      <c r="C27" t="str">
        <f>HYPERLINK("https://talan.bank.gov.ua/get-user-certificate/gcoXWIydIAgXYdjQ5NS7","Завантажити сертифікат")</f>
        <v>Завантажити сертифікат</v>
      </c>
    </row>
    <row r="28" spans="1:3" x14ac:dyDescent="0.3">
      <c r="A28">
        <v>27</v>
      </c>
      <c r="B28" t="s">
        <v>1714</v>
      </c>
      <c r="C28" t="str">
        <f>HYPERLINK("https://talan.bank.gov.ua/get-user-certificate/gcoXWApFrzv9Nm3zTfCS","Завантажити сертифікат")</f>
        <v>Завантажити сертифікат</v>
      </c>
    </row>
    <row r="29" spans="1:3" x14ac:dyDescent="0.3">
      <c r="A29">
        <v>28</v>
      </c>
      <c r="B29" t="s">
        <v>1715</v>
      </c>
      <c r="C29" t="str">
        <f>HYPERLINK("https://talan.bank.gov.ua/get-user-certificate/gcoXWDFC7x_B-naMK8Bt","Завантажити сертифікат")</f>
        <v>Завантажити сертифікат</v>
      </c>
    </row>
    <row r="30" spans="1:3" x14ac:dyDescent="0.3">
      <c r="A30">
        <v>29</v>
      </c>
      <c r="B30" t="s">
        <v>1716</v>
      </c>
      <c r="C30" t="str">
        <f>HYPERLINK("https://talan.bank.gov.ua/get-user-certificate/gcoXWrJzUOmxy629X7QD","Завантажити сертифікат")</f>
        <v>Завантажити сертифікат</v>
      </c>
    </row>
    <row r="31" spans="1:3" x14ac:dyDescent="0.3">
      <c r="A31">
        <v>30</v>
      </c>
      <c r="B31" t="s">
        <v>1717</v>
      </c>
      <c r="C31" t="str">
        <f>HYPERLINK("https://talan.bank.gov.ua/get-user-certificate/gcoXW1Ie6wl0qlb4zK3w","Завантажити сертифікат")</f>
        <v>Завантажити сертифікат</v>
      </c>
    </row>
    <row r="32" spans="1:3" x14ac:dyDescent="0.3">
      <c r="A32">
        <v>31</v>
      </c>
      <c r="B32" t="s">
        <v>1718</v>
      </c>
      <c r="C32" t="str">
        <f>HYPERLINK("https://talan.bank.gov.ua/get-user-certificate/gcoXWd68SaXOdtO7ioyV","Завантажити сертифікат")</f>
        <v>Завантажити сертифікат</v>
      </c>
    </row>
    <row r="33" spans="1:3" x14ac:dyDescent="0.3">
      <c r="A33">
        <v>32</v>
      </c>
      <c r="B33" t="s">
        <v>1719</v>
      </c>
      <c r="C33" t="str">
        <f>HYPERLINK("https://talan.bank.gov.ua/get-user-certificate/gcoXWuF2UqUIPy6NLYgv","Завантажити сертифікат")</f>
        <v>Завантажити сертифікат</v>
      </c>
    </row>
    <row r="34" spans="1:3" x14ac:dyDescent="0.3">
      <c r="A34">
        <v>33</v>
      </c>
      <c r="B34" t="s">
        <v>1720</v>
      </c>
      <c r="C34" t="str">
        <f>HYPERLINK("https://talan.bank.gov.ua/get-user-certificate/gcoXWZM_I43bnKQqIBGi","Завантажити сертифікат")</f>
        <v>Завантажити сертифікат</v>
      </c>
    </row>
    <row r="35" spans="1:3" x14ac:dyDescent="0.3">
      <c r="A35">
        <v>34</v>
      </c>
      <c r="B35" t="s">
        <v>1721</v>
      </c>
      <c r="C35" t="str">
        <f>HYPERLINK("https://talan.bank.gov.ua/get-user-certificate/gcoXWzm5yDT4tO1vNCLw","Завантажити сертифікат")</f>
        <v>Завантажити сертифікат</v>
      </c>
    </row>
    <row r="36" spans="1:3" x14ac:dyDescent="0.3">
      <c r="A36">
        <v>35</v>
      </c>
      <c r="B36" t="s">
        <v>1722</v>
      </c>
      <c r="C36" t="str">
        <f>HYPERLINK("https://talan.bank.gov.ua/get-user-certificate/gcoXW1EWKFErDLV-rier","Завантажити сертифікат")</f>
        <v>Завантажити сертифікат</v>
      </c>
    </row>
    <row r="37" spans="1:3" x14ac:dyDescent="0.3">
      <c r="A37">
        <v>36</v>
      </c>
      <c r="B37" t="s">
        <v>1723</v>
      </c>
      <c r="C37" t="str">
        <f>HYPERLINK("https://talan.bank.gov.ua/get-user-certificate/gcoXWR_kEh7qOreQcK-v","Завантажити сертифікат")</f>
        <v>Завантажити сертифікат</v>
      </c>
    </row>
    <row r="38" spans="1:3" x14ac:dyDescent="0.3">
      <c r="A38">
        <v>37</v>
      </c>
      <c r="B38" t="s">
        <v>1724</v>
      </c>
      <c r="C38" t="str">
        <f>HYPERLINK("https://talan.bank.gov.ua/get-user-certificate/gcoXW5D9U-p9ALI1LNQS","Завантажити сертифікат")</f>
        <v>Завантажити сертифікат</v>
      </c>
    </row>
    <row r="39" spans="1:3" x14ac:dyDescent="0.3">
      <c r="A39">
        <v>38</v>
      </c>
      <c r="B39" t="s">
        <v>1725</v>
      </c>
      <c r="C39" t="str">
        <f>HYPERLINK("https://talan.bank.gov.ua/get-user-certificate/gcoXWt5ZtA8SYl2_NGe0","Завантажити сертифікат")</f>
        <v>Завантажити сертифікат</v>
      </c>
    </row>
    <row r="40" spans="1:3" x14ac:dyDescent="0.3">
      <c r="A40">
        <v>39</v>
      </c>
      <c r="B40" t="s">
        <v>1726</v>
      </c>
      <c r="C40" t="str">
        <f>HYPERLINK("https://talan.bank.gov.ua/get-user-certificate/gcoXWKuvBMmhpiLHmKcS","Завантажити сертифікат")</f>
        <v>Завантажити сертифікат</v>
      </c>
    </row>
    <row r="41" spans="1:3" x14ac:dyDescent="0.3">
      <c r="A41">
        <v>40</v>
      </c>
      <c r="B41" t="s">
        <v>1727</v>
      </c>
      <c r="C41" t="str">
        <f>HYPERLINK("https://talan.bank.gov.ua/get-user-certificate/gcoXWRADhVhUYGid1i6l","Завантажити сертифікат")</f>
        <v>Завантажити сертифікат</v>
      </c>
    </row>
    <row r="42" spans="1:3" x14ac:dyDescent="0.3">
      <c r="A42">
        <v>41</v>
      </c>
      <c r="B42" t="s">
        <v>1728</v>
      </c>
      <c r="C42" t="str">
        <f>HYPERLINK("https://talan.bank.gov.ua/get-user-certificate/gcoXWpZxx39VcwCvOexn","Завантажити сертифікат")</f>
        <v>Завантажити сертифікат</v>
      </c>
    </row>
    <row r="43" spans="1:3" x14ac:dyDescent="0.3">
      <c r="A43">
        <v>42</v>
      </c>
      <c r="B43" t="s">
        <v>1729</v>
      </c>
      <c r="C43" t="str">
        <f>HYPERLINK("https://talan.bank.gov.ua/get-user-certificate/gcoXWiYrFFgqU4h7_juW","Завантажити сертифікат")</f>
        <v>Завантажити сертифікат</v>
      </c>
    </row>
    <row r="44" spans="1:3" x14ac:dyDescent="0.3">
      <c r="A44">
        <v>43</v>
      </c>
      <c r="B44" t="s">
        <v>1730</v>
      </c>
      <c r="C44" t="str">
        <f>HYPERLINK("https://talan.bank.gov.ua/get-user-certificate/gcoXW8DDMM1neMfgbv_W","Завантажити сертифікат")</f>
        <v>Завантажити сертифікат</v>
      </c>
    </row>
    <row r="45" spans="1:3" x14ac:dyDescent="0.3">
      <c r="A45">
        <v>44</v>
      </c>
      <c r="B45" t="s">
        <v>1731</v>
      </c>
      <c r="C45" t="str">
        <f>HYPERLINK("https://talan.bank.gov.ua/get-user-certificate/gcoXWv829YHOICjK3F0m","Завантажити сертифікат")</f>
        <v>Завантажити сертифікат</v>
      </c>
    </row>
    <row r="46" spans="1:3" x14ac:dyDescent="0.3">
      <c r="A46">
        <v>45</v>
      </c>
      <c r="B46" t="s">
        <v>1732</v>
      </c>
      <c r="C46" t="str">
        <f>HYPERLINK("https://talan.bank.gov.ua/get-user-certificate/gcoXWuAW48D8AGSIQ-Cu","Завантажити сертифікат")</f>
        <v>Завантажити сертифікат</v>
      </c>
    </row>
    <row r="47" spans="1:3" x14ac:dyDescent="0.3">
      <c r="A47">
        <v>46</v>
      </c>
      <c r="B47" t="s">
        <v>1733</v>
      </c>
      <c r="C47" t="str">
        <f>HYPERLINK("https://talan.bank.gov.ua/get-user-certificate/gcoXW0jRzOpjTDbEjfhw","Завантажити сертифікат")</f>
        <v>Завантажити сертифікат</v>
      </c>
    </row>
    <row r="48" spans="1:3" x14ac:dyDescent="0.3">
      <c r="A48">
        <v>47</v>
      </c>
      <c r="B48" t="s">
        <v>1734</v>
      </c>
      <c r="C48" t="str">
        <f>HYPERLINK("https://talan.bank.gov.ua/get-user-certificate/gcoXWyrJT2JVXwMMqcvt","Завантажити сертифікат")</f>
        <v>Завантажити сертифікат</v>
      </c>
    </row>
    <row r="49" spans="1:3" x14ac:dyDescent="0.3">
      <c r="A49">
        <v>48</v>
      </c>
      <c r="B49" t="s">
        <v>1735</v>
      </c>
      <c r="C49" t="str">
        <f>HYPERLINK("https://talan.bank.gov.ua/get-user-certificate/gcoXWyBWlolUNR-GwLPq","Завантажити сертифікат")</f>
        <v>Завантажити сертифікат</v>
      </c>
    </row>
    <row r="50" spans="1:3" x14ac:dyDescent="0.3">
      <c r="A50">
        <v>49</v>
      </c>
      <c r="B50" t="s">
        <v>1736</v>
      </c>
      <c r="C50" t="str">
        <f>HYPERLINK("https://talan.bank.gov.ua/get-user-certificate/gcoXWK9MCTaJR2dultK_","Завантажити сертифікат")</f>
        <v>Завантажити сертифікат</v>
      </c>
    </row>
    <row r="51" spans="1:3" x14ac:dyDescent="0.3">
      <c r="A51">
        <v>50</v>
      </c>
      <c r="B51" t="s">
        <v>1737</v>
      </c>
      <c r="C51" t="str">
        <f>HYPERLINK("https://talan.bank.gov.ua/get-user-certificate/gcoXWQ1km1WK1p9A1LeN","Завантажити сертифікат")</f>
        <v>Завантажити сертифікат</v>
      </c>
    </row>
    <row r="52" spans="1:3" x14ac:dyDescent="0.3">
      <c r="A52">
        <v>51</v>
      </c>
      <c r="B52" t="s">
        <v>1738</v>
      </c>
      <c r="C52" t="str">
        <f>HYPERLINK("https://talan.bank.gov.ua/get-user-certificate/gcoXWkeIPOdi6P7Ox1L5","Завантажити сертифікат")</f>
        <v>Завантажити сертифікат</v>
      </c>
    </row>
    <row r="53" spans="1:3" x14ac:dyDescent="0.3">
      <c r="A53">
        <v>52</v>
      </c>
      <c r="B53" t="s">
        <v>1739</v>
      </c>
      <c r="C53" t="str">
        <f>HYPERLINK("https://talan.bank.gov.ua/get-user-certificate/gcoXWWb_cq9uS7RFiyNu","Завантажити сертифікат")</f>
        <v>Завантажити сертифікат</v>
      </c>
    </row>
    <row r="54" spans="1:3" x14ac:dyDescent="0.3">
      <c r="A54">
        <v>53</v>
      </c>
      <c r="B54" t="s">
        <v>1740</v>
      </c>
      <c r="C54" t="str">
        <f>HYPERLINK("https://talan.bank.gov.ua/get-user-certificate/gcoXW2rLrfpeMBbSOH1M","Завантажити сертифікат")</f>
        <v>Завантажити сертифікат</v>
      </c>
    </row>
    <row r="55" spans="1:3" x14ac:dyDescent="0.3">
      <c r="A55">
        <v>54</v>
      </c>
      <c r="B55" t="s">
        <v>1741</v>
      </c>
      <c r="C55" t="str">
        <f>HYPERLINK("https://talan.bank.gov.ua/get-user-certificate/gcoXWRrQJY3jQ7amjkAn","Завантажити сертифікат")</f>
        <v>Завантажити сертифікат</v>
      </c>
    </row>
    <row r="56" spans="1:3" x14ac:dyDescent="0.3">
      <c r="A56">
        <v>55</v>
      </c>
      <c r="B56" t="s">
        <v>1742</v>
      </c>
      <c r="C56" t="str">
        <f>HYPERLINK("https://talan.bank.gov.ua/get-user-certificate/gcoXWfkBiiz9rMK7pNDv","Завантажити сертифікат")</f>
        <v>Завантажити сертифікат</v>
      </c>
    </row>
    <row r="57" spans="1:3" x14ac:dyDescent="0.3">
      <c r="A57">
        <v>56</v>
      </c>
      <c r="B57" t="s">
        <v>1743</v>
      </c>
      <c r="C57" t="str">
        <f>HYPERLINK("https://talan.bank.gov.ua/get-user-certificate/gcoXWzAYEd5pHfn5ZyUr","Завантажити сертифікат")</f>
        <v>Завантажити сертифікат</v>
      </c>
    </row>
    <row r="58" spans="1:3" x14ac:dyDescent="0.3">
      <c r="A58">
        <v>57</v>
      </c>
      <c r="B58" t="s">
        <v>1744</v>
      </c>
      <c r="C58" t="str">
        <f>HYPERLINK("https://talan.bank.gov.ua/get-user-certificate/gcoXWBl2hk2JBsmVhiHf","Завантажити сертифікат")</f>
        <v>Завантажити сертифікат</v>
      </c>
    </row>
    <row r="59" spans="1:3" x14ac:dyDescent="0.3">
      <c r="A59">
        <v>58</v>
      </c>
      <c r="B59" t="s">
        <v>1745</v>
      </c>
      <c r="C59" t="str">
        <f>HYPERLINK("https://talan.bank.gov.ua/get-user-certificate/gcoXW2TAi0qMuji9huXV","Завантажити сертифікат")</f>
        <v>Завантажити сертифікат</v>
      </c>
    </row>
    <row r="60" spans="1:3" x14ac:dyDescent="0.3">
      <c r="A60">
        <v>59</v>
      </c>
      <c r="B60" t="s">
        <v>1746</v>
      </c>
      <c r="C60" t="str">
        <f>HYPERLINK("https://talan.bank.gov.ua/get-user-certificate/gcoXWRnxkuE8tmGF3MtI","Завантажити сертифікат")</f>
        <v>Завантажити сертифікат</v>
      </c>
    </row>
    <row r="61" spans="1:3" x14ac:dyDescent="0.3">
      <c r="A61">
        <v>60</v>
      </c>
      <c r="B61" t="s">
        <v>1747</v>
      </c>
      <c r="C61" t="str">
        <f>HYPERLINK("https://talan.bank.gov.ua/get-user-certificate/gcoXWqvcjBhny58OiMZw","Завантажити сертифікат")</f>
        <v>Завантажити сертифікат</v>
      </c>
    </row>
    <row r="62" spans="1:3" x14ac:dyDescent="0.3">
      <c r="A62">
        <v>61</v>
      </c>
      <c r="B62" t="s">
        <v>1748</v>
      </c>
      <c r="C62" t="str">
        <f>HYPERLINK("https://talan.bank.gov.ua/get-user-certificate/gcoXWkNVEMuVir3a4KLA","Завантажити сертифікат")</f>
        <v>Завантажити сертифікат</v>
      </c>
    </row>
    <row r="63" spans="1:3" x14ac:dyDescent="0.3">
      <c r="A63">
        <v>62</v>
      </c>
      <c r="B63" t="s">
        <v>1749</v>
      </c>
      <c r="C63" t="str">
        <f>HYPERLINK("https://talan.bank.gov.ua/get-user-certificate/gcoXWI87Lyg8v6MWBl-L","Завантажити сертифікат")</f>
        <v>Завантажити сертифікат</v>
      </c>
    </row>
    <row r="64" spans="1:3" x14ac:dyDescent="0.3">
      <c r="A64">
        <v>63</v>
      </c>
      <c r="B64" t="s">
        <v>1750</v>
      </c>
      <c r="C64" t="str">
        <f>HYPERLINK("https://talan.bank.gov.ua/get-user-certificate/gcoXWcJATMWnjfqYCpCP","Завантажити сертифікат")</f>
        <v>Завантажити сертифікат</v>
      </c>
    </row>
    <row r="65" spans="1:3" x14ac:dyDescent="0.3">
      <c r="A65">
        <v>64</v>
      </c>
      <c r="B65" t="s">
        <v>1751</v>
      </c>
      <c r="C65" t="str">
        <f>HYPERLINK("https://talan.bank.gov.ua/get-user-certificate/gcoXW8UZqRWKZJgLo8mt","Завантажити сертифікат")</f>
        <v>Завантажити сертифікат</v>
      </c>
    </row>
    <row r="66" spans="1:3" x14ac:dyDescent="0.3">
      <c r="A66">
        <v>65</v>
      </c>
      <c r="B66" t="s">
        <v>1752</v>
      </c>
      <c r="C66" t="str">
        <f>HYPERLINK("https://talan.bank.gov.ua/get-user-certificate/gcoXWEhwVqnhxcOpGHZ6","Завантажити сертифікат")</f>
        <v>Завантажити сертифікат</v>
      </c>
    </row>
    <row r="67" spans="1:3" x14ac:dyDescent="0.3">
      <c r="A67">
        <v>66</v>
      </c>
      <c r="B67" t="s">
        <v>1753</v>
      </c>
      <c r="C67" t="str">
        <f>HYPERLINK("https://talan.bank.gov.ua/get-user-certificate/gcoXWklpWdeiC8Nnt-ht","Завантажити сертифікат")</f>
        <v>Завантажити сертифікат</v>
      </c>
    </row>
    <row r="68" spans="1:3" x14ac:dyDescent="0.3">
      <c r="A68">
        <v>67</v>
      </c>
      <c r="B68" t="s">
        <v>1754</v>
      </c>
      <c r="C68" t="str">
        <f>HYPERLINK("https://talan.bank.gov.ua/get-user-certificate/gcoXWcb0Qcr7PffVMSlh","Завантажити сертифікат")</f>
        <v>Завантажити сертифікат</v>
      </c>
    </row>
    <row r="69" spans="1:3" x14ac:dyDescent="0.3">
      <c r="A69">
        <v>68</v>
      </c>
      <c r="B69" t="s">
        <v>1755</v>
      </c>
      <c r="C69" t="str">
        <f>HYPERLINK("https://talan.bank.gov.ua/get-user-certificate/gcoXWUhXHDY1YhrxyBL_","Завантажити сертифікат")</f>
        <v>Завантажити сертифікат</v>
      </c>
    </row>
    <row r="70" spans="1:3" x14ac:dyDescent="0.3">
      <c r="A70">
        <v>69</v>
      </c>
      <c r="B70" t="s">
        <v>1756</v>
      </c>
      <c r="C70" t="str">
        <f>HYPERLINK("https://talan.bank.gov.ua/get-user-certificate/gcoXWm-5aJr5P9yBT1Kg","Завантажити сертифікат")</f>
        <v>Завантажити сертифікат</v>
      </c>
    </row>
    <row r="71" spans="1:3" x14ac:dyDescent="0.3">
      <c r="A71">
        <v>70</v>
      </c>
      <c r="B71" t="s">
        <v>1757</v>
      </c>
      <c r="C71" t="str">
        <f>HYPERLINK("https://talan.bank.gov.ua/get-user-certificate/gcoXWD0Dd7Ncf9crX1oT","Завантажити сертифікат")</f>
        <v>Завантажити сертифікат</v>
      </c>
    </row>
    <row r="72" spans="1:3" x14ac:dyDescent="0.3">
      <c r="A72">
        <v>71</v>
      </c>
      <c r="B72" t="s">
        <v>1758</v>
      </c>
      <c r="C72" t="str">
        <f>HYPERLINK("https://talan.bank.gov.ua/get-user-certificate/gcoXWtz881uRZlsyjfy2","Завантажити сертифікат")</f>
        <v>Завантажити сертифікат</v>
      </c>
    </row>
    <row r="73" spans="1:3" x14ac:dyDescent="0.3">
      <c r="A73">
        <v>72</v>
      </c>
      <c r="B73" t="s">
        <v>1759</v>
      </c>
      <c r="C73" t="str">
        <f>HYPERLINK("https://talan.bank.gov.ua/get-user-certificate/gcoXWncJl3W1nQ2rEFGM","Завантажити сертифікат")</f>
        <v>Завантажити сертифікат</v>
      </c>
    </row>
    <row r="74" spans="1:3" x14ac:dyDescent="0.3">
      <c r="A74">
        <v>73</v>
      </c>
      <c r="B74" t="s">
        <v>1760</v>
      </c>
      <c r="C74" t="str">
        <f>HYPERLINK("https://talan.bank.gov.ua/get-user-certificate/gcoXWDZEJz7blojc2bB_","Завантажити сертифікат")</f>
        <v>Завантажити сертифікат</v>
      </c>
    </row>
    <row r="75" spans="1:3" x14ac:dyDescent="0.3">
      <c r="A75">
        <v>74</v>
      </c>
      <c r="B75" t="s">
        <v>1761</v>
      </c>
      <c r="C75" t="str">
        <f>HYPERLINK("https://talan.bank.gov.ua/get-user-certificate/gcoXWeH-K-Gw1DYwJk3w","Завантажити сертифікат")</f>
        <v>Завантажити сертифікат</v>
      </c>
    </row>
    <row r="76" spans="1:3" x14ac:dyDescent="0.3">
      <c r="A76">
        <v>75</v>
      </c>
      <c r="B76" t="s">
        <v>1762</v>
      </c>
      <c r="C76" t="str">
        <f>HYPERLINK("https://talan.bank.gov.ua/get-user-certificate/gcoXWMpsCO3rPGc95mMo","Завантажити сертифікат")</f>
        <v>Завантажити сертифікат</v>
      </c>
    </row>
    <row r="77" spans="1:3" x14ac:dyDescent="0.3">
      <c r="A77">
        <v>76</v>
      </c>
      <c r="B77" t="s">
        <v>1763</v>
      </c>
      <c r="C77" t="str">
        <f>HYPERLINK("https://talan.bank.gov.ua/get-user-certificate/gcoXWHUvxKpidv6ApoyD","Завантажити сертифікат")</f>
        <v>Завантажити сертифікат</v>
      </c>
    </row>
    <row r="78" spans="1:3" x14ac:dyDescent="0.3">
      <c r="A78">
        <v>77</v>
      </c>
      <c r="B78" t="s">
        <v>1764</v>
      </c>
      <c r="C78" t="str">
        <f>HYPERLINK("https://talan.bank.gov.ua/get-user-certificate/gcoXWErblIVFOulGgrd8","Завантажити сертифікат")</f>
        <v>Завантажити сертифікат</v>
      </c>
    </row>
    <row r="79" spans="1:3" x14ac:dyDescent="0.3">
      <c r="A79">
        <v>78</v>
      </c>
      <c r="B79" t="s">
        <v>1765</v>
      </c>
      <c r="C79" t="str">
        <f>HYPERLINK("https://talan.bank.gov.ua/get-user-certificate/gcoXWQgGrFP0QlzpPk0u","Завантажити сертифікат")</f>
        <v>Завантажити сертифікат</v>
      </c>
    </row>
    <row r="80" spans="1:3" x14ac:dyDescent="0.3">
      <c r="A80">
        <v>79</v>
      </c>
      <c r="B80" t="s">
        <v>1766</v>
      </c>
      <c r="C80" t="str">
        <f>HYPERLINK("https://talan.bank.gov.ua/get-user-certificate/gcoXW4kGIFJelM--k2yW","Завантажити сертифікат")</f>
        <v>Завантажити сертифікат</v>
      </c>
    </row>
    <row r="81" spans="1:3" x14ac:dyDescent="0.3">
      <c r="A81">
        <v>80</v>
      </c>
      <c r="B81" t="s">
        <v>1767</v>
      </c>
      <c r="C81" t="str">
        <f>HYPERLINK("https://talan.bank.gov.ua/get-user-certificate/gcoXWEzEH-fGbWOtzpcg","Завантажити сертифікат")</f>
        <v>Завантажити сертифікат</v>
      </c>
    </row>
    <row r="82" spans="1:3" x14ac:dyDescent="0.3">
      <c r="A82">
        <v>81</v>
      </c>
      <c r="B82" t="s">
        <v>1768</v>
      </c>
      <c r="C82" t="str">
        <f>HYPERLINK("https://talan.bank.gov.ua/get-user-certificate/gcoXWClr1Qs7BDAfSwDr","Завантажити сертифікат")</f>
        <v>Завантажити сертифікат</v>
      </c>
    </row>
    <row r="83" spans="1:3" x14ac:dyDescent="0.3">
      <c r="A83">
        <v>82</v>
      </c>
      <c r="B83" t="s">
        <v>1769</v>
      </c>
      <c r="C83" t="str">
        <f>HYPERLINK("https://talan.bank.gov.ua/get-user-certificate/gcoXW0qU0HnnRKby2KvF","Завантажити сертифікат")</f>
        <v>Завантажити сертифікат</v>
      </c>
    </row>
    <row r="84" spans="1:3" x14ac:dyDescent="0.3">
      <c r="A84">
        <v>83</v>
      </c>
      <c r="B84" t="s">
        <v>1770</v>
      </c>
      <c r="C84" t="str">
        <f>HYPERLINK("https://talan.bank.gov.ua/get-user-certificate/gcoXWrl46nEM8xIwOTBq","Завантажити сертифікат")</f>
        <v>Завантажити сертифікат</v>
      </c>
    </row>
    <row r="85" spans="1:3" x14ac:dyDescent="0.3">
      <c r="A85">
        <v>84</v>
      </c>
      <c r="B85" t="s">
        <v>1771</v>
      </c>
      <c r="C85" t="str">
        <f>HYPERLINK("https://talan.bank.gov.ua/get-user-certificate/gcoXWdScechx6IFQe2ve","Завантажити сертифікат")</f>
        <v>Завантажити сертифікат</v>
      </c>
    </row>
    <row r="86" spans="1:3" x14ac:dyDescent="0.3">
      <c r="A86">
        <v>85</v>
      </c>
      <c r="B86" t="s">
        <v>1772</v>
      </c>
      <c r="C86" t="str">
        <f>HYPERLINK("https://talan.bank.gov.ua/get-user-certificate/gcoXW6wi5e5gD14KKPAy","Завантажити сертифікат")</f>
        <v>Завантажити сертифікат</v>
      </c>
    </row>
    <row r="87" spans="1:3" x14ac:dyDescent="0.3">
      <c r="A87">
        <v>86</v>
      </c>
      <c r="B87" t="s">
        <v>1773</v>
      </c>
      <c r="C87" t="str">
        <f>HYPERLINK("https://talan.bank.gov.ua/get-user-certificate/gcoXWqIbtoNlqZj3SiuD","Завантажити сертифікат")</f>
        <v>Завантажити сертифікат</v>
      </c>
    </row>
    <row r="88" spans="1:3" x14ac:dyDescent="0.3">
      <c r="A88">
        <v>87</v>
      </c>
      <c r="B88" t="s">
        <v>1774</v>
      </c>
      <c r="C88" t="str">
        <f>HYPERLINK("https://talan.bank.gov.ua/get-user-certificate/gcoXWWEYsFieHClpOC1s","Завантажити сертифікат")</f>
        <v>Завантажити сертифікат</v>
      </c>
    </row>
    <row r="89" spans="1:3" x14ac:dyDescent="0.3">
      <c r="A89">
        <v>88</v>
      </c>
      <c r="B89" t="s">
        <v>1775</v>
      </c>
      <c r="C89" t="str">
        <f>HYPERLINK("https://talan.bank.gov.ua/get-user-certificate/gcoXW89bckJIEc82HJrw","Завантажити сертифікат")</f>
        <v>Завантажити сертифікат</v>
      </c>
    </row>
    <row r="90" spans="1:3" x14ac:dyDescent="0.3">
      <c r="A90">
        <v>89</v>
      </c>
      <c r="B90" t="s">
        <v>1776</v>
      </c>
      <c r="C90" t="str">
        <f>HYPERLINK("https://talan.bank.gov.ua/get-user-certificate/gcoXWsEQZ0JOYRUq2CER","Завантажити сертифікат")</f>
        <v>Завантажити сертифікат</v>
      </c>
    </row>
    <row r="91" spans="1:3" x14ac:dyDescent="0.3">
      <c r="A91">
        <v>90</v>
      </c>
      <c r="B91" t="s">
        <v>1777</v>
      </c>
      <c r="C91" t="str">
        <f>HYPERLINK("https://talan.bank.gov.ua/get-user-certificate/gcoXWQjVj6EyNm34Lxk1","Завантажити сертифікат")</f>
        <v>Завантажити сертифікат</v>
      </c>
    </row>
    <row r="92" spans="1:3" x14ac:dyDescent="0.3">
      <c r="A92">
        <v>91</v>
      </c>
      <c r="B92" t="s">
        <v>1778</v>
      </c>
      <c r="C92" t="str">
        <f>HYPERLINK("https://talan.bank.gov.ua/get-user-certificate/gcoXWhoWZAG_86d8pWu5","Завантажити сертифікат")</f>
        <v>Завантажити сертифікат</v>
      </c>
    </row>
    <row r="93" spans="1:3" x14ac:dyDescent="0.3">
      <c r="A93">
        <v>92</v>
      </c>
      <c r="B93" t="s">
        <v>1779</v>
      </c>
      <c r="C93" t="str">
        <f>HYPERLINK("https://talan.bank.gov.ua/get-user-certificate/gcoXWtOEgtoukLqe5cxU","Завантажити сертифікат")</f>
        <v>Завантажити сертифікат</v>
      </c>
    </row>
    <row r="94" spans="1:3" x14ac:dyDescent="0.3">
      <c r="A94">
        <v>93</v>
      </c>
      <c r="B94" t="s">
        <v>1780</v>
      </c>
      <c r="C94" t="str">
        <f>HYPERLINK("https://talan.bank.gov.ua/get-user-certificate/gcoXWGFdxtIBr6SckKPJ","Завантажити сертифікат")</f>
        <v>Завантажити сертифікат</v>
      </c>
    </row>
    <row r="95" spans="1:3" x14ac:dyDescent="0.3">
      <c r="A95">
        <v>94</v>
      </c>
      <c r="B95" t="s">
        <v>1781</v>
      </c>
      <c r="C95" t="str">
        <f>HYPERLINK("https://talan.bank.gov.ua/get-user-certificate/gcoXWHVAxpg6cQsafIai","Завантажити сертифікат")</f>
        <v>Завантажити сертифікат</v>
      </c>
    </row>
    <row r="96" spans="1:3" x14ac:dyDescent="0.3">
      <c r="A96">
        <v>95</v>
      </c>
      <c r="B96" t="s">
        <v>1782</v>
      </c>
      <c r="C96" t="str">
        <f>HYPERLINK("https://talan.bank.gov.ua/get-user-certificate/gcoXWlsz7TWbHVryiA33","Завантажити сертифікат")</f>
        <v>Завантажити сертифікат</v>
      </c>
    </row>
    <row r="97" spans="1:3" x14ac:dyDescent="0.3">
      <c r="A97">
        <v>96</v>
      </c>
      <c r="B97" t="s">
        <v>1783</v>
      </c>
      <c r="C97" t="str">
        <f>HYPERLINK("https://talan.bank.gov.ua/get-user-certificate/gcoXWHPWoQS2fVuyk8rZ","Завантажити сертифікат")</f>
        <v>Завантажити сертифікат</v>
      </c>
    </row>
    <row r="98" spans="1:3" x14ac:dyDescent="0.3">
      <c r="A98">
        <v>97</v>
      </c>
      <c r="B98" t="s">
        <v>1784</v>
      </c>
      <c r="C98" t="str">
        <f>HYPERLINK("https://talan.bank.gov.ua/get-user-certificate/gcoXWhcgbpVM7a4oQW5-","Завантажити сертифікат")</f>
        <v>Завантажити сертифікат</v>
      </c>
    </row>
    <row r="99" spans="1:3" x14ac:dyDescent="0.3">
      <c r="A99">
        <v>98</v>
      </c>
      <c r="B99" t="s">
        <v>1785</v>
      </c>
      <c r="C99" t="str">
        <f>HYPERLINK("https://talan.bank.gov.ua/get-user-certificate/gcoXWn-kV_gzw8RWmhO9","Завантажити сертифікат")</f>
        <v>Завантажити сертифікат</v>
      </c>
    </row>
    <row r="100" spans="1:3" x14ac:dyDescent="0.3">
      <c r="A100">
        <v>99</v>
      </c>
      <c r="B100" t="s">
        <v>1786</v>
      </c>
      <c r="C100" t="str">
        <f>HYPERLINK("https://talan.bank.gov.ua/get-user-certificate/gcoXWWAfbmfeKFLbbpFA","Завантажити сертифікат")</f>
        <v>Завантажити сертифікат</v>
      </c>
    </row>
    <row r="101" spans="1:3" x14ac:dyDescent="0.3">
      <c r="A101">
        <v>100</v>
      </c>
      <c r="B101" t="s">
        <v>1787</v>
      </c>
      <c r="C101" t="str">
        <f>HYPERLINK("https://talan.bank.gov.ua/get-user-certificate/gcoXWULjs_e7co7xEClh","Завантажити сертифікат")</f>
        <v>Завантажити сертифікат</v>
      </c>
    </row>
    <row r="102" spans="1:3" x14ac:dyDescent="0.3">
      <c r="A102">
        <v>101</v>
      </c>
      <c r="B102" t="s">
        <v>1788</v>
      </c>
      <c r="C102" t="str">
        <f>HYPERLINK("https://talan.bank.gov.ua/get-user-certificate/gcoXWBS2qbwHOPdN9wiZ","Завантажити сертифікат")</f>
        <v>Завантажити сертифікат</v>
      </c>
    </row>
    <row r="103" spans="1:3" x14ac:dyDescent="0.3">
      <c r="A103">
        <v>102</v>
      </c>
      <c r="B103" t="s">
        <v>1789</v>
      </c>
      <c r="C103" t="str">
        <f>HYPERLINK("https://talan.bank.gov.ua/get-user-certificate/gcoXWq_xDHQqrFf7fQNB","Завантажити сертифікат")</f>
        <v>Завантажити сертифікат</v>
      </c>
    </row>
    <row r="104" spans="1:3" x14ac:dyDescent="0.3">
      <c r="A104">
        <v>103</v>
      </c>
      <c r="B104" t="s">
        <v>1790</v>
      </c>
      <c r="C104" t="str">
        <f>HYPERLINK("https://talan.bank.gov.ua/get-user-certificate/gcoXWb9dUSOKZLL3cOZ7","Завантажити сертифікат")</f>
        <v>Завантажити сертифікат</v>
      </c>
    </row>
    <row r="105" spans="1:3" x14ac:dyDescent="0.3">
      <c r="A105">
        <v>104</v>
      </c>
      <c r="B105" t="s">
        <v>1791</v>
      </c>
      <c r="C105" t="str">
        <f>HYPERLINK("https://talan.bank.gov.ua/get-user-certificate/gcoXWFCo3QSULw4kBW7c","Завантажити сертифікат")</f>
        <v>Завантажити сертифікат</v>
      </c>
    </row>
    <row r="106" spans="1:3" x14ac:dyDescent="0.3">
      <c r="A106">
        <v>105</v>
      </c>
      <c r="B106" t="s">
        <v>1792</v>
      </c>
      <c r="C106" t="str">
        <f>HYPERLINK("https://talan.bank.gov.ua/get-user-certificate/gcoXWeYd-rfFOjvWaEyu","Завантажити сертифікат")</f>
        <v>Завантажити сертифікат</v>
      </c>
    </row>
    <row r="107" spans="1:3" x14ac:dyDescent="0.3">
      <c r="A107">
        <v>106</v>
      </c>
      <c r="B107" t="s">
        <v>1793</v>
      </c>
      <c r="C107" t="str">
        <f>HYPERLINK("https://talan.bank.gov.ua/get-user-certificate/gcoXWoZEyH7nOgZyRBqF","Завантажити сертифікат")</f>
        <v>Завантажити сертифікат</v>
      </c>
    </row>
    <row r="108" spans="1:3" x14ac:dyDescent="0.3">
      <c r="A108">
        <v>107</v>
      </c>
      <c r="B108" t="s">
        <v>1794</v>
      </c>
      <c r="C108" t="str">
        <f>HYPERLINK("https://talan.bank.gov.ua/get-user-certificate/gcoXWqnONcWqdsN7gop6","Завантажити сертифікат")</f>
        <v>Завантажити сертифікат</v>
      </c>
    </row>
    <row r="109" spans="1:3" x14ac:dyDescent="0.3">
      <c r="A109">
        <v>108</v>
      </c>
      <c r="B109" t="s">
        <v>1795</v>
      </c>
      <c r="C109" t="str">
        <f>HYPERLINK("https://talan.bank.gov.ua/get-user-certificate/gcoXWbuEIxxr0J8TnQW4","Завантажити сертифікат")</f>
        <v>Завантажити сертифікат</v>
      </c>
    </row>
    <row r="110" spans="1:3" x14ac:dyDescent="0.3">
      <c r="A110">
        <v>109</v>
      </c>
      <c r="B110" t="s">
        <v>1796</v>
      </c>
      <c r="C110" t="str">
        <f>HYPERLINK("https://talan.bank.gov.ua/get-user-certificate/gcoXW3r18cSGVlqng0Uu","Завантажити сертифікат")</f>
        <v>Завантажити сертифікат</v>
      </c>
    </row>
    <row r="111" spans="1:3" x14ac:dyDescent="0.3">
      <c r="A111">
        <v>110</v>
      </c>
      <c r="B111" t="s">
        <v>1797</v>
      </c>
      <c r="C111" t="str">
        <f>HYPERLINK("https://talan.bank.gov.ua/get-user-certificate/gcoXW1Yxdd71Gb8uuSp5","Завантажити сертифікат")</f>
        <v>Завантажити сертифікат</v>
      </c>
    </row>
    <row r="112" spans="1:3" x14ac:dyDescent="0.3">
      <c r="A112">
        <v>111</v>
      </c>
      <c r="B112" t="s">
        <v>1798</v>
      </c>
      <c r="C112" t="str">
        <f>HYPERLINK("https://talan.bank.gov.ua/get-user-certificate/gcoXWLJ9w-ip5RQtV51J","Завантажити сертифікат")</f>
        <v>Завантажити сертифікат</v>
      </c>
    </row>
    <row r="113" spans="1:3" x14ac:dyDescent="0.3">
      <c r="A113">
        <v>112</v>
      </c>
      <c r="B113" t="s">
        <v>1799</v>
      </c>
      <c r="C113" t="str">
        <f>HYPERLINK("https://talan.bank.gov.ua/get-user-certificate/gcoXWvxa48YKCKNYJEcD","Завантажити сертифікат")</f>
        <v>Завантажити сертифікат</v>
      </c>
    </row>
    <row r="114" spans="1:3" x14ac:dyDescent="0.3">
      <c r="A114">
        <v>113</v>
      </c>
      <c r="B114" t="s">
        <v>1800</v>
      </c>
      <c r="C114" t="str">
        <f>HYPERLINK("https://talan.bank.gov.ua/get-user-certificate/gcoXWa60Ei-ehlUHdmvf","Завантажити сертифікат")</f>
        <v>Завантажити сертифікат</v>
      </c>
    </row>
    <row r="115" spans="1:3" x14ac:dyDescent="0.3">
      <c r="A115">
        <v>114</v>
      </c>
      <c r="B115" t="s">
        <v>1801</v>
      </c>
      <c r="C115" t="str">
        <f>HYPERLINK("https://talan.bank.gov.ua/get-user-certificate/gcoXWlzX1HBZqghNrtPO","Завантажити сертифікат")</f>
        <v>Завантажити сертифікат</v>
      </c>
    </row>
    <row r="116" spans="1:3" x14ac:dyDescent="0.3">
      <c r="A116">
        <v>115</v>
      </c>
      <c r="B116" t="s">
        <v>1802</v>
      </c>
      <c r="C116" t="str">
        <f>HYPERLINK("https://talan.bank.gov.ua/get-user-certificate/gcoXW-PCqU43jK7069yx","Завантажити сертифікат")</f>
        <v>Завантажити сертифікат</v>
      </c>
    </row>
    <row r="117" spans="1:3" x14ac:dyDescent="0.3">
      <c r="A117">
        <v>116</v>
      </c>
      <c r="B117" t="s">
        <v>1803</v>
      </c>
      <c r="C117" t="str">
        <f>HYPERLINK("https://talan.bank.gov.ua/get-user-certificate/gcoXWDEQS0vuNGj38qvF","Завантажити сертифікат")</f>
        <v>Завантажити сертифікат</v>
      </c>
    </row>
    <row r="118" spans="1:3" x14ac:dyDescent="0.3">
      <c r="A118">
        <v>117</v>
      </c>
      <c r="B118" t="s">
        <v>1804</v>
      </c>
      <c r="C118" t="str">
        <f>HYPERLINK("https://talan.bank.gov.ua/get-user-certificate/gcoXWCv6cEj_2hr4BVUP","Завантажити сертифікат")</f>
        <v>Завантажити сертифікат</v>
      </c>
    </row>
    <row r="119" spans="1:3" x14ac:dyDescent="0.3">
      <c r="A119">
        <v>118</v>
      </c>
      <c r="B119" t="s">
        <v>1805</v>
      </c>
      <c r="C119" t="str">
        <f>HYPERLINK("https://talan.bank.gov.ua/get-user-certificate/gcoXW0y1CwJl7wC__M7z","Завантажити сертифікат")</f>
        <v>Завантажити сертифікат</v>
      </c>
    </row>
    <row r="120" spans="1:3" x14ac:dyDescent="0.3">
      <c r="A120">
        <v>119</v>
      </c>
      <c r="B120" t="s">
        <v>1806</v>
      </c>
      <c r="C120" t="str">
        <f>HYPERLINK("https://talan.bank.gov.ua/get-user-certificate/gcoXWXIkIWD0gk0k9ZH3","Завантажити сертифікат")</f>
        <v>Завантажити сертифікат</v>
      </c>
    </row>
    <row r="121" spans="1:3" x14ac:dyDescent="0.3">
      <c r="A121">
        <v>120</v>
      </c>
      <c r="B121" t="s">
        <v>1807</v>
      </c>
      <c r="C121" t="str">
        <f>HYPERLINK("https://talan.bank.gov.ua/get-user-certificate/gcoXWCp7hHiaDUarXyCU","Завантажити сертифікат")</f>
        <v>Завантажити сертифікат</v>
      </c>
    </row>
    <row r="122" spans="1:3" x14ac:dyDescent="0.3">
      <c r="A122">
        <v>121</v>
      </c>
      <c r="B122" t="s">
        <v>1808</v>
      </c>
      <c r="C122" t="str">
        <f>HYPERLINK("https://talan.bank.gov.ua/get-user-certificate/gcoXWpyMchJOof58HWIf","Завантажити сертифікат")</f>
        <v>Завантажити сертифікат</v>
      </c>
    </row>
    <row r="123" spans="1:3" x14ac:dyDescent="0.3">
      <c r="A123">
        <v>122</v>
      </c>
      <c r="B123" t="s">
        <v>1809</v>
      </c>
      <c r="C123" t="str">
        <f>HYPERLINK("https://talan.bank.gov.ua/get-user-certificate/gcoXW2lQAiAMzac9QK1Y","Завантажити сертифікат")</f>
        <v>Завантажити сертифікат</v>
      </c>
    </row>
    <row r="124" spans="1:3" x14ac:dyDescent="0.3">
      <c r="A124">
        <v>123</v>
      </c>
      <c r="B124" t="s">
        <v>1810</v>
      </c>
      <c r="C124" t="str">
        <f>HYPERLINK("https://talan.bank.gov.ua/get-user-certificate/gcoXWkm3LNmCKosxQ-pJ","Завантажити сертифікат")</f>
        <v>Завантажити сертифікат</v>
      </c>
    </row>
    <row r="125" spans="1:3" x14ac:dyDescent="0.3">
      <c r="A125">
        <v>124</v>
      </c>
      <c r="B125" t="s">
        <v>1811</v>
      </c>
      <c r="C125" t="str">
        <f>HYPERLINK("https://talan.bank.gov.ua/get-user-certificate/gcoXWkPE_Mo4xSvv2632","Завантажити сертифікат")</f>
        <v>Завантажити сертифікат</v>
      </c>
    </row>
    <row r="126" spans="1:3" x14ac:dyDescent="0.3">
      <c r="A126">
        <v>125</v>
      </c>
      <c r="B126" t="s">
        <v>1812</v>
      </c>
      <c r="C126" t="str">
        <f>HYPERLINK("https://talan.bank.gov.ua/get-user-certificate/gcoXWfPrHODRMBVv8qhE","Завантажити сертифікат")</f>
        <v>Завантажити сертифікат</v>
      </c>
    </row>
    <row r="127" spans="1:3" x14ac:dyDescent="0.3">
      <c r="A127">
        <v>126</v>
      </c>
      <c r="B127" t="s">
        <v>1813</v>
      </c>
      <c r="C127" t="str">
        <f>HYPERLINK("https://talan.bank.gov.ua/get-user-certificate/gcoXWbkLTI1mxCtbsiOI","Завантажити сертифікат")</f>
        <v>Завантажити сертифікат</v>
      </c>
    </row>
    <row r="128" spans="1:3" x14ac:dyDescent="0.3">
      <c r="A128">
        <v>127</v>
      </c>
      <c r="B128" t="s">
        <v>1814</v>
      </c>
      <c r="C128" t="str">
        <f>HYPERLINK("https://talan.bank.gov.ua/get-user-certificate/gcoXW3cFgI3ciXgMKUpC","Завантажити сертифікат")</f>
        <v>Завантажити сертифікат</v>
      </c>
    </row>
    <row r="129" spans="1:3" x14ac:dyDescent="0.3">
      <c r="A129">
        <v>128</v>
      </c>
      <c r="B129" t="s">
        <v>1815</v>
      </c>
      <c r="C129" t="str">
        <f>HYPERLINK("https://talan.bank.gov.ua/get-user-certificate/gcoXWzaOKZCfh5khFWVR","Завантажити сертифікат")</f>
        <v>Завантажити сертифікат</v>
      </c>
    </row>
    <row r="130" spans="1:3" x14ac:dyDescent="0.3">
      <c r="A130">
        <v>129</v>
      </c>
      <c r="B130" t="s">
        <v>1816</v>
      </c>
      <c r="C130" t="str">
        <f>HYPERLINK("https://talan.bank.gov.ua/get-user-certificate/gcoXWOIXHp0XE_oWPviW","Завантажити сертифікат")</f>
        <v>Завантажити сертифікат</v>
      </c>
    </row>
    <row r="131" spans="1:3" x14ac:dyDescent="0.3">
      <c r="A131">
        <v>130</v>
      </c>
      <c r="B131" t="s">
        <v>1817</v>
      </c>
      <c r="C131" t="str">
        <f>HYPERLINK("https://talan.bank.gov.ua/get-user-certificate/gcoXWhiCwGl8RAe2UIkJ","Завантажити сертифікат")</f>
        <v>Завантажити сертифікат</v>
      </c>
    </row>
    <row r="132" spans="1:3" x14ac:dyDescent="0.3">
      <c r="A132">
        <v>131</v>
      </c>
      <c r="B132" t="s">
        <v>1818</v>
      </c>
      <c r="C132" t="str">
        <f>HYPERLINK("https://talan.bank.gov.ua/get-user-certificate/gcoXWUoeexOwW-q00IsK","Завантажити сертифікат")</f>
        <v>Завантажити сертифікат</v>
      </c>
    </row>
    <row r="133" spans="1:3" x14ac:dyDescent="0.3">
      <c r="A133">
        <v>132</v>
      </c>
      <c r="B133" t="s">
        <v>1819</v>
      </c>
      <c r="C133" t="str">
        <f>HYPERLINK("https://talan.bank.gov.ua/get-user-certificate/gcoXWUFEnfDkkTQ29omV","Завантажити сертифікат")</f>
        <v>Завантажити сертифікат</v>
      </c>
    </row>
    <row r="134" spans="1:3" x14ac:dyDescent="0.3">
      <c r="A134">
        <v>133</v>
      </c>
      <c r="B134" t="s">
        <v>1820</v>
      </c>
      <c r="C134" t="str">
        <f>HYPERLINK("https://talan.bank.gov.ua/get-user-certificate/gcoXWuIwSP1I_i-LDZlX","Завантажити сертифікат")</f>
        <v>Завантажити сертифікат</v>
      </c>
    </row>
    <row r="135" spans="1:3" x14ac:dyDescent="0.3">
      <c r="A135">
        <v>134</v>
      </c>
      <c r="B135" t="s">
        <v>1821</v>
      </c>
      <c r="C135" t="str">
        <f>HYPERLINK("https://talan.bank.gov.ua/get-user-certificate/gcoXWN9T-r0u35r6MHSj","Завантажити сертифікат")</f>
        <v>Завантажити сертифікат</v>
      </c>
    </row>
    <row r="136" spans="1:3" x14ac:dyDescent="0.3">
      <c r="A136">
        <v>135</v>
      </c>
      <c r="B136" t="s">
        <v>1822</v>
      </c>
      <c r="C136" t="str">
        <f>HYPERLINK("https://talan.bank.gov.ua/get-user-certificate/gcoXWxNn8aswmOiKWUXR","Завантажити сертифікат")</f>
        <v>Завантажити сертифікат</v>
      </c>
    </row>
    <row r="137" spans="1:3" x14ac:dyDescent="0.3">
      <c r="A137">
        <v>136</v>
      </c>
      <c r="B137" t="s">
        <v>1823</v>
      </c>
      <c r="C137" t="str">
        <f>HYPERLINK("https://talan.bank.gov.ua/get-user-certificate/gcoXWGhOsiTRp_dXIhgq","Завантажити сертифікат")</f>
        <v>Завантажити сертифікат</v>
      </c>
    </row>
    <row r="138" spans="1:3" x14ac:dyDescent="0.3">
      <c r="A138">
        <v>137</v>
      </c>
      <c r="B138" t="s">
        <v>1824</v>
      </c>
      <c r="C138" t="str">
        <f>HYPERLINK("https://talan.bank.gov.ua/get-user-certificate/gcoXWHUdxCwhtMoEO9AM","Завантажити сертифікат")</f>
        <v>Завантажити сертифікат</v>
      </c>
    </row>
    <row r="139" spans="1:3" x14ac:dyDescent="0.3">
      <c r="A139">
        <v>138</v>
      </c>
      <c r="B139" t="s">
        <v>1825</v>
      </c>
      <c r="C139" t="str">
        <f>HYPERLINK("https://talan.bank.gov.ua/get-user-certificate/gcoXWa7MaCgxfA-Lhqh_","Завантажити сертифікат")</f>
        <v>Завантажити сертифікат</v>
      </c>
    </row>
    <row r="140" spans="1:3" x14ac:dyDescent="0.3">
      <c r="A140">
        <v>139</v>
      </c>
      <c r="B140" t="s">
        <v>1826</v>
      </c>
      <c r="C140" t="str">
        <f>HYPERLINK("https://talan.bank.gov.ua/get-user-certificate/gcoXWar5ZO5K4YHbG56g","Завантажити сертифікат")</f>
        <v>Завантажити сертифікат</v>
      </c>
    </row>
    <row r="141" spans="1:3" x14ac:dyDescent="0.3">
      <c r="A141">
        <v>140</v>
      </c>
      <c r="B141" t="s">
        <v>1827</v>
      </c>
      <c r="C141" t="str">
        <f>HYPERLINK("https://talan.bank.gov.ua/get-user-certificate/gcoXWTjegUeiwECjS8dW","Завантажити сертифікат")</f>
        <v>Завантажити сертифікат</v>
      </c>
    </row>
    <row r="142" spans="1:3" x14ac:dyDescent="0.3">
      <c r="A142">
        <v>141</v>
      </c>
      <c r="B142" t="s">
        <v>1828</v>
      </c>
      <c r="C142" t="str">
        <f>HYPERLINK("https://talan.bank.gov.ua/get-user-certificate/gcoXWWUFWZsuNMz_eRb9","Завантажити сертифікат")</f>
        <v>Завантажити сертифікат</v>
      </c>
    </row>
    <row r="143" spans="1:3" x14ac:dyDescent="0.3">
      <c r="A143">
        <v>142</v>
      </c>
      <c r="B143" t="s">
        <v>1829</v>
      </c>
      <c r="C143" t="str">
        <f>HYPERLINK("https://talan.bank.gov.ua/get-user-certificate/gcoXWYcCQ_es0Q6vENzP","Завантажити сертифікат")</f>
        <v>Завантажити сертифікат</v>
      </c>
    </row>
    <row r="144" spans="1:3" x14ac:dyDescent="0.3">
      <c r="A144">
        <v>143</v>
      </c>
      <c r="B144" t="s">
        <v>1830</v>
      </c>
      <c r="C144" t="str">
        <f>HYPERLINK("https://talan.bank.gov.ua/get-user-certificate/gcoXWsBGNkumSQAWdmeZ","Завантажити сертифікат")</f>
        <v>Завантажити сертифікат</v>
      </c>
    </row>
    <row r="145" spans="1:3" x14ac:dyDescent="0.3">
      <c r="A145">
        <v>144</v>
      </c>
      <c r="B145" t="s">
        <v>1831</v>
      </c>
      <c r="C145" t="str">
        <f>HYPERLINK("https://talan.bank.gov.ua/get-user-certificate/gcoXWc-48dTDK7N1Nil3","Завантажити сертифікат")</f>
        <v>Завантажити сертифікат</v>
      </c>
    </row>
    <row r="146" spans="1:3" x14ac:dyDescent="0.3">
      <c r="A146">
        <v>145</v>
      </c>
      <c r="B146" t="s">
        <v>1832</v>
      </c>
      <c r="C146" t="str">
        <f>HYPERLINK("https://talan.bank.gov.ua/get-user-certificate/gcoXW7OFhLwDUYDCZPax","Завантажити сертифікат")</f>
        <v>Завантажити сертифікат</v>
      </c>
    </row>
    <row r="147" spans="1:3" x14ac:dyDescent="0.3">
      <c r="A147">
        <v>146</v>
      </c>
      <c r="B147" t="s">
        <v>1833</v>
      </c>
      <c r="C147" t="str">
        <f>HYPERLINK("https://talan.bank.gov.ua/get-user-certificate/gcoXWj1nd_HG4PbaSCBf","Завантажити сертифікат")</f>
        <v>Завантажити сертифікат</v>
      </c>
    </row>
    <row r="148" spans="1:3" x14ac:dyDescent="0.3">
      <c r="A148">
        <v>147</v>
      </c>
      <c r="B148" t="s">
        <v>1834</v>
      </c>
      <c r="C148" t="str">
        <f>HYPERLINK("https://talan.bank.gov.ua/get-user-certificate/gcoXWBSIs1ABKo1bFBOL","Завантажити сертифікат")</f>
        <v>Завантажити сертифікат</v>
      </c>
    </row>
    <row r="149" spans="1:3" x14ac:dyDescent="0.3">
      <c r="A149">
        <v>148</v>
      </c>
      <c r="B149" t="s">
        <v>1835</v>
      </c>
      <c r="C149" t="str">
        <f>HYPERLINK("https://talan.bank.gov.ua/get-user-certificate/gcoXWOyUmn58jMzM6TxB","Завантажити сертифікат")</f>
        <v>Завантажити сертифікат</v>
      </c>
    </row>
    <row r="150" spans="1:3" x14ac:dyDescent="0.3">
      <c r="A150">
        <v>149</v>
      </c>
      <c r="B150" t="s">
        <v>1836</v>
      </c>
      <c r="C150" t="str">
        <f>HYPERLINK("https://talan.bank.gov.ua/get-user-certificate/gcoXWH9RqGaBvx5_4VdI","Завантажити сертифікат")</f>
        <v>Завантажити сертифікат</v>
      </c>
    </row>
    <row r="151" spans="1:3" x14ac:dyDescent="0.3">
      <c r="A151">
        <v>150</v>
      </c>
      <c r="B151" t="s">
        <v>1837</v>
      </c>
      <c r="C151" t="str">
        <f>HYPERLINK("https://talan.bank.gov.ua/get-user-certificate/gcoXWfQsAyLljMMnKEyl","Завантажити сертифікат")</f>
        <v>Завантажити сертифікат</v>
      </c>
    </row>
    <row r="152" spans="1:3" x14ac:dyDescent="0.3">
      <c r="A152">
        <v>151</v>
      </c>
      <c r="B152" t="s">
        <v>1838</v>
      </c>
      <c r="C152" t="str">
        <f>HYPERLINK("https://talan.bank.gov.ua/get-user-certificate/gcoXWXHztpsxtaE9Pvbj","Завантажити сертифікат")</f>
        <v>Завантажити сертифікат</v>
      </c>
    </row>
    <row r="153" spans="1:3" x14ac:dyDescent="0.3">
      <c r="A153">
        <v>152</v>
      </c>
      <c r="B153" t="s">
        <v>1839</v>
      </c>
      <c r="C153" t="str">
        <f>HYPERLINK("https://talan.bank.gov.ua/get-user-certificate/gcoXWlVcIOY5BaZXXrZe","Завантажити сертифікат")</f>
        <v>Завантажити сертифікат</v>
      </c>
    </row>
    <row r="154" spans="1:3" x14ac:dyDescent="0.3">
      <c r="A154">
        <v>153</v>
      </c>
      <c r="B154" t="s">
        <v>1840</v>
      </c>
      <c r="C154" t="str">
        <f>HYPERLINK("https://talan.bank.gov.ua/get-user-certificate/gcoXWwTQ-C8ww4EjYHNy","Завантажити сертифікат")</f>
        <v>Завантажити сертифікат</v>
      </c>
    </row>
    <row r="155" spans="1:3" x14ac:dyDescent="0.3">
      <c r="A155">
        <v>154</v>
      </c>
      <c r="B155" t="s">
        <v>1841</v>
      </c>
      <c r="C155" t="str">
        <f>HYPERLINK("https://talan.bank.gov.ua/get-user-certificate/gcoXWPxUgbh36Pssijk5","Завантажити сертифікат")</f>
        <v>Завантажити сертифікат</v>
      </c>
    </row>
    <row r="156" spans="1:3" x14ac:dyDescent="0.3">
      <c r="A156">
        <v>155</v>
      </c>
      <c r="B156" t="s">
        <v>1842</v>
      </c>
      <c r="C156" t="str">
        <f>HYPERLINK("https://talan.bank.gov.ua/get-user-certificate/gcoXWmTVEc1TgF4pxaiP","Завантажити сертифікат")</f>
        <v>Завантажити сертифікат</v>
      </c>
    </row>
    <row r="157" spans="1:3" x14ac:dyDescent="0.3">
      <c r="A157">
        <v>156</v>
      </c>
      <c r="B157" t="s">
        <v>1843</v>
      </c>
      <c r="C157" t="str">
        <f>HYPERLINK("https://talan.bank.gov.ua/get-user-certificate/gcoXWfjZgelr3k057k7E","Завантажити сертифікат")</f>
        <v>Завантажити сертифікат</v>
      </c>
    </row>
    <row r="158" spans="1:3" x14ac:dyDescent="0.3">
      <c r="A158">
        <v>157</v>
      </c>
      <c r="B158" t="s">
        <v>1844</v>
      </c>
      <c r="C158" t="str">
        <f>HYPERLINK("https://talan.bank.gov.ua/get-user-certificate/gcoXW-yIE2A0ocNCXdkY","Завантажити сертифікат")</f>
        <v>Завантажити сертифікат</v>
      </c>
    </row>
    <row r="159" spans="1:3" x14ac:dyDescent="0.3">
      <c r="A159">
        <v>158</v>
      </c>
      <c r="B159" t="s">
        <v>1845</v>
      </c>
      <c r="C159" t="str">
        <f>HYPERLINK("https://talan.bank.gov.ua/get-user-certificate/gcoXWyEOJMweNyPwAQci","Завантажити сертифікат")</f>
        <v>Завантажити сертифікат</v>
      </c>
    </row>
    <row r="160" spans="1:3" x14ac:dyDescent="0.3">
      <c r="A160">
        <v>159</v>
      </c>
      <c r="B160" t="s">
        <v>1846</v>
      </c>
      <c r="C160" t="str">
        <f>HYPERLINK("https://talan.bank.gov.ua/get-user-certificate/gcoXWNQzTgtBGbqBAzuU","Завантажити сертифікат")</f>
        <v>Завантажити сертифікат</v>
      </c>
    </row>
    <row r="161" spans="1:3" x14ac:dyDescent="0.3">
      <c r="A161">
        <v>160</v>
      </c>
      <c r="B161" t="s">
        <v>1847</v>
      </c>
      <c r="C161" t="str">
        <f>HYPERLINK("https://talan.bank.gov.ua/get-user-certificate/gcoXW_aQpYpRR-4mmBiq","Завантажити сертифікат")</f>
        <v>Завантажити сертифікат</v>
      </c>
    </row>
    <row r="162" spans="1:3" x14ac:dyDescent="0.3">
      <c r="A162">
        <v>161</v>
      </c>
      <c r="B162" t="s">
        <v>1848</v>
      </c>
      <c r="C162" t="str">
        <f>HYPERLINK("https://talan.bank.gov.ua/get-user-certificate/gcoXWwJGDqOMuNa0rHcd","Завантажити сертифікат")</f>
        <v>Завантажити сертифікат</v>
      </c>
    </row>
    <row r="163" spans="1:3" x14ac:dyDescent="0.3">
      <c r="A163">
        <v>162</v>
      </c>
      <c r="B163" t="s">
        <v>1849</v>
      </c>
      <c r="C163" t="str">
        <f>HYPERLINK("https://talan.bank.gov.ua/get-user-certificate/gcoXWFHaUC6F4KH-vdjn","Завантажити сертифікат")</f>
        <v>Завантажити сертифікат</v>
      </c>
    </row>
    <row r="164" spans="1:3" x14ac:dyDescent="0.3">
      <c r="A164">
        <v>163</v>
      </c>
      <c r="B164" t="s">
        <v>1850</v>
      </c>
      <c r="C164" t="str">
        <f>HYPERLINK("https://talan.bank.gov.ua/get-user-certificate/gcoXWqevFjTgO-rj30MR","Завантажити сертифікат")</f>
        <v>Завантажити сертифікат</v>
      </c>
    </row>
    <row r="165" spans="1:3" x14ac:dyDescent="0.3">
      <c r="A165">
        <v>164</v>
      </c>
      <c r="B165" t="s">
        <v>1851</v>
      </c>
      <c r="C165" t="str">
        <f>HYPERLINK("https://talan.bank.gov.ua/get-user-certificate/gcoXWrAiwGNYSD1VaGRt","Завантажити сертифікат")</f>
        <v>Завантажити сертифікат</v>
      </c>
    </row>
    <row r="166" spans="1:3" x14ac:dyDescent="0.3">
      <c r="A166">
        <v>165</v>
      </c>
      <c r="B166" t="s">
        <v>1852</v>
      </c>
      <c r="C166" t="str">
        <f>HYPERLINK("https://talan.bank.gov.ua/get-user-certificate/gcoXWrM8zTzwC8uG1N0z","Завантажити сертифікат")</f>
        <v>Завантажити сертифікат</v>
      </c>
    </row>
    <row r="167" spans="1:3" x14ac:dyDescent="0.3">
      <c r="A167">
        <v>166</v>
      </c>
      <c r="B167" t="s">
        <v>1853</v>
      </c>
      <c r="C167" t="str">
        <f>HYPERLINK("https://talan.bank.gov.ua/get-user-certificate/gcoXWGtu8-JwQHr5xOUW","Завантажити сертифікат")</f>
        <v>Завантажити сертифікат</v>
      </c>
    </row>
    <row r="168" spans="1:3" x14ac:dyDescent="0.3">
      <c r="A168">
        <v>167</v>
      </c>
      <c r="B168" t="s">
        <v>1854</v>
      </c>
      <c r="C168" t="str">
        <f>HYPERLINK("https://talan.bank.gov.ua/get-user-certificate/gcoXWjgkZb8pbhi71vTq","Завантажити сертифікат")</f>
        <v>Завантажити сертифікат</v>
      </c>
    </row>
    <row r="169" spans="1:3" x14ac:dyDescent="0.3">
      <c r="A169">
        <v>168</v>
      </c>
      <c r="B169" t="s">
        <v>1855</v>
      </c>
      <c r="C169" t="str">
        <f>HYPERLINK("https://talan.bank.gov.ua/get-user-certificate/gcoXWLAGzIlmQSdFkryb","Завантажити сертифікат")</f>
        <v>Завантажити сертифікат</v>
      </c>
    </row>
    <row r="170" spans="1:3" x14ac:dyDescent="0.3">
      <c r="A170">
        <v>169</v>
      </c>
      <c r="B170" t="s">
        <v>1856</v>
      </c>
      <c r="C170" t="str">
        <f>HYPERLINK("https://talan.bank.gov.ua/get-user-certificate/gcoXWNcHDel7P1HBB_oX","Завантажити сертифікат")</f>
        <v>Завантажити сертифікат</v>
      </c>
    </row>
    <row r="171" spans="1:3" x14ac:dyDescent="0.3">
      <c r="A171">
        <v>170</v>
      </c>
      <c r="B171" t="s">
        <v>1857</v>
      </c>
      <c r="C171" t="str">
        <f>HYPERLINK("https://talan.bank.gov.ua/get-user-certificate/gcoXWqHoxH9npX1jM058","Завантажити сертифікат")</f>
        <v>Завантажити сертифікат</v>
      </c>
    </row>
    <row r="172" spans="1:3" x14ac:dyDescent="0.3">
      <c r="A172">
        <v>171</v>
      </c>
      <c r="B172" t="s">
        <v>1858</v>
      </c>
      <c r="C172" t="str">
        <f>HYPERLINK("https://talan.bank.gov.ua/get-user-certificate/gcoXWzrEXgwCch1ixgsu","Завантажити сертифікат")</f>
        <v>Завантажити сертифікат</v>
      </c>
    </row>
    <row r="173" spans="1:3" x14ac:dyDescent="0.3">
      <c r="A173">
        <v>172</v>
      </c>
      <c r="B173" t="s">
        <v>1859</v>
      </c>
      <c r="C173" t="str">
        <f>HYPERLINK("https://talan.bank.gov.ua/get-user-certificate/gcoXWx5WvH5G_rXg7Pxx","Завантажити сертифікат")</f>
        <v>Завантажити сертифікат</v>
      </c>
    </row>
    <row r="174" spans="1:3" x14ac:dyDescent="0.3">
      <c r="A174">
        <v>173</v>
      </c>
      <c r="B174" t="s">
        <v>1860</v>
      </c>
      <c r="C174" t="str">
        <f>HYPERLINK("https://talan.bank.gov.ua/get-user-certificate/gcoXW-O7F1sOUGpoquyH","Завантажити сертифікат")</f>
        <v>Завантажити сертифікат</v>
      </c>
    </row>
    <row r="175" spans="1:3" x14ac:dyDescent="0.3">
      <c r="A175">
        <v>174</v>
      </c>
      <c r="B175" t="s">
        <v>1861</v>
      </c>
      <c r="C175" t="str">
        <f>HYPERLINK("https://talan.bank.gov.ua/get-user-certificate/gcoXWrhWAdDtOcjmNa8Q","Завантажити сертифікат")</f>
        <v>Завантажити сертифікат</v>
      </c>
    </row>
    <row r="176" spans="1:3" x14ac:dyDescent="0.3">
      <c r="A176">
        <v>175</v>
      </c>
      <c r="B176" t="s">
        <v>1862</v>
      </c>
      <c r="C176" t="str">
        <f>HYPERLINK("https://talan.bank.gov.ua/get-user-certificate/gcoXWg_PFoqkdA1KJOcM","Завантажити сертифікат")</f>
        <v>Завантажити сертифікат</v>
      </c>
    </row>
    <row r="177" spans="1:3" x14ac:dyDescent="0.3">
      <c r="A177">
        <v>176</v>
      </c>
      <c r="B177" t="s">
        <v>1863</v>
      </c>
      <c r="C177" t="str">
        <f>HYPERLINK("https://talan.bank.gov.ua/get-user-certificate/gcoXWVkDTRGtjj9B6YIh","Завантажити сертифікат")</f>
        <v>Завантажити сертифікат</v>
      </c>
    </row>
    <row r="178" spans="1:3" x14ac:dyDescent="0.3">
      <c r="A178">
        <v>177</v>
      </c>
      <c r="B178" t="s">
        <v>1864</v>
      </c>
      <c r="C178" t="str">
        <f>HYPERLINK("https://talan.bank.gov.ua/get-user-certificate/gcoXWO9kU-hRO81JDttx","Завантажити сертифікат")</f>
        <v>Завантажити сертифікат</v>
      </c>
    </row>
    <row r="179" spans="1:3" x14ac:dyDescent="0.3">
      <c r="A179">
        <v>178</v>
      </c>
      <c r="B179" t="s">
        <v>1865</v>
      </c>
      <c r="C179" t="str">
        <f>HYPERLINK("https://talan.bank.gov.ua/get-user-certificate/gcoXWWSMFYbf7Nmzdv7G","Завантажити сертифікат")</f>
        <v>Завантажити сертифікат</v>
      </c>
    </row>
    <row r="180" spans="1:3" x14ac:dyDescent="0.3">
      <c r="A180">
        <v>179</v>
      </c>
      <c r="B180" t="s">
        <v>1866</v>
      </c>
      <c r="C180" t="str">
        <f>HYPERLINK("https://talan.bank.gov.ua/get-user-certificate/gcoXWXiKwqXAyGtkELei","Завантажити сертифікат")</f>
        <v>Завантажити сертифікат</v>
      </c>
    </row>
    <row r="181" spans="1:3" x14ac:dyDescent="0.3">
      <c r="A181">
        <v>180</v>
      </c>
      <c r="B181" t="s">
        <v>1867</v>
      </c>
      <c r="C181" t="str">
        <f>HYPERLINK("https://talan.bank.gov.ua/get-user-certificate/gcoXWLkWA_QAtDtEAuj0","Завантажити сертифікат")</f>
        <v>Завантажити сертифікат</v>
      </c>
    </row>
    <row r="182" spans="1:3" x14ac:dyDescent="0.3">
      <c r="A182">
        <v>181</v>
      </c>
      <c r="B182" t="s">
        <v>1868</v>
      </c>
      <c r="C182" t="str">
        <f>HYPERLINK("https://talan.bank.gov.ua/get-user-certificate/gcoXWGBZuktvzyU8q98I","Завантажити сертифікат")</f>
        <v>Завантажити сертифікат</v>
      </c>
    </row>
    <row r="183" spans="1:3" x14ac:dyDescent="0.3">
      <c r="A183">
        <v>182</v>
      </c>
      <c r="B183" t="s">
        <v>1869</v>
      </c>
      <c r="C183" t="str">
        <f>HYPERLINK("https://talan.bank.gov.ua/get-user-certificate/gcoXWWQUt_OtuW4G68hK","Завантажити сертифікат")</f>
        <v>Завантажити сертифікат</v>
      </c>
    </row>
    <row r="184" spans="1:3" x14ac:dyDescent="0.3">
      <c r="A184">
        <v>183</v>
      </c>
      <c r="B184" t="s">
        <v>1870</v>
      </c>
      <c r="C184" t="str">
        <f>HYPERLINK("https://talan.bank.gov.ua/get-user-certificate/gcoXW_QWML4Uk8MA5QA3","Завантажити сертифікат")</f>
        <v>Завантажити сертифікат</v>
      </c>
    </row>
    <row r="185" spans="1:3" x14ac:dyDescent="0.3">
      <c r="A185">
        <v>184</v>
      </c>
      <c r="B185" t="s">
        <v>1871</v>
      </c>
      <c r="C185" t="str">
        <f>HYPERLINK("https://talan.bank.gov.ua/get-user-certificate/gcoXWOhUr_D1I1gRWQdS","Завантажити сертифікат")</f>
        <v>Завантажити сертифікат</v>
      </c>
    </row>
    <row r="186" spans="1:3" x14ac:dyDescent="0.3">
      <c r="A186">
        <v>185</v>
      </c>
      <c r="B186" t="s">
        <v>1872</v>
      </c>
      <c r="C186" t="str">
        <f>HYPERLINK("https://talan.bank.gov.ua/get-user-certificate/gcoXWyCFma2z0Phba069","Завантажити сертифікат")</f>
        <v>Завантажити сертифікат</v>
      </c>
    </row>
    <row r="187" spans="1:3" x14ac:dyDescent="0.3">
      <c r="A187">
        <v>186</v>
      </c>
      <c r="B187" t="s">
        <v>1873</v>
      </c>
      <c r="C187" t="str">
        <f>HYPERLINK("https://talan.bank.gov.ua/get-user-certificate/gcoXW1Z2FYLBGPHKAoDo","Завантажити сертифікат")</f>
        <v>Завантажити сертифікат</v>
      </c>
    </row>
    <row r="188" spans="1:3" x14ac:dyDescent="0.3">
      <c r="A188">
        <v>187</v>
      </c>
      <c r="B188" t="s">
        <v>1874</v>
      </c>
      <c r="C188" t="str">
        <f>HYPERLINK("https://talan.bank.gov.ua/get-user-certificate/gcoXWwKv0E11PM__y21O","Завантажити сертифікат")</f>
        <v>Завантажити сертифікат</v>
      </c>
    </row>
    <row r="189" spans="1:3" x14ac:dyDescent="0.3">
      <c r="A189">
        <v>188</v>
      </c>
      <c r="B189" t="s">
        <v>1875</v>
      </c>
      <c r="C189" t="str">
        <f>HYPERLINK("https://talan.bank.gov.ua/get-user-certificate/gcoXW7ZpXTyn5qmRKjUI","Завантажити сертифікат")</f>
        <v>Завантажити сертифікат</v>
      </c>
    </row>
    <row r="190" spans="1:3" x14ac:dyDescent="0.3">
      <c r="A190">
        <v>189</v>
      </c>
      <c r="B190" t="s">
        <v>1876</v>
      </c>
      <c r="C190" t="str">
        <f>HYPERLINK("https://talan.bank.gov.ua/get-user-certificate/gcoXWVlWw1b5YJeKJ-oR","Завантажити сертифікат")</f>
        <v>Завантажити сертифікат</v>
      </c>
    </row>
    <row r="191" spans="1:3" x14ac:dyDescent="0.3">
      <c r="A191">
        <v>190</v>
      </c>
      <c r="B191" t="s">
        <v>1877</v>
      </c>
      <c r="C191" t="str">
        <f>HYPERLINK("https://talan.bank.gov.ua/get-user-certificate/gcoXWWpbdltNSfMFv29k","Завантажити сертифікат")</f>
        <v>Завантажити сертифікат</v>
      </c>
    </row>
    <row r="192" spans="1:3" x14ac:dyDescent="0.3">
      <c r="A192">
        <v>191</v>
      </c>
      <c r="B192" t="s">
        <v>1878</v>
      </c>
      <c r="C192" t="str">
        <f>HYPERLINK("https://talan.bank.gov.ua/get-user-certificate/gcoXW4oCcFfd706vvw6c","Завантажити сертифікат")</f>
        <v>Завантажити сертифікат</v>
      </c>
    </row>
    <row r="193" spans="1:3" x14ac:dyDescent="0.3">
      <c r="A193">
        <v>192</v>
      </c>
      <c r="B193" t="s">
        <v>1879</v>
      </c>
      <c r="C193" t="str">
        <f>HYPERLINK("https://talan.bank.gov.ua/get-user-certificate/gcoXW2onS7C9bslDxB2E","Завантажити сертифікат")</f>
        <v>Завантажити сертифікат</v>
      </c>
    </row>
    <row r="194" spans="1:3" x14ac:dyDescent="0.3">
      <c r="A194">
        <v>193</v>
      </c>
      <c r="B194" t="s">
        <v>1880</v>
      </c>
      <c r="C194" t="str">
        <f>HYPERLINK("https://talan.bank.gov.ua/get-user-certificate/gcoXWZXsi2OosDe9jxus","Завантажити сертифікат")</f>
        <v>Завантажити сертифікат</v>
      </c>
    </row>
    <row r="195" spans="1:3" x14ac:dyDescent="0.3">
      <c r="A195">
        <v>194</v>
      </c>
      <c r="B195" t="s">
        <v>1881</v>
      </c>
      <c r="C195" t="str">
        <f>HYPERLINK("https://talan.bank.gov.ua/get-user-certificate/gcoXW_9-S4YkedzbJivo","Завантажити сертифікат")</f>
        <v>Завантажити сертифікат</v>
      </c>
    </row>
    <row r="196" spans="1:3" x14ac:dyDescent="0.3">
      <c r="A196">
        <v>195</v>
      </c>
      <c r="B196" t="s">
        <v>1882</v>
      </c>
      <c r="C196" t="str">
        <f>HYPERLINK("https://talan.bank.gov.ua/get-user-certificate/gcoXW4etcgGUCMpu07UU","Завантажити сертифікат")</f>
        <v>Завантажити сертифікат</v>
      </c>
    </row>
    <row r="197" spans="1:3" x14ac:dyDescent="0.3">
      <c r="A197">
        <v>196</v>
      </c>
      <c r="B197" t="s">
        <v>1883</v>
      </c>
      <c r="C197" t="str">
        <f>HYPERLINK("https://talan.bank.gov.ua/get-user-certificate/gcoXWZUBAMbdSxfK4oBo","Завантажити сертифікат")</f>
        <v>Завантажити сертифікат</v>
      </c>
    </row>
    <row r="198" spans="1:3" x14ac:dyDescent="0.3">
      <c r="A198">
        <v>197</v>
      </c>
      <c r="B198" t="s">
        <v>1884</v>
      </c>
      <c r="C198" t="str">
        <f>HYPERLINK("https://talan.bank.gov.ua/get-user-certificate/gcoXW7nN4unSR49b1CC1","Завантажити сертифікат")</f>
        <v>Завантажити сертифікат</v>
      </c>
    </row>
    <row r="199" spans="1:3" x14ac:dyDescent="0.3">
      <c r="A199">
        <v>198</v>
      </c>
      <c r="B199" t="s">
        <v>1885</v>
      </c>
      <c r="C199" t="str">
        <f>HYPERLINK("https://talan.bank.gov.ua/get-user-certificate/gcoXWft4yFw0sjD78DJZ","Завантажити сертифікат")</f>
        <v>Завантажити сертифікат</v>
      </c>
    </row>
    <row r="200" spans="1:3" x14ac:dyDescent="0.3">
      <c r="A200">
        <v>199</v>
      </c>
      <c r="B200" t="s">
        <v>1886</v>
      </c>
      <c r="C200" t="str">
        <f>HYPERLINK("https://talan.bank.gov.ua/get-user-certificate/gcoXWBoEevfKbG2EuDVb","Завантажити сертифікат")</f>
        <v>Завантажити сертифікат</v>
      </c>
    </row>
    <row r="201" spans="1:3" x14ac:dyDescent="0.3">
      <c r="A201">
        <v>200</v>
      </c>
      <c r="B201" t="s">
        <v>1887</v>
      </c>
      <c r="C201" t="str">
        <f>HYPERLINK("https://talan.bank.gov.ua/get-user-certificate/gcoXWuInh11CzXiXwnCJ","Завантажити сертифікат")</f>
        <v>Завантажити сертифікат</v>
      </c>
    </row>
    <row r="202" spans="1:3" x14ac:dyDescent="0.3">
      <c r="A202">
        <v>201</v>
      </c>
      <c r="B202" t="s">
        <v>1888</v>
      </c>
      <c r="C202" t="str">
        <f>HYPERLINK("https://talan.bank.gov.ua/get-user-certificate/gcoXWmIra78A-eM6HRyP","Завантажити сертифікат")</f>
        <v>Завантажити сертифікат</v>
      </c>
    </row>
    <row r="203" spans="1:3" x14ac:dyDescent="0.3">
      <c r="A203">
        <v>202</v>
      </c>
      <c r="B203" t="s">
        <v>1889</v>
      </c>
      <c r="C203" t="str">
        <f>HYPERLINK("https://talan.bank.gov.ua/get-user-certificate/gcoXWh3MJCKmcfG71qHp","Завантажити сертифікат")</f>
        <v>Завантажити сертифікат</v>
      </c>
    </row>
    <row r="204" spans="1:3" x14ac:dyDescent="0.3">
      <c r="A204">
        <v>203</v>
      </c>
      <c r="B204" t="s">
        <v>1890</v>
      </c>
      <c r="C204" t="str">
        <f>HYPERLINK("https://talan.bank.gov.ua/get-user-certificate/gcoXWg7lsxn0IU8oimbn","Завантажити сертифікат")</f>
        <v>Завантажити сертифікат</v>
      </c>
    </row>
    <row r="205" spans="1:3" x14ac:dyDescent="0.3">
      <c r="A205">
        <v>204</v>
      </c>
      <c r="B205" t="s">
        <v>1891</v>
      </c>
      <c r="C205" t="str">
        <f>HYPERLINK("https://talan.bank.gov.ua/get-user-certificate/gcoXW5FsFW1mOyPvb0x4","Завантажити сертифікат")</f>
        <v>Завантажити сертифікат</v>
      </c>
    </row>
    <row r="206" spans="1:3" x14ac:dyDescent="0.3">
      <c r="A206">
        <v>205</v>
      </c>
      <c r="B206" t="s">
        <v>1892</v>
      </c>
      <c r="C206" t="str">
        <f>HYPERLINK("https://talan.bank.gov.ua/get-user-certificate/gcoXW5Pqg72F5Ve6LzwC","Завантажити сертифікат")</f>
        <v>Завантажити сертифікат</v>
      </c>
    </row>
    <row r="207" spans="1:3" x14ac:dyDescent="0.3">
      <c r="A207">
        <v>206</v>
      </c>
      <c r="B207" t="s">
        <v>1893</v>
      </c>
      <c r="C207" t="str">
        <f>HYPERLINK("https://talan.bank.gov.ua/get-user-certificate/gcoXWp6n71l4SvUNUm1S","Завантажити сертифікат")</f>
        <v>Завантажити сертифікат</v>
      </c>
    </row>
    <row r="208" spans="1:3" x14ac:dyDescent="0.3">
      <c r="A208">
        <v>207</v>
      </c>
      <c r="B208" t="s">
        <v>1838</v>
      </c>
      <c r="C208" t="str">
        <f>HYPERLINK("https://talan.bank.gov.ua/get-user-certificate/gcoXWN6R2Nslvn8DTIQj","Завантажити сертифікат")</f>
        <v>Завантажити сертифікат</v>
      </c>
    </row>
    <row r="209" spans="1:3" x14ac:dyDescent="0.3">
      <c r="A209">
        <v>208</v>
      </c>
      <c r="B209" t="s">
        <v>1894</v>
      </c>
      <c r="C209" t="str">
        <f>HYPERLINK("https://talan.bank.gov.ua/get-user-certificate/gcoXWzcDwy5EgRPSeLUk","Завантажити сертифікат")</f>
        <v>Завантажити сертифікат</v>
      </c>
    </row>
    <row r="210" spans="1:3" x14ac:dyDescent="0.3">
      <c r="A210">
        <v>209</v>
      </c>
      <c r="B210" t="s">
        <v>1895</v>
      </c>
      <c r="C210" t="str">
        <f>HYPERLINK("https://talan.bank.gov.ua/get-user-certificate/gcoXWrNvYOFk6zICMEoi","Завантажити сертифікат")</f>
        <v>Завантажити сертифікат</v>
      </c>
    </row>
    <row r="211" spans="1:3" x14ac:dyDescent="0.3">
      <c r="A211">
        <v>210</v>
      </c>
      <c r="B211" t="s">
        <v>1823</v>
      </c>
      <c r="C211" t="str">
        <f>HYPERLINK("https://talan.bank.gov.ua/get-user-certificate/gcoXWUdGcGchHe7r4W7n","Завантажити сертифікат")</f>
        <v>Завантажити сертифікат</v>
      </c>
    </row>
    <row r="212" spans="1:3" x14ac:dyDescent="0.3">
      <c r="A212">
        <v>211</v>
      </c>
      <c r="B212" t="s">
        <v>1896</v>
      </c>
      <c r="C212" t="str">
        <f>HYPERLINK("https://talan.bank.gov.ua/get-user-certificate/gcoXWW-h9oR95yqtmeZP","Завантажити сертифікат")</f>
        <v>Завантажити сертифікат</v>
      </c>
    </row>
    <row r="213" spans="1:3" x14ac:dyDescent="0.3">
      <c r="A213">
        <v>212</v>
      </c>
      <c r="B213" t="s">
        <v>1897</v>
      </c>
      <c r="C213" t="str">
        <f>HYPERLINK("https://talan.bank.gov.ua/get-user-certificate/gcoXWZ-udca8vfRT2uyv","Завантажити сертифікат")</f>
        <v>Завантажити сертифікат</v>
      </c>
    </row>
    <row r="214" spans="1:3" x14ac:dyDescent="0.3">
      <c r="A214">
        <v>213</v>
      </c>
      <c r="B214" t="s">
        <v>1898</v>
      </c>
      <c r="C214" t="str">
        <f>HYPERLINK("https://talan.bank.gov.ua/get-user-certificate/gcoXWj79KbEWVBSFKqhr","Завантажити сертифікат")</f>
        <v>Завантажити сертифікат</v>
      </c>
    </row>
    <row r="215" spans="1:3" x14ac:dyDescent="0.3">
      <c r="A215">
        <v>214</v>
      </c>
      <c r="B215" t="s">
        <v>1899</v>
      </c>
      <c r="C215" t="str">
        <f>HYPERLINK("https://talan.bank.gov.ua/get-user-certificate/gcoXWFFGHec-nAJIPHhS","Завантажити сертифікат")</f>
        <v>Завантажити сертифікат</v>
      </c>
    </row>
    <row r="216" spans="1:3" x14ac:dyDescent="0.3">
      <c r="A216">
        <v>215</v>
      </c>
      <c r="B216" t="s">
        <v>1900</v>
      </c>
      <c r="C216" t="str">
        <f>HYPERLINK("https://talan.bank.gov.ua/get-user-certificate/gcoXWezLl2kDwKH8iiqo","Завантажити сертифікат")</f>
        <v>Завантажити сертифікат</v>
      </c>
    </row>
    <row r="217" spans="1:3" x14ac:dyDescent="0.3">
      <c r="A217">
        <v>216</v>
      </c>
      <c r="B217" t="s">
        <v>1901</v>
      </c>
      <c r="C217" t="str">
        <f>HYPERLINK("https://talan.bank.gov.ua/get-user-certificate/gcoXWVySNXxU-7V89CBJ","Завантажити сертифікат")</f>
        <v>Завантажити сертифікат</v>
      </c>
    </row>
    <row r="218" spans="1:3" x14ac:dyDescent="0.3">
      <c r="A218">
        <v>217</v>
      </c>
      <c r="B218" t="s">
        <v>1902</v>
      </c>
      <c r="C218" t="str">
        <f>HYPERLINK("https://talan.bank.gov.ua/get-user-certificate/gcoXWlEo3_Os7GQ0_oKL","Завантажити сертифікат")</f>
        <v>Завантажити сертифікат</v>
      </c>
    </row>
    <row r="219" spans="1:3" x14ac:dyDescent="0.3">
      <c r="A219">
        <v>218</v>
      </c>
      <c r="B219" t="s">
        <v>1903</v>
      </c>
      <c r="C219" t="str">
        <f>HYPERLINK("https://talan.bank.gov.ua/get-user-certificate/gcoXWwAaFocCixzuAEGZ","Завантажити сертифікат")</f>
        <v>Завантажити сертифікат</v>
      </c>
    </row>
    <row r="220" spans="1:3" x14ac:dyDescent="0.3">
      <c r="A220">
        <v>219</v>
      </c>
      <c r="B220" t="s">
        <v>1904</v>
      </c>
      <c r="C220" t="str">
        <f>HYPERLINK("https://talan.bank.gov.ua/get-user-certificate/gcoXWJWKgUvTtbUlkrY2","Завантажити сертифікат")</f>
        <v>Завантажити сертифікат</v>
      </c>
    </row>
    <row r="221" spans="1:3" x14ac:dyDescent="0.3">
      <c r="A221">
        <v>220</v>
      </c>
      <c r="B221" t="s">
        <v>1905</v>
      </c>
      <c r="C221" t="str">
        <f>HYPERLINK("https://talan.bank.gov.ua/get-user-certificate/gcoXW_79s5C21ByBoBvn","Завантажити сертифікат")</f>
        <v>Завантажити сертифікат</v>
      </c>
    </row>
    <row r="222" spans="1:3" x14ac:dyDescent="0.3">
      <c r="A222">
        <v>221</v>
      </c>
      <c r="B222" t="s">
        <v>1906</v>
      </c>
      <c r="C222" t="str">
        <f>HYPERLINK("https://talan.bank.gov.ua/get-user-certificate/gcoXWsJudDEr5im7QkYm","Завантажити сертифікат")</f>
        <v>Завантажити сертифікат</v>
      </c>
    </row>
    <row r="223" spans="1:3" x14ac:dyDescent="0.3">
      <c r="A223">
        <v>222</v>
      </c>
      <c r="B223" t="s">
        <v>1907</v>
      </c>
      <c r="C223" t="str">
        <f>HYPERLINK("https://talan.bank.gov.ua/get-user-certificate/gcoXWBWPgzun6BIgIPKA","Завантажити сертифікат")</f>
        <v>Завантажити сертифікат</v>
      </c>
    </row>
    <row r="224" spans="1:3" x14ac:dyDescent="0.3">
      <c r="A224">
        <v>223</v>
      </c>
      <c r="B224" t="s">
        <v>1908</v>
      </c>
      <c r="C224" t="str">
        <f>HYPERLINK("https://talan.bank.gov.ua/get-user-certificate/gcoXW5qvCAg5Qyxj3kqv","Завантажити сертифікат")</f>
        <v>Завантажити сертифікат</v>
      </c>
    </row>
    <row r="225" spans="1:3" x14ac:dyDescent="0.3">
      <c r="A225">
        <v>224</v>
      </c>
      <c r="B225" t="s">
        <v>1909</v>
      </c>
      <c r="C225" t="str">
        <f>HYPERLINK("https://talan.bank.gov.ua/get-user-certificate/gcoXW1PWhIEIOP2mb9J5","Завантажити сертифікат")</f>
        <v>Завантажити сертифікат</v>
      </c>
    </row>
    <row r="226" spans="1:3" x14ac:dyDescent="0.3">
      <c r="A226">
        <v>225</v>
      </c>
      <c r="B226" t="s">
        <v>1910</v>
      </c>
      <c r="C226" t="str">
        <f>HYPERLINK("https://talan.bank.gov.ua/get-user-certificate/gcoXWG914ps66D8dLBRq","Завантажити сертифікат")</f>
        <v>Завантажити сертифікат</v>
      </c>
    </row>
    <row r="227" spans="1:3" x14ac:dyDescent="0.3">
      <c r="A227">
        <v>226</v>
      </c>
      <c r="B227" t="s">
        <v>1911</v>
      </c>
      <c r="C227" t="str">
        <f>HYPERLINK("https://talan.bank.gov.ua/get-user-certificate/gcoXWBogfja8J9pLbVDc","Завантажити сертифікат")</f>
        <v>Завантажити сертифікат</v>
      </c>
    </row>
    <row r="228" spans="1:3" x14ac:dyDescent="0.3">
      <c r="A228">
        <v>227</v>
      </c>
      <c r="B228" t="s">
        <v>1912</v>
      </c>
      <c r="C228" t="str">
        <f>HYPERLINK("https://talan.bank.gov.ua/get-user-certificate/gcoXW3uGMylOnHvmvGyl","Завантажити сертифікат")</f>
        <v>Завантажити сертифікат</v>
      </c>
    </row>
    <row r="229" spans="1:3" x14ac:dyDescent="0.3">
      <c r="A229">
        <v>228</v>
      </c>
      <c r="B229" t="s">
        <v>1913</v>
      </c>
      <c r="C229" t="str">
        <f>HYPERLINK("https://talan.bank.gov.ua/get-user-certificate/gcoXWntGtW33ANrHsf7s","Завантажити сертифікат")</f>
        <v>Завантажити сертифікат</v>
      </c>
    </row>
    <row r="230" spans="1:3" x14ac:dyDescent="0.3">
      <c r="A230">
        <v>229</v>
      </c>
      <c r="B230" t="s">
        <v>1914</v>
      </c>
      <c r="C230" t="str">
        <f>HYPERLINK("https://talan.bank.gov.ua/get-user-certificate/gcoXWGTldDihUEy2KawA","Завантажити сертифікат")</f>
        <v>Завантажити сертифікат</v>
      </c>
    </row>
    <row r="231" spans="1:3" x14ac:dyDescent="0.3">
      <c r="A231">
        <v>230</v>
      </c>
      <c r="B231" t="s">
        <v>1915</v>
      </c>
      <c r="C231" t="str">
        <f>HYPERLINK("https://talan.bank.gov.ua/get-user-certificate/gcoXWj-SIZH645ZUFQvt","Завантажити сертифікат")</f>
        <v>Завантажити сертифікат</v>
      </c>
    </row>
    <row r="232" spans="1:3" x14ac:dyDescent="0.3">
      <c r="A232">
        <v>231</v>
      </c>
      <c r="B232" t="s">
        <v>1916</v>
      </c>
      <c r="C232" t="str">
        <f>HYPERLINK("https://talan.bank.gov.ua/get-user-certificate/gcoXW_2NOWwXPy7ReTA1","Завантажити сертифікат")</f>
        <v>Завантажити сертифікат</v>
      </c>
    </row>
    <row r="233" spans="1:3" x14ac:dyDescent="0.3">
      <c r="A233">
        <v>232</v>
      </c>
      <c r="B233" t="s">
        <v>1917</v>
      </c>
      <c r="C233" t="str">
        <f>HYPERLINK("https://talan.bank.gov.ua/get-user-certificate/gcoXWjjX__U1reXlHzhK","Завантажити сертифікат")</f>
        <v>Завантажити сертифікат</v>
      </c>
    </row>
    <row r="234" spans="1:3" x14ac:dyDescent="0.3">
      <c r="A234">
        <v>233</v>
      </c>
      <c r="B234" t="s">
        <v>1918</v>
      </c>
      <c r="C234" t="str">
        <f>HYPERLINK("https://talan.bank.gov.ua/get-user-certificate/gcoXW-yKgUIbA-ub-UVy","Завантажити сертифікат")</f>
        <v>Завантажити сертифікат</v>
      </c>
    </row>
    <row r="235" spans="1:3" x14ac:dyDescent="0.3">
      <c r="A235">
        <v>234</v>
      </c>
      <c r="B235" t="s">
        <v>1919</v>
      </c>
      <c r="C235" t="str">
        <f>HYPERLINK("https://talan.bank.gov.ua/get-user-certificate/gcoXWv4xRdf4Fkg3y4G9","Завантажити сертифікат")</f>
        <v>Завантажити сертифікат</v>
      </c>
    </row>
    <row r="236" spans="1:3" x14ac:dyDescent="0.3">
      <c r="A236">
        <v>235</v>
      </c>
      <c r="B236" t="s">
        <v>1920</v>
      </c>
      <c r="C236" t="str">
        <f>HYPERLINK("https://talan.bank.gov.ua/get-user-certificate/gcoXWb10ljcE7956rdhg","Завантажити сертифікат")</f>
        <v>Завантажити сертифікат</v>
      </c>
    </row>
    <row r="237" spans="1:3" x14ac:dyDescent="0.3">
      <c r="A237">
        <v>236</v>
      </c>
      <c r="B237" t="s">
        <v>1921</v>
      </c>
      <c r="C237" t="str">
        <f>HYPERLINK("https://talan.bank.gov.ua/get-user-certificate/gcoXWoERx8-0sNU5oMiV","Завантажити сертифікат")</f>
        <v>Завантажити сертифікат</v>
      </c>
    </row>
    <row r="238" spans="1:3" x14ac:dyDescent="0.3">
      <c r="A238">
        <v>237</v>
      </c>
      <c r="B238" t="s">
        <v>1922</v>
      </c>
      <c r="C238" t="str">
        <f>HYPERLINK("https://talan.bank.gov.ua/get-user-certificate/gcoXWXjLVDGcYu3nvIj9","Завантажити сертифікат")</f>
        <v>Завантажити сертифікат</v>
      </c>
    </row>
    <row r="239" spans="1:3" x14ac:dyDescent="0.3">
      <c r="A239">
        <v>238</v>
      </c>
      <c r="B239" t="s">
        <v>1923</v>
      </c>
      <c r="C239" t="str">
        <f>HYPERLINK("https://talan.bank.gov.ua/get-user-certificate/gcoXW56gEpuuSiy5PWlQ","Завантажити сертифікат")</f>
        <v>Завантажити сертифікат</v>
      </c>
    </row>
    <row r="240" spans="1:3" x14ac:dyDescent="0.3">
      <c r="A240">
        <v>239</v>
      </c>
      <c r="B240" t="s">
        <v>1924</v>
      </c>
      <c r="C240" t="str">
        <f>HYPERLINK("https://talan.bank.gov.ua/get-user-certificate/gcoXWuOmX8jA1f3jmiN0","Завантажити сертифікат")</f>
        <v>Завантажити сертифікат</v>
      </c>
    </row>
    <row r="241" spans="1:3" x14ac:dyDescent="0.3">
      <c r="A241">
        <v>240</v>
      </c>
      <c r="B241" t="s">
        <v>1925</v>
      </c>
      <c r="C241" t="str">
        <f>HYPERLINK("https://talan.bank.gov.ua/get-user-certificate/gcoXWEavPffJPPq7b1ld","Завантажити сертифікат")</f>
        <v>Завантажити сертифікат</v>
      </c>
    </row>
    <row r="242" spans="1:3" x14ac:dyDescent="0.3">
      <c r="A242">
        <v>241</v>
      </c>
      <c r="B242" t="s">
        <v>1926</v>
      </c>
      <c r="C242" t="str">
        <f>HYPERLINK("https://talan.bank.gov.ua/get-user-certificate/gcoXWYIBcDnK8sw5aw-m","Завантажити сертифікат")</f>
        <v>Завантажити сертифікат</v>
      </c>
    </row>
    <row r="243" spans="1:3" x14ac:dyDescent="0.3">
      <c r="A243">
        <v>242</v>
      </c>
      <c r="B243" t="s">
        <v>1927</v>
      </c>
      <c r="C243" t="str">
        <f>HYPERLINK("https://talan.bank.gov.ua/get-user-certificate/gcoXWdLOwB28KveT2Hf0","Завантажити сертифікат")</f>
        <v>Завантажити сертифікат</v>
      </c>
    </row>
    <row r="244" spans="1:3" x14ac:dyDescent="0.3">
      <c r="A244">
        <v>243</v>
      </c>
      <c r="B244" t="s">
        <v>1928</v>
      </c>
      <c r="C244" t="str">
        <f>HYPERLINK("https://talan.bank.gov.ua/get-user-certificate/gcoXWkQxhKp4vlzaKc3M","Завантажити сертифікат")</f>
        <v>Завантажити сертифікат</v>
      </c>
    </row>
    <row r="245" spans="1:3" x14ac:dyDescent="0.3">
      <c r="A245">
        <v>244</v>
      </c>
      <c r="B245" t="s">
        <v>1929</v>
      </c>
      <c r="C245" t="str">
        <f>HYPERLINK("https://talan.bank.gov.ua/get-user-certificate/gcoXW3CCv6s-obasuPr9","Завантажити сертифікат")</f>
        <v>Завантажити сертифікат</v>
      </c>
    </row>
    <row r="246" spans="1:3" x14ac:dyDescent="0.3">
      <c r="A246">
        <v>245</v>
      </c>
      <c r="B246" t="s">
        <v>1930</v>
      </c>
      <c r="C246" t="str">
        <f>HYPERLINK("https://talan.bank.gov.ua/get-user-certificate/gcoXWqgg2iMq1fsaoUxC","Завантажити сертифікат")</f>
        <v>Завантажити сертифікат</v>
      </c>
    </row>
    <row r="247" spans="1:3" x14ac:dyDescent="0.3">
      <c r="A247">
        <v>246</v>
      </c>
      <c r="B247" t="s">
        <v>1931</v>
      </c>
      <c r="C247" t="str">
        <f>HYPERLINK("https://talan.bank.gov.ua/get-user-certificate/gcoXWlDQOeMxOZZ69YN4","Завантажити сертифікат")</f>
        <v>Завантажити сертифікат</v>
      </c>
    </row>
    <row r="248" spans="1:3" x14ac:dyDescent="0.3">
      <c r="A248">
        <v>247</v>
      </c>
      <c r="B248" t="s">
        <v>1932</v>
      </c>
      <c r="C248" t="str">
        <f>HYPERLINK("https://talan.bank.gov.ua/get-user-certificate/gcoXW4rmPAnCkQl7pS_A","Завантажити сертифікат")</f>
        <v>Завантажити сертифікат</v>
      </c>
    </row>
    <row r="249" spans="1:3" x14ac:dyDescent="0.3">
      <c r="A249">
        <v>248</v>
      </c>
      <c r="B249" t="s">
        <v>1933</v>
      </c>
      <c r="C249" t="str">
        <f>HYPERLINK("https://talan.bank.gov.ua/get-user-certificate/gcoXWFA4rDV-jBSzVfAw","Завантажити сертифікат")</f>
        <v>Завантажити сертифікат</v>
      </c>
    </row>
    <row r="250" spans="1:3" x14ac:dyDescent="0.3">
      <c r="A250">
        <v>249</v>
      </c>
      <c r="B250" t="s">
        <v>1934</v>
      </c>
      <c r="C250" t="str">
        <f>HYPERLINK("https://talan.bank.gov.ua/get-user-certificate/gcoXWkypw1lfD7eQCA4S","Завантажити сертифікат")</f>
        <v>Завантажити сертифікат</v>
      </c>
    </row>
    <row r="251" spans="1:3" x14ac:dyDescent="0.3">
      <c r="A251">
        <v>250</v>
      </c>
      <c r="B251" t="s">
        <v>1935</v>
      </c>
      <c r="C251" t="str">
        <f>HYPERLINK("https://talan.bank.gov.ua/get-user-certificate/gcoXWs9NKz_hMuWe4dPo","Завантажити сертифікат")</f>
        <v>Завантажити сертифікат</v>
      </c>
    </row>
    <row r="252" spans="1:3" x14ac:dyDescent="0.3">
      <c r="A252">
        <v>251</v>
      </c>
      <c r="B252" t="s">
        <v>1936</v>
      </c>
      <c r="C252" t="str">
        <f>HYPERLINK("https://talan.bank.gov.ua/get-user-certificate/gcoXWYRUwAs2tB2OSYXe","Завантажити сертифікат")</f>
        <v>Завантажити сертифікат</v>
      </c>
    </row>
    <row r="253" spans="1:3" x14ac:dyDescent="0.3">
      <c r="A253">
        <v>252</v>
      </c>
      <c r="B253" t="s">
        <v>1937</v>
      </c>
      <c r="C253" t="str">
        <f>HYPERLINK("https://talan.bank.gov.ua/get-user-certificate/gcoXWnPspEoGzuL9GZCZ","Завантажити сертифікат")</f>
        <v>Завантажити сертифікат</v>
      </c>
    </row>
    <row r="254" spans="1:3" x14ac:dyDescent="0.3">
      <c r="A254">
        <v>253</v>
      </c>
      <c r="B254" t="s">
        <v>1938</v>
      </c>
      <c r="C254" t="str">
        <f>HYPERLINK("https://talan.bank.gov.ua/get-user-certificate/gcoXWHv8Pdg650EQPIYI","Завантажити сертифікат")</f>
        <v>Завантажити сертифікат</v>
      </c>
    </row>
    <row r="255" spans="1:3" x14ac:dyDescent="0.3">
      <c r="A255">
        <v>254</v>
      </c>
      <c r="B255" t="s">
        <v>1939</v>
      </c>
      <c r="C255" t="str">
        <f>HYPERLINK("https://talan.bank.gov.ua/get-user-certificate/gcoXWWkrcWLqrgom9RM8","Завантажити сертифікат")</f>
        <v>Завантажити сертифікат</v>
      </c>
    </row>
    <row r="256" spans="1:3" x14ac:dyDescent="0.3">
      <c r="A256">
        <v>255</v>
      </c>
      <c r="B256" t="s">
        <v>1940</v>
      </c>
      <c r="C256" t="str">
        <f>HYPERLINK("https://talan.bank.gov.ua/get-user-certificate/gcoXWlfTqxL6sTmPcT5S","Завантажити сертифікат")</f>
        <v>Завантажити сертифікат</v>
      </c>
    </row>
    <row r="257" spans="1:3" x14ac:dyDescent="0.3">
      <c r="A257">
        <v>256</v>
      </c>
      <c r="B257" t="s">
        <v>1941</v>
      </c>
      <c r="C257" t="str">
        <f>HYPERLINK("https://talan.bank.gov.ua/get-user-certificate/gcoXW50yu9vLWaOa2sRZ","Завантажити сертифікат")</f>
        <v>Завантажити сертифікат</v>
      </c>
    </row>
    <row r="258" spans="1:3" x14ac:dyDescent="0.3">
      <c r="A258">
        <v>257</v>
      </c>
      <c r="B258" t="s">
        <v>1942</v>
      </c>
      <c r="C258" t="str">
        <f>HYPERLINK("https://talan.bank.gov.ua/get-user-certificate/gcoXWMPG4VwM1cM2BpwM","Завантажити сертифікат")</f>
        <v>Завантажити сертифікат</v>
      </c>
    </row>
    <row r="259" spans="1:3" x14ac:dyDescent="0.3">
      <c r="A259">
        <v>258</v>
      </c>
      <c r="B259" t="s">
        <v>1943</v>
      </c>
      <c r="C259" t="str">
        <f>HYPERLINK("https://talan.bank.gov.ua/get-user-certificate/gcoXWyjklR_RCwDP3lLY","Завантажити сертифікат")</f>
        <v>Завантажити сертифікат</v>
      </c>
    </row>
    <row r="260" spans="1:3" x14ac:dyDescent="0.3">
      <c r="A260">
        <v>259</v>
      </c>
      <c r="B260" t="s">
        <v>1944</v>
      </c>
      <c r="C260" t="str">
        <f>HYPERLINK("https://talan.bank.gov.ua/get-user-certificate/gcoXWlsgZ_nC4HfOSPOh","Завантажити сертифікат")</f>
        <v>Завантажити сертифікат</v>
      </c>
    </row>
    <row r="261" spans="1:3" x14ac:dyDescent="0.3">
      <c r="A261">
        <v>260</v>
      </c>
      <c r="B261" t="s">
        <v>1945</v>
      </c>
      <c r="C261" t="str">
        <f>HYPERLINK("https://talan.bank.gov.ua/get-user-certificate/gcoXWVFNn_e6goHp3nc6","Завантажити сертифікат")</f>
        <v>Завантажити сертифікат</v>
      </c>
    </row>
    <row r="262" spans="1:3" x14ac:dyDescent="0.3">
      <c r="A262">
        <v>261</v>
      </c>
      <c r="B262" t="s">
        <v>1946</v>
      </c>
      <c r="C262" t="str">
        <f>HYPERLINK("https://talan.bank.gov.ua/get-user-certificate/gcoXWCSnFRepbaGjIqbj","Завантажити сертифікат")</f>
        <v>Завантажити сертифікат</v>
      </c>
    </row>
    <row r="263" spans="1:3" x14ac:dyDescent="0.3">
      <c r="A263">
        <v>262</v>
      </c>
      <c r="B263" t="s">
        <v>1947</v>
      </c>
      <c r="C263" t="str">
        <f>HYPERLINK("https://talan.bank.gov.ua/get-user-certificate/gcoXWzb824XNJRfKeY2t","Завантажити сертифікат")</f>
        <v>Завантажити сертифікат</v>
      </c>
    </row>
    <row r="264" spans="1:3" x14ac:dyDescent="0.3">
      <c r="A264">
        <v>263</v>
      </c>
      <c r="B264" t="s">
        <v>1948</v>
      </c>
      <c r="C264" t="str">
        <f>HYPERLINK("https://talan.bank.gov.ua/get-user-certificate/gcoXWX5smPabP1DrJtx0","Завантажити сертифікат")</f>
        <v>Завантажити сертифікат</v>
      </c>
    </row>
    <row r="265" spans="1:3" x14ac:dyDescent="0.3">
      <c r="A265">
        <v>264</v>
      </c>
      <c r="B265" t="s">
        <v>1949</v>
      </c>
      <c r="C265" t="str">
        <f>HYPERLINK("https://talan.bank.gov.ua/get-user-certificate/gcoXWnkoYlgFg9B3slIT","Завантажити сертифікат")</f>
        <v>Завантажити сертифікат</v>
      </c>
    </row>
    <row r="266" spans="1:3" x14ac:dyDescent="0.3">
      <c r="A266">
        <v>265</v>
      </c>
      <c r="B266" t="s">
        <v>1950</v>
      </c>
      <c r="C266" t="str">
        <f>HYPERLINK("https://talan.bank.gov.ua/get-user-certificate/gcoXWgoe9N-mnWrf1F-E","Завантажити сертифікат")</f>
        <v>Завантажити сертифікат</v>
      </c>
    </row>
    <row r="267" spans="1:3" x14ac:dyDescent="0.3">
      <c r="A267">
        <v>266</v>
      </c>
      <c r="B267" t="s">
        <v>1951</v>
      </c>
      <c r="C267" t="str">
        <f>HYPERLINK("https://talan.bank.gov.ua/get-user-certificate/gcoXWvnPk3WOeXOcxFJW","Завантажити сертифікат")</f>
        <v>Завантажити сертифікат</v>
      </c>
    </row>
    <row r="268" spans="1:3" x14ac:dyDescent="0.3">
      <c r="A268">
        <v>267</v>
      </c>
      <c r="B268" t="s">
        <v>1952</v>
      </c>
      <c r="C268" t="str">
        <f>HYPERLINK("https://talan.bank.gov.ua/get-user-certificate/gcoXW1VUMW8TRLp9Riyc","Завантажити сертифікат")</f>
        <v>Завантажити сертифікат</v>
      </c>
    </row>
    <row r="269" spans="1:3" x14ac:dyDescent="0.3">
      <c r="A269">
        <v>268</v>
      </c>
      <c r="B269" t="s">
        <v>1953</v>
      </c>
      <c r="C269" t="str">
        <f>HYPERLINK("https://talan.bank.gov.ua/get-user-certificate/gcoXWyQl4ygm2fi2xHNq","Завантажити сертифікат")</f>
        <v>Завантажити сертифікат</v>
      </c>
    </row>
    <row r="270" spans="1:3" x14ac:dyDescent="0.3">
      <c r="A270">
        <v>269</v>
      </c>
      <c r="B270" t="s">
        <v>1954</v>
      </c>
      <c r="C270" t="str">
        <f>HYPERLINK("https://talan.bank.gov.ua/get-user-certificate/gcoXWnbesOPPl_ZwxgS0","Завантажити сертифікат")</f>
        <v>Завантажити сертифікат</v>
      </c>
    </row>
    <row r="271" spans="1:3" x14ac:dyDescent="0.3">
      <c r="A271">
        <v>270</v>
      </c>
      <c r="B271" t="s">
        <v>1955</v>
      </c>
      <c r="C271" t="str">
        <f>HYPERLINK("https://talan.bank.gov.ua/get-user-certificate/gcoXWsJZnM7JIYxajZQl","Завантажити сертифікат")</f>
        <v>Завантажити сертифікат</v>
      </c>
    </row>
    <row r="272" spans="1:3" x14ac:dyDescent="0.3">
      <c r="A272">
        <v>271</v>
      </c>
      <c r="B272" t="s">
        <v>1956</v>
      </c>
      <c r="C272" t="str">
        <f>HYPERLINK("https://talan.bank.gov.ua/get-user-certificate/gcoXWaGI5nsxzERILlpl","Завантажити сертифікат")</f>
        <v>Завантажити сертифікат</v>
      </c>
    </row>
    <row r="273" spans="1:3" x14ac:dyDescent="0.3">
      <c r="A273">
        <v>272</v>
      </c>
      <c r="B273" t="s">
        <v>1957</v>
      </c>
      <c r="C273" t="str">
        <f>HYPERLINK("https://talan.bank.gov.ua/get-user-certificate/gcoXWdTBCguD6Skx420w","Завантажити сертифікат")</f>
        <v>Завантажити сертифікат</v>
      </c>
    </row>
    <row r="274" spans="1:3" x14ac:dyDescent="0.3">
      <c r="A274">
        <v>273</v>
      </c>
      <c r="B274" t="s">
        <v>1958</v>
      </c>
      <c r="C274" t="str">
        <f>HYPERLINK("https://talan.bank.gov.ua/get-user-certificate/gcoXW8C3Jcgdkm-AfRwV","Завантажити сертифікат")</f>
        <v>Завантажити сертифікат</v>
      </c>
    </row>
    <row r="275" spans="1:3" x14ac:dyDescent="0.3">
      <c r="A275">
        <v>274</v>
      </c>
      <c r="B275" t="s">
        <v>770</v>
      </c>
      <c r="C275" t="str">
        <f>HYPERLINK("https://talan.bank.gov.ua/get-user-certificate/gcoXWzg2R5YfHlsHhEpG","Завантажити сертифікат")</f>
        <v>Завантажити сертифікат</v>
      </c>
    </row>
    <row r="276" spans="1:3" x14ac:dyDescent="0.3">
      <c r="A276">
        <v>275</v>
      </c>
      <c r="B276" t="s">
        <v>1959</v>
      </c>
      <c r="C276" t="str">
        <f>HYPERLINK("https://talan.bank.gov.ua/get-user-certificate/gcoXWvh7GfRVDWCKYX82","Завантажити сертифікат")</f>
        <v>Завантажити сертифікат</v>
      </c>
    </row>
    <row r="277" spans="1:3" x14ac:dyDescent="0.3">
      <c r="A277">
        <v>276</v>
      </c>
      <c r="B277" t="s">
        <v>1960</v>
      </c>
      <c r="C277" t="str">
        <f>HYPERLINK("https://talan.bank.gov.ua/get-user-certificate/gcoXWqfabK-3TX7Sc3s5","Завантажити сертифікат")</f>
        <v>Завантажити сертифікат</v>
      </c>
    </row>
    <row r="278" spans="1:3" x14ac:dyDescent="0.3">
      <c r="A278">
        <v>277</v>
      </c>
      <c r="B278" t="s">
        <v>1961</v>
      </c>
      <c r="C278" t="str">
        <f>HYPERLINK("https://talan.bank.gov.ua/get-user-certificate/gcoXWI5J7rX9ooklM0Qk","Завантажити сертифікат")</f>
        <v>Завантажити сертифікат</v>
      </c>
    </row>
    <row r="279" spans="1:3" x14ac:dyDescent="0.3">
      <c r="A279">
        <v>278</v>
      </c>
      <c r="B279" t="s">
        <v>1962</v>
      </c>
      <c r="C279" t="str">
        <f>HYPERLINK("https://talan.bank.gov.ua/get-user-certificate/gcoXWldLy6FhsZY4nKgI","Завантажити сертифікат")</f>
        <v>Завантажити сертифікат</v>
      </c>
    </row>
    <row r="280" spans="1:3" x14ac:dyDescent="0.3">
      <c r="A280">
        <v>279</v>
      </c>
      <c r="B280" t="s">
        <v>1963</v>
      </c>
      <c r="C280" t="str">
        <f>HYPERLINK("https://talan.bank.gov.ua/get-user-certificate/gcoXWCmvdTka99vNsvx7","Завантажити сертифікат")</f>
        <v>Завантажити сертифікат</v>
      </c>
    </row>
    <row r="281" spans="1:3" x14ac:dyDescent="0.3">
      <c r="A281">
        <v>280</v>
      </c>
      <c r="B281" t="s">
        <v>1964</v>
      </c>
      <c r="C281" t="str">
        <f>HYPERLINK("https://talan.bank.gov.ua/get-user-certificate/gcoXWVPeSW4WvisA8jPf","Завантажити сертифікат")</f>
        <v>Завантажити сертифікат</v>
      </c>
    </row>
    <row r="282" spans="1:3" x14ac:dyDescent="0.3">
      <c r="A282">
        <v>281</v>
      </c>
      <c r="B282" t="s">
        <v>1965</v>
      </c>
      <c r="C282" t="str">
        <f>HYPERLINK("https://talan.bank.gov.ua/get-user-certificate/gcoXWgg62cD0aIWRpMvQ","Завантажити сертифікат")</f>
        <v>Завантажити сертифікат</v>
      </c>
    </row>
    <row r="283" spans="1:3" x14ac:dyDescent="0.3">
      <c r="A283">
        <v>282</v>
      </c>
      <c r="B283" t="s">
        <v>1966</v>
      </c>
      <c r="C283" t="str">
        <f>HYPERLINK("https://talan.bank.gov.ua/get-user-certificate/gcoXWzn5qGfRQsT5jFvg","Завантажити сертифікат")</f>
        <v>Завантажити сертифікат</v>
      </c>
    </row>
    <row r="284" spans="1:3" x14ac:dyDescent="0.3">
      <c r="A284">
        <v>283</v>
      </c>
      <c r="B284" t="s">
        <v>1967</v>
      </c>
      <c r="C284" t="str">
        <f>HYPERLINK("https://talan.bank.gov.ua/get-user-certificate/gcoXW_jG5tY7U09rBNsN","Завантажити сертифікат")</f>
        <v>Завантажити сертифікат</v>
      </c>
    </row>
    <row r="285" spans="1:3" x14ac:dyDescent="0.3">
      <c r="A285">
        <v>284</v>
      </c>
      <c r="B285" t="s">
        <v>1968</v>
      </c>
      <c r="C285" t="str">
        <f>HYPERLINK("https://talan.bank.gov.ua/get-user-certificate/gcoXW1drnmNjXGzpdUSY","Завантажити сертифікат")</f>
        <v>Завантажити сертифікат</v>
      </c>
    </row>
    <row r="286" spans="1:3" x14ac:dyDescent="0.3">
      <c r="A286">
        <v>285</v>
      </c>
      <c r="B286" t="s">
        <v>1969</v>
      </c>
      <c r="C286" t="str">
        <f>HYPERLINK("https://talan.bank.gov.ua/get-user-certificate/gcoXWzrC71C7VcouI-ur","Завантажити сертифікат")</f>
        <v>Завантажити сертифікат</v>
      </c>
    </row>
    <row r="287" spans="1:3" x14ac:dyDescent="0.3">
      <c r="A287">
        <v>286</v>
      </c>
      <c r="B287" t="s">
        <v>1970</v>
      </c>
      <c r="C287" t="str">
        <f>HYPERLINK("https://talan.bank.gov.ua/get-user-certificate/gcoXWIInoIgaefDevsdJ","Завантажити сертифікат")</f>
        <v>Завантажити сертифікат</v>
      </c>
    </row>
    <row r="288" spans="1:3" x14ac:dyDescent="0.3">
      <c r="A288">
        <v>287</v>
      </c>
      <c r="B288" t="s">
        <v>1971</v>
      </c>
      <c r="C288" t="str">
        <f>HYPERLINK("https://talan.bank.gov.ua/get-user-certificate/gcoXWhs7mBvZ8Q4Z1TXu","Завантажити сертифікат")</f>
        <v>Завантажити сертифікат</v>
      </c>
    </row>
    <row r="289" spans="1:3" x14ac:dyDescent="0.3">
      <c r="A289">
        <v>288</v>
      </c>
      <c r="B289" t="s">
        <v>1972</v>
      </c>
      <c r="C289" t="str">
        <f>HYPERLINK("https://talan.bank.gov.ua/get-user-certificate/gcoXW16phLh1LluY5J-P","Завантажити сертифікат")</f>
        <v>Завантажити сертифікат</v>
      </c>
    </row>
    <row r="290" spans="1:3" x14ac:dyDescent="0.3">
      <c r="A290">
        <v>289</v>
      </c>
      <c r="B290" t="s">
        <v>1973</v>
      </c>
      <c r="C290" t="str">
        <f>HYPERLINK("https://talan.bank.gov.ua/get-user-certificate/gcoXWAmnx7t7tIrwv-JZ","Завантажити сертифікат")</f>
        <v>Завантажити сертифікат</v>
      </c>
    </row>
    <row r="291" spans="1:3" x14ac:dyDescent="0.3">
      <c r="A291">
        <v>290</v>
      </c>
      <c r="B291" t="s">
        <v>1974</v>
      </c>
      <c r="C291" t="str">
        <f>HYPERLINK("https://talan.bank.gov.ua/get-user-certificate/gcoXWc2lVWy3hv4ecN2P","Завантажити сертифікат")</f>
        <v>Завантажити сертифікат</v>
      </c>
    </row>
    <row r="292" spans="1:3" x14ac:dyDescent="0.3">
      <c r="A292">
        <v>291</v>
      </c>
      <c r="B292" t="s">
        <v>1975</v>
      </c>
      <c r="C292" t="str">
        <f>HYPERLINK("https://talan.bank.gov.ua/get-user-certificate/gcoXWAqD510Brg1BDAVh","Завантажити сертифікат")</f>
        <v>Завантажити сертифікат</v>
      </c>
    </row>
    <row r="293" spans="1:3" x14ac:dyDescent="0.3">
      <c r="A293">
        <v>292</v>
      </c>
      <c r="B293" t="s">
        <v>1976</v>
      </c>
      <c r="C293" t="str">
        <f>HYPERLINK("https://talan.bank.gov.ua/get-user-certificate/gcoXWCGPDzNFcp6rzBYl","Завантажити сертифікат")</f>
        <v>Завантажити сертифікат</v>
      </c>
    </row>
    <row r="294" spans="1:3" x14ac:dyDescent="0.3">
      <c r="A294">
        <v>293</v>
      </c>
      <c r="B294" t="s">
        <v>1977</v>
      </c>
      <c r="C294" t="str">
        <f>HYPERLINK("https://talan.bank.gov.ua/get-user-certificate/gcoXWBn80unRsrnmf9h9","Завантажити сертифікат")</f>
        <v>Завантажити сертифікат</v>
      </c>
    </row>
    <row r="295" spans="1:3" x14ac:dyDescent="0.3">
      <c r="A295">
        <v>294</v>
      </c>
      <c r="B295" t="s">
        <v>1978</v>
      </c>
      <c r="C295" t="str">
        <f>HYPERLINK("https://talan.bank.gov.ua/get-user-certificate/gcoXWKvLHZxplFv1t2xC","Завантажити сертифікат")</f>
        <v>Завантажити сертифікат</v>
      </c>
    </row>
    <row r="296" spans="1:3" x14ac:dyDescent="0.3">
      <c r="A296">
        <v>295</v>
      </c>
      <c r="B296" t="s">
        <v>1979</v>
      </c>
      <c r="C296" t="str">
        <f>HYPERLINK("https://talan.bank.gov.ua/get-user-certificate/gcoXWL-rrstCuc2b5osP","Завантажити сертифікат")</f>
        <v>Завантажити сертифікат</v>
      </c>
    </row>
    <row r="297" spans="1:3" x14ac:dyDescent="0.3">
      <c r="A297">
        <v>296</v>
      </c>
      <c r="B297" t="s">
        <v>1980</v>
      </c>
      <c r="C297" t="str">
        <f>HYPERLINK("https://talan.bank.gov.ua/get-user-certificate/gcoXWFJ1wy4V1mNOKVji","Завантажити сертифікат")</f>
        <v>Завантажити сертифікат</v>
      </c>
    </row>
    <row r="298" spans="1:3" x14ac:dyDescent="0.3">
      <c r="A298">
        <v>297</v>
      </c>
      <c r="B298" t="s">
        <v>1981</v>
      </c>
      <c r="C298" t="str">
        <f>HYPERLINK("https://talan.bank.gov.ua/get-user-certificate/gcoXW5I4P7CNuWYFO7m5","Завантажити сертифікат")</f>
        <v>Завантажити сертифікат</v>
      </c>
    </row>
    <row r="299" spans="1:3" x14ac:dyDescent="0.3">
      <c r="A299">
        <v>298</v>
      </c>
      <c r="B299" t="s">
        <v>1982</v>
      </c>
      <c r="C299" t="str">
        <f>HYPERLINK("https://talan.bank.gov.ua/get-user-certificate/gcoXW0rqgHC_Dc3VG4Ki","Завантажити сертифікат")</f>
        <v>Завантажити сертифікат</v>
      </c>
    </row>
    <row r="300" spans="1:3" x14ac:dyDescent="0.3">
      <c r="A300">
        <v>299</v>
      </c>
      <c r="B300" t="s">
        <v>1983</v>
      </c>
      <c r="C300" t="str">
        <f>HYPERLINK("https://talan.bank.gov.ua/get-user-certificate/gcoXWGg78yuPGHsgKHLG","Завантажити сертифікат")</f>
        <v>Завантажити сертифікат</v>
      </c>
    </row>
    <row r="301" spans="1:3" x14ac:dyDescent="0.3">
      <c r="A301">
        <v>300</v>
      </c>
      <c r="B301" t="s">
        <v>1984</v>
      </c>
      <c r="C301" t="str">
        <f>HYPERLINK("https://talan.bank.gov.ua/get-user-certificate/gcoXW__DuD6xr34GeaZk","Завантажити сертифікат")</f>
        <v>Завантажити сертифікат</v>
      </c>
    </row>
    <row r="302" spans="1:3" x14ac:dyDescent="0.3">
      <c r="A302">
        <v>301</v>
      </c>
      <c r="B302" t="s">
        <v>1985</v>
      </c>
      <c r="C302" t="str">
        <f>HYPERLINK("https://talan.bank.gov.ua/get-user-certificate/gcoXWGa3sM4rT8mwbAN6","Завантажити сертифікат")</f>
        <v>Завантажити сертифікат</v>
      </c>
    </row>
    <row r="303" spans="1:3" x14ac:dyDescent="0.3">
      <c r="A303">
        <v>302</v>
      </c>
      <c r="B303" t="s">
        <v>1986</v>
      </c>
      <c r="C303" t="str">
        <f>HYPERLINK("https://talan.bank.gov.ua/get-user-certificate/gcoXWUcmhD6gV5qkG54e","Завантажити сертифікат")</f>
        <v>Завантажити сертифікат</v>
      </c>
    </row>
    <row r="304" spans="1:3" x14ac:dyDescent="0.3">
      <c r="A304">
        <v>303</v>
      </c>
      <c r="B304" t="s">
        <v>1987</v>
      </c>
      <c r="C304" t="str">
        <f>HYPERLINK("https://talan.bank.gov.ua/get-user-certificate/gcoXWRgO-vSakg9Sttb3","Завантажити сертифікат")</f>
        <v>Завантажити сертифікат</v>
      </c>
    </row>
    <row r="305" spans="1:3" x14ac:dyDescent="0.3">
      <c r="A305">
        <v>304</v>
      </c>
      <c r="B305" t="s">
        <v>1988</v>
      </c>
      <c r="C305" t="str">
        <f>HYPERLINK("https://talan.bank.gov.ua/get-user-certificate/gcoXWfefcVIWTQSk0tOt","Завантажити сертифікат")</f>
        <v>Завантажити сертифікат</v>
      </c>
    </row>
    <row r="306" spans="1:3" x14ac:dyDescent="0.3">
      <c r="A306">
        <v>305</v>
      </c>
      <c r="B306" t="s">
        <v>1989</v>
      </c>
      <c r="C306" t="str">
        <f>HYPERLINK("https://talan.bank.gov.ua/get-user-certificate/gcoXW6dk39WJRDY6XKB9","Завантажити сертифікат")</f>
        <v>Завантажити сертифікат</v>
      </c>
    </row>
    <row r="307" spans="1:3" x14ac:dyDescent="0.3">
      <c r="A307">
        <v>306</v>
      </c>
      <c r="B307" t="s">
        <v>1990</v>
      </c>
      <c r="C307" t="str">
        <f>HYPERLINK("https://talan.bank.gov.ua/get-user-certificate/gcoXWFIUT4gDAouw9PCy","Завантажити сертифікат")</f>
        <v>Завантажити сертифікат</v>
      </c>
    </row>
    <row r="308" spans="1:3" x14ac:dyDescent="0.3">
      <c r="A308">
        <v>307</v>
      </c>
      <c r="B308" t="s">
        <v>1991</v>
      </c>
      <c r="C308" t="str">
        <f>HYPERLINK("https://talan.bank.gov.ua/get-user-certificate/gcoXWreBiwb_mOq7_PZ7","Завантажити сертифікат")</f>
        <v>Завантажити сертифікат</v>
      </c>
    </row>
    <row r="309" spans="1:3" x14ac:dyDescent="0.3">
      <c r="A309">
        <v>308</v>
      </c>
      <c r="B309" t="s">
        <v>1992</v>
      </c>
      <c r="C309" t="str">
        <f>HYPERLINK("https://talan.bank.gov.ua/get-user-certificate/gcoXWKZNbOpmK0DgNnfn","Завантажити сертифікат")</f>
        <v>Завантажити сертифікат</v>
      </c>
    </row>
    <row r="310" spans="1:3" x14ac:dyDescent="0.3">
      <c r="A310">
        <v>309</v>
      </c>
      <c r="B310" t="s">
        <v>1993</v>
      </c>
      <c r="C310" t="str">
        <f>HYPERLINK("https://talan.bank.gov.ua/get-user-certificate/gcoXWA14-DU242y16md3","Завантажити сертифікат")</f>
        <v>Завантажити сертифікат</v>
      </c>
    </row>
    <row r="311" spans="1:3" x14ac:dyDescent="0.3">
      <c r="A311">
        <v>310</v>
      </c>
      <c r="B311" t="s">
        <v>1699</v>
      </c>
      <c r="C311" t="str">
        <f>HYPERLINK("https://talan.bank.gov.ua/get-user-certificate/gcoXW3uZmWAAIcbvlWiW","Завантажити сертифікат")</f>
        <v>Завантажити сертифікат</v>
      </c>
    </row>
    <row r="312" spans="1:3" x14ac:dyDescent="0.3">
      <c r="A312">
        <v>311</v>
      </c>
      <c r="B312" t="s">
        <v>1994</v>
      </c>
      <c r="C312" t="str">
        <f>HYPERLINK("https://talan.bank.gov.ua/get-user-certificate/gcoXWSRCLkzMhrA9q8QI","Завантажити сертифікат")</f>
        <v>Завантажити сертифікат</v>
      </c>
    </row>
    <row r="313" spans="1:3" x14ac:dyDescent="0.3">
      <c r="A313">
        <v>312</v>
      </c>
      <c r="B313" t="s">
        <v>1995</v>
      </c>
      <c r="C313" t="str">
        <f>HYPERLINK("https://talan.bank.gov.ua/get-user-certificate/gcoXWMkgcHueSPllePyQ","Завантажити сертифікат")</f>
        <v>Завантажити сертифікат</v>
      </c>
    </row>
    <row r="314" spans="1:3" x14ac:dyDescent="0.3">
      <c r="A314">
        <v>313</v>
      </c>
      <c r="B314" t="s">
        <v>1996</v>
      </c>
      <c r="C314" t="str">
        <f>HYPERLINK("https://talan.bank.gov.ua/get-user-certificate/gcoXWwhqpo0KTiCSeVxU","Завантажити сертифікат")</f>
        <v>Завантажити сертифікат</v>
      </c>
    </row>
    <row r="315" spans="1:3" x14ac:dyDescent="0.3">
      <c r="A315">
        <v>314</v>
      </c>
      <c r="B315" t="s">
        <v>1997</v>
      </c>
      <c r="C315" t="str">
        <f>HYPERLINK("https://talan.bank.gov.ua/get-user-certificate/gcoXWRMUhGe-1-Mbcw75","Завантажити сертифікат")</f>
        <v>Завантажити сертифікат</v>
      </c>
    </row>
    <row r="316" spans="1:3" x14ac:dyDescent="0.3">
      <c r="A316">
        <v>315</v>
      </c>
      <c r="B316" t="s">
        <v>1998</v>
      </c>
      <c r="C316" t="str">
        <f>HYPERLINK("https://talan.bank.gov.ua/get-user-certificate/gcoXWcv9QopVZYutlVOH","Завантажити сертифікат")</f>
        <v>Завантажити сертифікат</v>
      </c>
    </row>
    <row r="317" spans="1:3" x14ac:dyDescent="0.3">
      <c r="A317">
        <v>316</v>
      </c>
      <c r="B317" t="s">
        <v>1999</v>
      </c>
      <c r="C317" t="str">
        <f>HYPERLINK("https://talan.bank.gov.ua/get-user-certificate/gcoXWgLIZo1btEoC-FC0","Завантажити сертифікат")</f>
        <v>Завантажити сертифікат</v>
      </c>
    </row>
    <row r="318" spans="1:3" x14ac:dyDescent="0.3">
      <c r="A318">
        <v>317</v>
      </c>
      <c r="B318" t="s">
        <v>2000</v>
      </c>
      <c r="C318" t="str">
        <f>HYPERLINK("https://talan.bank.gov.ua/get-user-certificate/gcoXWceCimgcK1xel77r","Завантажити сертифікат")</f>
        <v>Завантажити сертифікат</v>
      </c>
    </row>
    <row r="319" spans="1:3" x14ac:dyDescent="0.3">
      <c r="A319">
        <v>318</v>
      </c>
      <c r="B319" t="s">
        <v>2001</v>
      </c>
      <c r="C319" t="str">
        <f>HYPERLINK("https://talan.bank.gov.ua/get-user-certificate/gcoXWpttHpfxhtRlJ9uM","Завантажити сертифікат")</f>
        <v>Завантажити сертифікат</v>
      </c>
    </row>
    <row r="320" spans="1:3" x14ac:dyDescent="0.3">
      <c r="A320">
        <v>319</v>
      </c>
      <c r="B320" t="s">
        <v>2002</v>
      </c>
      <c r="C320" t="str">
        <f>HYPERLINK("https://talan.bank.gov.ua/get-user-certificate/gcoXWakgmVNA_gBSFLi9","Завантажити сертифікат")</f>
        <v>Завантажити сертифікат</v>
      </c>
    </row>
    <row r="321" spans="1:3" x14ac:dyDescent="0.3">
      <c r="A321">
        <v>320</v>
      </c>
      <c r="B321" t="s">
        <v>2003</v>
      </c>
      <c r="C321" t="str">
        <f>HYPERLINK("https://talan.bank.gov.ua/get-user-certificate/gcoXWSYx8llk-GIZudbC","Завантажити сертифікат")</f>
        <v>Завантажити сертифікат</v>
      </c>
    </row>
    <row r="322" spans="1:3" x14ac:dyDescent="0.3">
      <c r="A322">
        <v>321</v>
      </c>
      <c r="B322" t="s">
        <v>2004</v>
      </c>
      <c r="C322" t="str">
        <f>HYPERLINK("https://talan.bank.gov.ua/get-user-certificate/gcoXWO5l35Hq0Dq-R5zd","Завантажити сертифікат")</f>
        <v>Завантажити сертифікат</v>
      </c>
    </row>
    <row r="323" spans="1:3" x14ac:dyDescent="0.3">
      <c r="A323">
        <v>322</v>
      </c>
      <c r="B323" t="s">
        <v>2005</v>
      </c>
      <c r="C323" t="str">
        <f>HYPERLINK("https://talan.bank.gov.ua/get-user-certificate/gcoXWeboksP38_3YyASk","Завантажити сертифікат")</f>
        <v>Завантажити сертифікат</v>
      </c>
    </row>
    <row r="324" spans="1:3" x14ac:dyDescent="0.3">
      <c r="A324">
        <v>323</v>
      </c>
      <c r="B324" t="s">
        <v>2006</v>
      </c>
      <c r="C324" t="str">
        <f>HYPERLINK("https://talan.bank.gov.ua/get-user-certificate/gcoXWpeUdHb0BoUnOywt","Завантажити сертифікат")</f>
        <v>Завантажити сертифікат</v>
      </c>
    </row>
    <row r="325" spans="1:3" x14ac:dyDescent="0.3">
      <c r="A325">
        <v>324</v>
      </c>
      <c r="B325" t="s">
        <v>2007</v>
      </c>
      <c r="C325" t="str">
        <f>HYPERLINK("https://talan.bank.gov.ua/get-user-certificate/gcoXWQ6u_Nk_pwpGvtA1","Завантажити сертифікат")</f>
        <v>Завантажити сертифікат</v>
      </c>
    </row>
    <row r="326" spans="1:3" x14ac:dyDescent="0.3">
      <c r="A326">
        <v>325</v>
      </c>
      <c r="B326" t="s">
        <v>2008</v>
      </c>
      <c r="C326" t="str">
        <f>HYPERLINK("https://talan.bank.gov.ua/get-user-certificate/gcoXWwgDohN4j3o3omSi","Завантажити сертифікат")</f>
        <v>Завантажити сертифікат</v>
      </c>
    </row>
    <row r="327" spans="1:3" x14ac:dyDescent="0.3">
      <c r="A327">
        <v>326</v>
      </c>
      <c r="B327" t="s">
        <v>2009</v>
      </c>
      <c r="C327" t="str">
        <f>HYPERLINK("https://talan.bank.gov.ua/get-user-certificate/gcoXWIc9KLZyRvhsnOBI","Завантажити сертифікат")</f>
        <v>Завантажити сертифікат</v>
      </c>
    </row>
    <row r="328" spans="1:3" x14ac:dyDescent="0.3">
      <c r="A328">
        <v>327</v>
      </c>
      <c r="B328" t="s">
        <v>2010</v>
      </c>
      <c r="C328" t="str">
        <f>HYPERLINK("https://talan.bank.gov.ua/get-user-certificate/gcoXWgQIJ7gN225PDiDz","Завантажити сертифікат")</f>
        <v>Завантажити сертифікат</v>
      </c>
    </row>
    <row r="329" spans="1:3" x14ac:dyDescent="0.3">
      <c r="A329">
        <v>328</v>
      </c>
      <c r="B329" t="s">
        <v>2011</v>
      </c>
      <c r="C329" t="str">
        <f>HYPERLINK("https://talan.bank.gov.ua/get-user-certificate/gcoXWe1pRGwLszeVK0va","Завантажити сертифікат")</f>
        <v>Завантажити сертифікат</v>
      </c>
    </row>
    <row r="330" spans="1:3" x14ac:dyDescent="0.3">
      <c r="A330">
        <v>329</v>
      </c>
      <c r="B330" t="s">
        <v>2012</v>
      </c>
      <c r="C330" t="str">
        <f>HYPERLINK("https://talan.bank.gov.ua/get-user-certificate/gcoXWfmdaEeo6uqfPEbx","Завантажити сертифікат")</f>
        <v>Завантажити сертифікат</v>
      </c>
    </row>
    <row r="331" spans="1:3" x14ac:dyDescent="0.3">
      <c r="A331">
        <v>330</v>
      </c>
      <c r="B331" t="s">
        <v>2013</v>
      </c>
      <c r="C331" t="str">
        <f>HYPERLINK("https://talan.bank.gov.ua/get-user-certificate/gcoXWC4ZH5YquOqrlBHB","Завантажити сертифікат")</f>
        <v>Завантажити сертифікат</v>
      </c>
    </row>
    <row r="332" spans="1:3" x14ac:dyDescent="0.3">
      <c r="A332">
        <v>331</v>
      </c>
      <c r="B332" t="s">
        <v>2014</v>
      </c>
      <c r="C332" t="str">
        <f>HYPERLINK("https://talan.bank.gov.ua/get-user-certificate/gcoXWf7WWmK2sdB2bBHk","Завантажити сертифікат")</f>
        <v>Завантажити сертифікат</v>
      </c>
    </row>
    <row r="333" spans="1:3" x14ac:dyDescent="0.3">
      <c r="A333">
        <v>332</v>
      </c>
      <c r="B333" t="s">
        <v>2015</v>
      </c>
      <c r="C333" t="str">
        <f>HYPERLINK("https://talan.bank.gov.ua/get-user-certificate/gcoXW0PEfjAMvziceAel","Завантажити сертифікат")</f>
        <v>Завантажити сертифікат</v>
      </c>
    </row>
    <row r="334" spans="1:3" x14ac:dyDescent="0.3">
      <c r="A334">
        <v>333</v>
      </c>
      <c r="B334" t="s">
        <v>2016</v>
      </c>
      <c r="C334" t="str">
        <f>HYPERLINK("https://talan.bank.gov.ua/get-user-certificate/gcoXWI-K-jOl9teAerDc","Завантажити сертифікат")</f>
        <v>Завантажити сертифікат</v>
      </c>
    </row>
    <row r="335" spans="1:3" x14ac:dyDescent="0.3">
      <c r="A335">
        <v>334</v>
      </c>
      <c r="B335" t="s">
        <v>2017</v>
      </c>
      <c r="C335" t="str">
        <f>HYPERLINK("https://talan.bank.gov.ua/get-user-certificate/gcoXW6k_PH_3wyu5nKrM","Завантажити сертифікат")</f>
        <v>Завантажити сертифікат</v>
      </c>
    </row>
    <row r="336" spans="1:3" x14ac:dyDescent="0.3">
      <c r="A336">
        <v>335</v>
      </c>
      <c r="B336" t="s">
        <v>2018</v>
      </c>
      <c r="C336" t="str">
        <f>HYPERLINK("https://talan.bank.gov.ua/get-user-certificate/gcoXW0lsusrb6MgyHN-6","Завантажити сертифікат")</f>
        <v>Завантажити сертифікат</v>
      </c>
    </row>
    <row r="337" spans="1:3" x14ac:dyDescent="0.3">
      <c r="A337">
        <v>336</v>
      </c>
      <c r="B337" t="s">
        <v>2019</v>
      </c>
      <c r="C337" t="str">
        <f>HYPERLINK("https://talan.bank.gov.ua/get-user-certificate/gcoXWdKzMiGfPSbIRNbt","Завантажити сертифікат")</f>
        <v>Завантажити сертифікат</v>
      </c>
    </row>
    <row r="338" spans="1:3" x14ac:dyDescent="0.3">
      <c r="A338">
        <v>337</v>
      </c>
      <c r="B338" t="s">
        <v>2020</v>
      </c>
      <c r="C338" t="str">
        <f>HYPERLINK("https://talan.bank.gov.ua/get-user-certificate/gcoXWdKTPEZ0vjXAeFCM","Завантажити сертифікат")</f>
        <v>Завантажити сертифікат</v>
      </c>
    </row>
    <row r="339" spans="1:3" x14ac:dyDescent="0.3">
      <c r="A339">
        <v>338</v>
      </c>
      <c r="B339" t="s">
        <v>2021</v>
      </c>
      <c r="C339" t="str">
        <f>HYPERLINK("https://talan.bank.gov.ua/get-user-certificate/gcoXW6YGwjUnvDrgJphN","Завантажити сертифікат")</f>
        <v>Завантажити сертифікат</v>
      </c>
    </row>
    <row r="340" spans="1:3" x14ac:dyDescent="0.3">
      <c r="A340">
        <v>339</v>
      </c>
      <c r="B340" t="s">
        <v>2022</v>
      </c>
      <c r="C340" t="str">
        <f>HYPERLINK("https://talan.bank.gov.ua/get-user-certificate/gcoXWh9h5YeHD-HRe_nx","Завантажити сертифікат")</f>
        <v>Завантажити сертифікат</v>
      </c>
    </row>
    <row r="341" spans="1:3" x14ac:dyDescent="0.3">
      <c r="A341">
        <v>340</v>
      </c>
      <c r="B341" t="s">
        <v>2023</v>
      </c>
      <c r="C341" t="str">
        <f>HYPERLINK("https://talan.bank.gov.ua/get-user-certificate/gcoXWjCF08ntYm3y6x1L","Завантажити сертифікат")</f>
        <v>Завантажити сертифікат</v>
      </c>
    </row>
    <row r="342" spans="1:3" x14ac:dyDescent="0.3">
      <c r="A342">
        <v>341</v>
      </c>
      <c r="B342" t="s">
        <v>2024</v>
      </c>
      <c r="C342" t="str">
        <f>HYPERLINK("https://talan.bank.gov.ua/get-user-certificate/gcoXW91QxNcAb3o-c3BY","Завантажити сертифікат")</f>
        <v>Завантажити сертифікат</v>
      </c>
    </row>
    <row r="343" spans="1:3" x14ac:dyDescent="0.3">
      <c r="A343">
        <v>342</v>
      </c>
      <c r="B343" t="s">
        <v>2025</v>
      </c>
      <c r="C343" t="str">
        <f>HYPERLINK("https://talan.bank.gov.ua/get-user-certificate/gcoXWRyUt_2qJHGEy_I9","Завантажити сертифікат")</f>
        <v>Завантажити сертифікат</v>
      </c>
    </row>
    <row r="344" spans="1:3" x14ac:dyDescent="0.3">
      <c r="A344">
        <v>343</v>
      </c>
      <c r="B344" t="s">
        <v>2026</v>
      </c>
      <c r="C344" t="str">
        <f>HYPERLINK("https://talan.bank.gov.ua/get-user-certificate/gcoXWcw5Xn8WhLo4hSHg","Завантажити сертифікат")</f>
        <v>Завантажити сертифікат</v>
      </c>
    </row>
    <row r="345" spans="1:3" x14ac:dyDescent="0.3">
      <c r="A345">
        <v>344</v>
      </c>
      <c r="B345" t="s">
        <v>2027</v>
      </c>
      <c r="C345" t="str">
        <f>HYPERLINK("https://talan.bank.gov.ua/get-user-certificate/gcoXWdoE7VYNXCSno3SO","Завантажити сертифікат")</f>
        <v>Завантажити сертифікат</v>
      </c>
    </row>
    <row r="346" spans="1:3" x14ac:dyDescent="0.3">
      <c r="A346">
        <v>345</v>
      </c>
      <c r="B346" t="s">
        <v>2028</v>
      </c>
      <c r="C346" t="str">
        <f>HYPERLINK("https://talan.bank.gov.ua/get-user-certificate/gcoXW66qhga_ifkIwZl3","Завантажити сертифікат")</f>
        <v>Завантажити сертифікат</v>
      </c>
    </row>
    <row r="347" spans="1:3" x14ac:dyDescent="0.3">
      <c r="A347">
        <v>346</v>
      </c>
      <c r="B347" t="s">
        <v>2029</v>
      </c>
      <c r="C347" t="str">
        <f>HYPERLINK("https://talan.bank.gov.ua/get-user-certificate/gcoXWc9LftHwpvUSp7HA","Завантажити сертифікат")</f>
        <v>Завантажити сертифікат</v>
      </c>
    </row>
    <row r="348" spans="1:3" x14ac:dyDescent="0.3">
      <c r="A348">
        <v>347</v>
      </c>
      <c r="B348" t="s">
        <v>2030</v>
      </c>
      <c r="C348" t="str">
        <f>HYPERLINK("https://talan.bank.gov.ua/get-user-certificate/gcoXWDq4DCvVYShjdWx0","Завантажити сертифікат")</f>
        <v>Завантажити сертифікат</v>
      </c>
    </row>
    <row r="349" spans="1:3" x14ac:dyDescent="0.3">
      <c r="A349">
        <v>348</v>
      </c>
      <c r="B349" t="s">
        <v>2031</v>
      </c>
      <c r="C349" t="str">
        <f>HYPERLINK("https://talan.bank.gov.ua/get-user-certificate/gcoXWB5GdMrw1WBQYAem","Завантажити сертифікат")</f>
        <v>Завантажити сертифікат</v>
      </c>
    </row>
    <row r="350" spans="1:3" x14ac:dyDescent="0.3">
      <c r="A350">
        <v>349</v>
      </c>
      <c r="B350" t="s">
        <v>2032</v>
      </c>
      <c r="C350" t="str">
        <f>HYPERLINK("https://talan.bank.gov.ua/get-user-certificate/gcoXWP12ZP5J7O6zqYRO","Завантажити сертифікат")</f>
        <v>Завантажити сертифікат</v>
      </c>
    </row>
    <row r="351" spans="1:3" x14ac:dyDescent="0.3">
      <c r="A351">
        <v>350</v>
      </c>
      <c r="B351" t="s">
        <v>2033</v>
      </c>
      <c r="C351" t="str">
        <f>HYPERLINK("https://talan.bank.gov.ua/get-user-certificate/gcoXWu53kG5WM_vypDEr","Завантажити сертифікат")</f>
        <v>Завантажити сертифікат</v>
      </c>
    </row>
    <row r="352" spans="1:3" x14ac:dyDescent="0.3">
      <c r="A352">
        <v>351</v>
      </c>
      <c r="B352" t="s">
        <v>2034</v>
      </c>
      <c r="C352" t="str">
        <f>HYPERLINK("https://talan.bank.gov.ua/get-user-certificate/gcoXWRpQPRZFP02_X-Sc","Завантажити сертифікат")</f>
        <v>Завантажити сертифікат</v>
      </c>
    </row>
    <row r="353" spans="1:3" x14ac:dyDescent="0.3">
      <c r="A353">
        <v>352</v>
      </c>
      <c r="B353" t="s">
        <v>2035</v>
      </c>
      <c r="C353" t="str">
        <f>HYPERLINK("https://talan.bank.gov.ua/get-user-certificate/gcoXWtcYqV5al-y87kTb","Завантажити сертифікат")</f>
        <v>Завантажити сертифікат</v>
      </c>
    </row>
    <row r="354" spans="1:3" x14ac:dyDescent="0.3">
      <c r="A354">
        <v>353</v>
      </c>
      <c r="B354" t="s">
        <v>2036</v>
      </c>
      <c r="C354" t="str">
        <f>HYPERLINK("https://talan.bank.gov.ua/get-user-certificate/gcoXWHtM3tKsbrNU0YSR","Завантажити сертифікат")</f>
        <v>Завантажити сертифікат</v>
      </c>
    </row>
    <row r="355" spans="1:3" x14ac:dyDescent="0.3">
      <c r="A355">
        <v>354</v>
      </c>
      <c r="B355" t="s">
        <v>2037</v>
      </c>
      <c r="C355" t="str">
        <f>HYPERLINK("https://talan.bank.gov.ua/get-user-certificate/gcoXWJ7SdK8DzFq6i4Wx","Завантажити сертифікат")</f>
        <v>Завантажити сертифікат</v>
      </c>
    </row>
    <row r="356" spans="1:3" x14ac:dyDescent="0.3">
      <c r="A356">
        <v>355</v>
      </c>
      <c r="B356" t="s">
        <v>2038</v>
      </c>
      <c r="C356" t="str">
        <f>HYPERLINK("https://talan.bank.gov.ua/get-user-certificate/gcoXWF_vKRT_Hjr1RufU","Завантажити сертифікат")</f>
        <v>Завантажити сертифікат</v>
      </c>
    </row>
    <row r="357" spans="1:3" x14ac:dyDescent="0.3">
      <c r="A357">
        <v>356</v>
      </c>
      <c r="B357" t="s">
        <v>2039</v>
      </c>
      <c r="C357" t="str">
        <f>HYPERLINK("https://talan.bank.gov.ua/get-user-certificate/gcoXWEOvv6eVAh2VRzKg","Завантажити сертифікат")</f>
        <v>Завантажити сертифікат</v>
      </c>
    </row>
    <row r="358" spans="1:3" x14ac:dyDescent="0.3">
      <c r="A358">
        <v>357</v>
      </c>
      <c r="B358" t="s">
        <v>2040</v>
      </c>
      <c r="C358" t="str">
        <f>HYPERLINK("https://talan.bank.gov.ua/get-user-certificate/gcoXWz4QJ2UKxcteLd_Z","Завантажити сертифікат")</f>
        <v>Завантажити сертифікат</v>
      </c>
    </row>
    <row r="359" spans="1:3" x14ac:dyDescent="0.3">
      <c r="A359">
        <v>358</v>
      </c>
      <c r="B359" t="s">
        <v>2041</v>
      </c>
      <c r="C359" t="str">
        <f>HYPERLINK("https://talan.bank.gov.ua/get-user-certificate/gcoXWL8h5IQd_2dkJn7J","Завантажити сертифікат")</f>
        <v>Завантажити сертифікат</v>
      </c>
    </row>
    <row r="360" spans="1:3" x14ac:dyDescent="0.3">
      <c r="A360">
        <v>359</v>
      </c>
      <c r="B360" t="s">
        <v>2042</v>
      </c>
      <c r="C360" t="str">
        <f>HYPERLINK("https://talan.bank.gov.ua/get-user-certificate/gcoXWoaC4ZyOZ72QbjwT","Завантажити сертифікат")</f>
        <v>Завантажити сертифікат</v>
      </c>
    </row>
    <row r="361" spans="1:3" x14ac:dyDescent="0.3">
      <c r="A361">
        <v>360</v>
      </c>
      <c r="B361" t="s">
        <v>2043</v>
      </c>
      <c r="C361" t="str">
        <f>HYPERLINK("https://talan.bank.gov.ua/get-user-certificate/gcoXWim8sTeVFmgRt5tJ","Завантажити сертифікат")</f>
        <v>Завантажити сертифікат</v>
      </c>
    </row>
    <row r="362" spans="1:3" x14ac:dyDescent="0.3">
      <c r="A362">
        <v>361</v>
      </c>
      <c r="B362" t="s">
        <v>2044</v>
      </c>
      <c r="C362" t="str">
        <f>HYPERLINK("https://talan.bank.gov.ua/get-user-certificate/gcoXWyfu0K5XIvaaXknD","Завантажити сертифікат")</f>
        <v>Завантажити сертифікат</v>
      </c>
    </row>
    <row r="363" spans="1:3" x14ac:dyDescent="0.3">
      <c r="A363">
        <v>362</v>
      </c>
      <c r="B363" t="s">
        <v>2045</v>
      </c>
      <c r="C363" t="str">
        <f>HYPERLINK("https://talan.bank.gov.ua/get-user-certificate/gcoXW4gZNC8a8SoEPdch","Завантажити сертифікат")</f>
        <v>Завантажити сертифікат</v>
      </c>
    </row>
    <row r="364" spans="1:3" x14ac:dyDescent="0.3">
      <c r="A364">
        <v>363</v>
      </c>
      <c r="B364" t="s">
        <v>2046</v>
      </c>
      <c r="C364" t="str">
        <f>HYPERLINK("https://talan.bank.gov.ua/get-user-certificate/gcoXWRDlXJuV4U70etYK","Завантажити сертифікат")</f>
        <v>Завантажити сертифікат</v>
      </c>
    </row>
    <row r="365" spans="1:3" x14ac:dyDescent="0.3">
      <c r="A365">
        <v>364</v>
      </c>
      <c r="B365" t="s">
        <v>2047</v>
      </c>
      <c r="C365" t="str">
        <f>HYPERLINK("https://talan.bank.gov.ua/get-user-certificate/gcoXWO_9V6oXERv4mnDn","Завантажити сертифікат")</f>
        <v>Завантажити сертифікат</v>
      </c>
    </row>
    <row r="366" spans="1:3" x14ac:dyDescent="0.3">
      <c r="A366">
        <v>365</v>
      </c>
      <c r="B366" t="s">
        <v>2048</v>
      </c>
      <c r="C366" t="str">
        <f>HYPERLINK("https://talan.bank.gov.ua/get-user-certificate/gcoXWP0HnEeetpJqJD3D","Завантажити сертифікат")</f>
        <v>Завантажити сертифікат</v>
      </c>
    </row>
    <row r="367" spans="1:3" x14ac:dyDescent="0.3">
      <c r="A367">
        <v>366</v>
      </c>
      <c r="B367" t="s">
        <v>2049</v>
      </c>
      <c r="C367" t="str">
        <f>HYPERLINK("https://talan.bank.gov.ua/get-user-certificate/gcoXW3NJR9Z8VrLr72vD","Завантажити сертифікат")</f>
        <v>Завантажити сертифікат</v>
      </c>
    </row>
    <row r="368" spans="1:3" x14ac:dyDescent="0.3">
      <c r="A368">
        <v>367</v>
      </c>
      <c r="B368" t="s">
        <v>2050</v>
      </c>
      <c r="C368" t="str">
        <f>HYPERLINK("https://talan.bank.gov.ua/get-user-certificate/gcoXWnQ30wcTG9hzI8RE","Завантажити сертифікат")</f>
        <v>Завантажити сертифікат</v>
      </c>
    </row>
    <row r="369" spans="1:3" x14ac:dyDescent="0.3">
      <c r="A369">
        <v>368</v>
      </c>
      <c r="B369" t="s">
        <v>2051</v>
      </c>
      <c r="C369" t="str">
        <f>HYPERLINK("https://talan.bank.gov.ua/get-user-certificate/gcoXWHUKvgy6Epp9QbWL","Завантажити сертифікат")</f>
        <v>Завантажити сертифікат</v>
      </c>
    </row>
    <row r="370" spans="1:3" x14ac:dyDescent="0.3">
      <c r="A370">
        <v>369</v>
      </c>
      <c r="B370" t="s">
        <v>2052</v>
      </c>
      <c r="C370" t="str">
        <f>HYPERLINK("https://talan.bank.gov.ua/get-user-certificate/gcoXWwvBt1Z2TOVAfmLM","Завантажити сертифікат")</f>
        <v>Завантажити сертифікат</v>
      </c>
    </row>
    <row r="371" spans="1:3" x14ac:dyDescent="0.3">
      <c r="A371">
        <v>370</v>
      </c>
      <c r="B371" t="s">
        <v>2053</v>
      </c>
      <c r="C371" t="str">
        <f>HYPERLINK("https://talan.bank.gov.ua/get-user-certificate/gcoXWBP2jBAZTfhzK9Sd","Завантажити сертифікат")</f>
        <v>Завантажити сертифікат</v>
      </c>
    </row>
    <row r="372" spans="1:3" x14ac:dyDescent="0.3">
      <c r="A372">
        <v>371</v>
      </c>
      <c r="B372" t="s">
        <v>2054</v>
      </c>
      <c r="C372" t="str">
        <f>HYPERLINK("https://talan.bank.gov.ua/get-user-certificate/gcoXW2nOZM9F6OawrxHm","Завантажити сертифікат")</f>
        <v>Завантажити сертифікат</v>
      </c>
    </row>
    <row r="373" spans="1:3" x14ac:dyDescent="0.3">
      <c r="A373">
        <v>372</v>
      </c>
      <c r="B373" t="s">
        <v>2055</v>
      </c>
      <c r="C373" t="str">
        <f>HYPERLINK("https://talan.bank.gov.ua/get-user-certificate/gcoXWDN_WP0Ho_Ngkj5k","Завантажити сертифікат")</f>
        <v>Завантажити сертифікат</v>
      </c>
    </row>
    <row r="374" spans="1:3" x14ac:dyDescent="0.3">
      <c r="A374">
        <v>373</v>
      </c>
      <c r="B374" t="s">
        <v>2056</v>
      </c>
      <c r="C374" t="str">
        <f>HYPERLINK("https://talan.bank.gov.ua/get-user-certificate/gcoXW84Ku0jIks_KslRM","Завантажити сертифікат")</f>
        <v>Завантажити сертифікат</v>
      </c>
    </row>
    <row r="375" spans="1:3" x14ac:dyDescent="0.3">
      <c r="A375">
        <v>374</v>
      </c>
      <c r="B375" t="s">
        <v>2057</v>
      </c>
      <c r="C375" t="str">
        <f>HYPERLINK("https://talan.bank.gov.ua/get-user-certificate/gcoXWuoML7IHI2oSoWVj","Завантажити сертифікат")</f>
        <v>Завантажити сертифікат</v>
      </c>
    </row>
    <row r="376" spans="1:3" x14ac:dyDescent="0.3">
      <c r="A376">
        <v>375</v>
      </c>
      <c r="B376" t="s">
        <v>2058</v>
      </c>
      <c r="C376" t="str">
        <f>HYPERLINK("https://talan.bank.gov.ua/get-user-certificate/gcoXWVYkLiuiLU9Jmwxq","Завантажити сертифікат")</f>
        <v>Завантажити сертифікат</v>
      </c>
    </row>
    <row r="377" spans="1:3" x14ac:dyDescent="0.3">
      <c r="A377">
        <v>376</v>
      </c>
      <c r="B377" t="s">
        <v>2059</v>
      </c>
      <c r="C377" t="str">
        <f>HYPERLINK("https://talan.bank.gov.ua/get-user-certificate/gcoXWQ0vfHRQ-zYQSRiG","Завантажити сертифікат")</f>
        <v>Завантажити сертифікат</v>
      </c>
    </row>
    <row r="378" spans="1:3" x14ac:dyDescent="0.3">
      <c r="A378">
        <v>377</v>
      </c>
      <c r="B378" t="s">
        <v>2060</v>
      </c>
      <c r="C378" t="str">
        <f>HYPERLINK("https://talan.bank.gov.ua/get-user-certificate/gcoXWlKOLzR8UadJoOs2","Завантажити сертифікат")</f>
        <v>Завантажити сертифікат</v>
      </c>
    </row>
    <row r="379" spans="1:3" x14ac:dyDescent="0.3">
      <c r="A379">
        <v>378</v>
      </c>
      <c r="B379" t="s">
        <v>2061</v>
      </c>
      <c r="C379" t="str">
        <f>HYPERLINK("https://talan.bank.gov.ua/get-user-certificate/gcoXWCLy48Ciu745540U","Завантажити сертифікат")</f>
        <v>Завантажити сертифікат</v>
      </c>
    </row>
    <row r="380" spans="1:3" x14ac:dyDescent="0.3">
      <c r="A380">
        <v>379</v>
      </c>
      <c r="B380" t="s">
        <v>2062</v>
      </c>
      <c r="C380" t="str">
        <f>HYPERLINK("https://talan.bank.gov.ua/get-user-certificate/gcoXWbtyXUceAdbOFAvf","Завантажити сертифікат")</f>
        <v>Завантажити сертифікат</v>
      </c>
    </row>
    <row r="381" spans="1:3" x14ac:dyDescent="0.3">
      <c r="A381">
        <v>380</v>
      </c>
      <c r="B381" t="s">
        <v>2063</v>
      </c>
      <c r="C381" t="str">
        <f>HYPERLINK("https://talan.bank.gov.ua/get-user-certificate/gcoXWiufYSdAaGhlxHRN","Завантажити сертифікат")</f>
        <v>Завантажити сертифікат</v>
      </c>
    </row>
    <row r="382" spans="1:3" x14ac:dyDescent="0.3">
      <c r="A382">
        <v>381</v>
      </c>
      <c r="B382" t="s">
        <v>2064</v>
      </c>
      <c r="C382" t="str">
        <f>HYPERLINK("https://talan.bank.gov.ua/get-user-certificate/gcoXWJfMSkhlb6Tzb7A3","Завантажити сертифікат")</f>
        <v>Завантажити сертифікат</v>
      </c>
    </row>
    <row r="383" spans="1:3" x14ac:dyDescent="0.3">
      <c r="A383">
        <v>382</v>
      </c>
      <c r="B383" t="s">
        <v>2065</v>
      </c>
      <c r="C383" t="str">
        <f>HYPERLINK("https://talan.bank.gov.ua/get-user-certificate/gcoXWstWb9LwdsDGmbtD","Завантажити сертифікат")</f>
        <v>Завантажити сертифікат</v>
      </c>
    </row>
    <row r="384" spans="1:3" x14ac:dyDescent="0.3">
      <c r="A384">
        <v>383</v>
      </c>
      <c r="B384" t="s">
        <v>2066</v>
      </c>
      <c r="C384" t="str">
        <f>HYPERLINK("https://talan.bank.gov.ua/get-user-certificate/gcoXWcPrkjckNXME59Yu","Завантажити сертифікат")</f>
        <v>Завантажити сертифікат</v>
      </c>
    </row>
    <row r="385" spans="1:3" x14ac:dyDescent="0.3">
      <c r="A385">
        <v>384</v>
      </c>
      <c r="B385" t="s">
        <v>2067</v>
      </c>
      <c r="C385" t="str">
        <f>HYPERLINK("https://talan.bank.gov.ua/get-user-certificate/gcoXWrFM4Jna3SNdTyLT","Завантажити сертифікат")</f>
        <v>Завантажити сертифікат</v>
      </c>
    </row>
    <row r="386" spans="1:3" x14ac:dyDescent="0.3">
      <c r="A386">
        <v>385</v>
      </c>
      <c r="B386" t="s">
        <v>2068</v>
      </c>
      <c r="C386" t="str">
        <f>HYPERLINK("https://talan.bank.gov.ua/get-user-certificate/gcoXWAJuwUlMZOYGYhD6","Завантажити сертифікат")</f>
        <v>Завантажити сертифікат</v>
      </c>
    </row>
    <row r="387" spans="1:3" x14ac:dyDescent="0.3">
      <c r="A387">
        <v>386</v>
      </c>
      <c r="B387" t="s">
        <v>2069</v>
      </c>
      <c r="C387" t="str">
        <f>HYPERLINK("https://talan.bank.gov.ua/get-user-certificate/gcoXWEpDyJccmCNg79GR","Завантажити сертифікат")</f>
        <v>Завантажити сертифікат</v>
      </c>
    </row>
    <row r="388" spans="1:3" x14ac:dyDescent="0.3">
      <c r="A388">
        <v>387</v>
      </c>
      <c r="B388" t="s">
        <v>2070</v>
      </c>
      <c r="C388" t="str">
        <f>HYPERLINK("https://talan.bank.gov.ua/get-user-certificate/gcoXWLMWR5bMRfGN3wkR","Завантажити сертифікат")</f>
        <v>Завантажити сертифікат</v>
      </c>
    </row>
    <row r="389" spans="1:3" x14ac:dyDescent="0.3">
      <c r="A389">
        <v>388</v>
      </c>
      <c r="B389" t="s">
        <v>2071</v>
      </c>
      <c r="C389" t="str">
        <f>HYPERLINK("https://talan.bank.gov.ua/get-user-certificate/gcoXWoEnOC6kRxEUttMI","Завантажити сертифікат")</f>
        <v>Завантажити сертифікат</v>
      </c>
    </row>
    <row r="390" spans="1:3" x14ac:dyDescent="0.3">
      <c r="A390">
        <v>389</v>
      </c>
      <c r="B390" t="s">
        <v>2072</v>
      </c>
      <c r="C390" t="str">
        <f>HYPERLINK("https://talan.bank.gov.ua/get-user-certificate/gcoXW2MEdkNr4ljE95Y1","Завантажити сертифікат")</f>
        <v>Завантажити сертифікат</v>
      </c>
    </row>
    <row r="391" spans="1:3" x14ac:dyDescent="0.3">
      <c r="A391">
        <v>390</v>
      </c>
      <c r="B391" t="s">
        <v>2073</v>
      </c>
      <c r="C391" t="str">
        <f>HYPERLINK("https://talan.bank.gov.ua/get-user-certificate/gcoXW2OC4LBW_dtrxVJo","Завантажити сертифікат")</f>
        <v>Завантажити сертифікат</v>
      </c>
    </row>
    <row r="392" spans="1:3" x14ac:dyDescent="0.3">
      <c r="A392">
        <v>391</v>
      </c>
      <c r="B392" t="s">
        <v>2074</v>
      </c>
      <c r="C392" t="str">
        <f>HYPERLINK("https://talan.bank.gov.ua/get-user-certificate/gcoXWPKHUPlq8UU76rJO","Завантажити сертифікат")</f>
        <v>Завантажити сертифікат</v>
      </c>
    </row>
    <row r="393" spans="1:3" x14ac:dyDescent="0.3">
      <c r="A393">
        <v>392</v>
      </c>
      <c r="B393" t="s">
        <v>2075</v>
      </c>
      <c r="C393" t="str">
        <f>HYPERLINK("https://talan.bank.gov.ua/get-user-certificate/gcoXW2WhSiHv6kXNWw-T","Завантажити сертифікат")</f>
        <v>Завантажити сертифікат</v>
      </c>
    </row>
    <row r="394" spans="1:3" x14ac:dyDescent="0.3">
      <c r="A394">
        <v>393</v>
      </c>
      <c r="B394" t="s">
        <v>2076</v>
      </c>
      <c r="C394" t="str">
        <f>HYPERLINK("https://talan.bank.gov.ua/get-user-certificate/gcoXWcAZ5-GmZljgABNX","Завантажити сертифікат")</f>
        <v>Завантажити сертифікат</v>
      </c>
    </row>
    <row r="395" spans="1:3" x14ac:dyDescent="0.3">
      <c r="A395">
        <v>394</v>
      </c>
      <c r="B395" t="s">
        <v>2077</v>
      </c>
      <c r="C395" t="str">
        <f>HYPERLINK("https://talan.bank.gov.ua/get-user-certificate/gcoXWaqsz8NaWeb8Wh3L","Завантажити сертифікат")</f>
        <v>Завантажити сертифікат</v>
      </c>
    </row>
    <row r="396" spans="1:3" x14ac:dyDescent="0.3">
      <c r="A396">
        <v>395</v>
      </c>
      <c r="B396" t="s">
        <v>2078</v>
      </c>
      <c r="C396" t="str">
        <f>HYPERLINK("https://talan.bank.gov.ua/get-user-certificate/gcoXWissPcHCV6tP6dAT","Завантажити сертифікат")</f>
        <v>Завантажити сертифікат</v>
      </c>
    </row>
    <row r="397" spans="1:3" x14ac:dyDescent="0.3">
      <c r="A397">
        <v>396</v>
      </c>
      <c r="B397" t="s">
        <v>2079</v>
      </c>
      <c r="C397" t="str">
        <f>HYPERLINK("https://talan.bank.gov.ua/get-user-certificate/gcoXWmotPf9yTzs3EBGc","Завантажити сертифікат")</f>
        <v>Завантажити сертифікат</v>
      </c>
    </row>
    <row r="398" spans="1:3" x14ac:dyDescent="0.3">
      <c r="A398">
        <v>397</v>
      </c>
      <c r="B398" t="s">
        <v>2080</v>
      </c>
      <c r="C398" t="str">
        <f>HYPERLINK("https://talan.bank.gov.ua/get-user-certificate/gcoXWT9zCQOtFhG7KOzL","Завантажити сертифікат")</f>
        <v>Завантажити сертифікат</v>
      </c>
    </row>
    <row r="399" spans="1:3" x14ac:dyDescent="0.3">
      <c r="A399">
        <v>398</v>
      </c>
      <c r="B399" t="s">
        <v>2081</v>
      </c>
      <c r="C399" t="str">
        <f>HYPERLINK("https://talan.bank.gov.ua/get-user-certificate/gcoXWaEi6sdEWCHG70Ld","Завантажити сертифікат")</f>
        <v>Завантажити сертифікат</v>
      </c>
    </row>
    <row r="400" spans="1:3" x14ac:dyDescent="0.3">
      <c r="A400">
        <v>399</v>
      </c>
      <c r="B400" t="s">
        <v>2082</v>
      </c>
      <c r="C400" t="str">
        <f>HYPERLINK("https://talan.bank.gov.ua/get-user-certificate/gcoXWyK9_f9QmXgJhRnX","Завантажити сертифікат")</f>
        <v>Завантажити сертифікат</v>
      </c>
    </row>
    <row r="401" spans="1:3" x14ac:dyDescent="0.3">
      <c r="A401">
        <v>400</v>
      </c>
      <c r="B401" t="s">
        <v>2083</v>
      </c>
      <c r="C401" t="str">
        <f>HYPERLINK("https://talan.bank.gov.ua/get-user-certificate/gcoXWZ5ttNSOlwNK566Z","Завантажити сертифікат")</f>
        <v>Завантажити сертифікат</v>
      </c>
    </row>
    <row r="402" spans="1:3" x14ac:dyDescent="0.3">
      <c r="A402">
        <v>401</v>
      </c>
      <c r="B402" t="s">
        <v>2084</v>
      </c>
      <c r="C402" t="str">
        <f>HYPERLINK("https://talan.bank.gov.ua/get-user-certificate/gcoXWZBqgou1oBI_7SdO","Завантажити сертифікат")</f>
        <v>Завантажити сертифікат</v>
      </c>
    </row>
    <row r="403" spans="1:3" x14ac:dyDescent="0.3">
      <c r="A403">
        <v>402</v>
      </c>
      <c r="B403" t="s">
        <v>2085</v>
      </c>
      <c r="C403" t="str">
        <f>HYPERLINK("https://talan.bank.gov.ua/get-user-certificate/gcoXWe85gx0oAWdTwz88","Завантажити сертифікат")</f>
        <v>Завантажити сертифікат</v>
      </c>
    </row>
    <row r="404" spans="1:3" x14ac:dyDescent="0.3">
      <c r="A404">
        <v>403</v>
      </c>
      <c r="B404" t="s">
        <v>2086</v>
      </c>
      <c r="C404" t="str">
        <f>HYPERLINK("https://talan.bank.gov.ua/get-user-certificate/gcoXWS_gbNfPzbpQYuvH","Завантажити сертифікат")</f>
        <v>Завантажити сертифікат</v>
      </c>
    </row>
    <row r="405" spans="1:3" x14ac:dyDescent="0.3">
      <c r="A405">
        <v>404</v>
      </c>
      <c r="B405" t="s">
        <v>2087</v>
      </c>
      <c r="C405" t="str">
        <f>HYPERLINK("https://talan.bank.gov.ua/get-user-certificate/gcoXWBCjr3ZCtphpKlvo","Завантажити сертифікат")</f>
        <v>Завантажити сертифікат</v>
      </c>
    </row>
    <row r="406" spans="1:3" x14ac:dyDescent="0.3">
      <c r="A406">
        <v>405</v>
      </c>
      <c r="B406" t="s">
        <v>2088</v>
      </c>
      <c r="C406" t="str">
        <f>HYPERLINK("https://talan.bank.gov.ua/get-user-certificate/gcoXWPAV0JlP1qxNmyuW","Завантажити сертифікат")</f>
        <v>Завантажити сертифікат</v>
      </c>
    </row>
    <row r="407" spans="1:3" x14ac:dyDescent="0.3">
      <c r="A407">
        <v>406</v>
      </c>
      <c r="B407" t="s">
        <v>2089</v>
      </c>
      <c r="C407" t="str">
        <f>HYPERLINK("https://talan.bank.gov.ua/get-user-certificate/gcoXWS48cs7CL8Zldk1J","Завантажити сертифікат")</f>
        <v>Завантажити сертифікат</v>
      </c>
    </row>
    <row r="408" spans="1:3" x14ac:dyDescent="0.3">
      <c r="A408">
        <v>407</v>
      </c>
      <c r="B408" t="s">
        <v>2090</v>
      </c>
      <c r="C408" t="str">
        <f>HYPERLINK("https://talan.bank.gov.ua/get-user-certificate/gcoXW5LZohGbdxnYmFxN","Завантажити сертифікат")</f>
        <v>Завантажити сертифікат</v>
      </c>
    </row>
    <row r="409" spans="1:3" x14ac:dyDescent="0.3">
      <c r="A409">
        <v>408</v>
      </c>
      <c r="B409" t="s">
        <v>2091</v>
      </c>
      <c r="C409" t="str">
        <f>HYPERLINK("https://talan.bank.gov.ua/get-user-certificate/gcoXW4ZEagSIuFU7jYRc","Завантажити сертифікат")</f>
        <v>Завантажити сертифікат</v>
      </c>
    </row>
    <row r="410" spans="1:3" x14ac:dyDescent="0.3">
      <c r="A410">
        <v>409</v>
      </c>
      <c r="B410" t="s">
        <v>2092</v>
      </c>
      <c r="C410" t="str">
        <f>HYPERLINK("https://talan.bank.gov.ua/get-user-certificate/gcoXW54IvQbsUJNqe3I8","Завантажити сертифікат")</f>
        <v>Завантажити сертифікат</v>
      </c>
    </row>
    <row r="411" spans="1:3" x14ac:dyDescent="0.3">
      <c r="A411">
        <v>410</v>
      </c>
      <c r="B411" t="s">
        <v>2093</v>
      </c>
      <c r="C411" t="str">
        <f>HYPERLINK("https://talan.bank.gov.ua/get-user-certificate/gcoXWdDxgI42zxnUpTga","Завантажити сертифікат")</f>
        <v>Завантажити сертифікат</v>
      </c>
    </row>
    <row r="412" spans="1:3" x14ac:dyDescent="0.3">
      <c r="A412">
        <v>411</v>
      </c>
      <c r="B412" t="s">
        <v>2094</v>
      </c>
      <c r="C412" t="str">
        <f>HYPERLINK("https://talan.bank.gov.ua/get-user-certificate/gcoXWXLi-pFYNorpivaZ","Завантажити сертифікат")</f>
        <v>Завантажити сертифікат</v>
      </c>
    </row>
    <row r="413" spans="1:3" x14ac:dyDescent="0.3">
      <c r="A413">
        <v>412</v>
      </c>
      <c r="B413" t="s">
        <v>2095</v>
      </c>
      <c r="C413" t="str">
        <f>HYPERLINK("https://talan.bank.gov.ua/get-user-certificate/gcoXWuZOiPY9VwcjDyXe","Завантажити сертифікат")</f>
        <v>Завантажити сертифікат</v>
      </c>
    </row>
    <row r="414" spans="1:3" x14ac:dyDescent="0.3">
      <c r="A414">
        <v>413</v>
      </c>
      <c r="B414" t="s">
        <v>2096</v>
      </c>
      <c r="C414" t="str">
        <f>HYPERLINK("https://talan.bank.gov.ua/get-user-certificate/gcoXW5QRmvWzQ3ATfyc8","Завантажити сертифікат")</f>
        <v>Завантажити сертифікат</v>
      </c>
    </row>
    <row r="415" spans="1:3" x14ac:dyDescent="0.3">
      <c r="A415">
        <v>414</v>
      </c>
      <c r="B415" t="s">
        <v>2097</v>
      </c>
      <c r="C415" t="str">
        <f>HYPERLINK("https://talan.bank.gov.ua/get-user-certificate/gcoXWwK8LrBOb-o1wDzV","Завантажити сертифікат")</f>
        <v>Завантажити сертифікат</v>
      </c>
    </row>
    <row r="416" spans="1:3" x14ac:dyDescent="0.3">
      <c r="A416">
        <v>415</v>
      </c>
      <c r="B416" t="s">
        <v>2098</v>
      </c>
      <c r="C416" t="str">
        <f>HYPERLINK("https://talan.bank.gov.ua/get-user-certificate/gcoXWPdYNTx_ioUQUar6","Завантажити сертифікат")</f>
        <v>Завантажити сертифікат</v>
      </c>
    </row>
    <row r="417" spans="1:3" x14ac:dyDescent="0.3">
      <c r="A417">
        <v>416</v>
      </c>
      <c r="B417" t="s">
        <v>2099</v>
      </c>
      <c r="C417" t="str">
        <f>HYPERLINK("https://talan.bank.gov.ua/get-user-certificate/gcoXW2n6Y7ShB_XvcIFY","Завантажити сертифікат")</f>
        <v>Завантажити сертифікат</v>
      </c>
    </row>
    <row r="418" spans="1:3" x14ac:dyDescent="0.3">
      <c r="A418">
        <v>417</v>
      </c>
      <c r="B418" t="s">
        <v>2100</v>
      </c>
      <c r="C418" t="str">
        <f>HYPERLINK("https://talan.bank.gov.ua/get-user-certificate/gcoXWxGwZ8ZIK_5Y-YxJ","Завантажити сертифікат")</f>
        <v>Завантажити сертифікат</v>
      </c>
    </row>
    <row r="419" spans="1:3" x14ac:dyDescent="0.3">
      <c r="A419">
        <v>418</v>
      </c>
      <c r="B419" t="s">
        <v>2101</v>
      </c>
      <c r="C419" t="str">
        <f>HYPERLINK("https://talan.bank.gov.ua/get-user-certificate/gcoXW9skTFUKWt28y6-m","Завантажити сертифікат")</f>
        <v>Завантажити сертифікат</v>
      </c>
    </row>
    <row r="420" spans="1:3" x14ac:dyDescent="0.3">
      <c r="A420">
        <v>419</v>
      </c>
      <c r="B420" t="s">
        <v>2102</v>
      </c>
      <c r="C420" t="str">
        <f>HYPERLINK("https://talan.bank.gov.ua/get-user-certificate/gcoXWHVHlYhEyWF9BtAY","Завантажити сертифікат")</f>
        <v>Завантажити сертифікат</v>
      </c>
    </row>
    <row r="421" spans="1:3" x14ac:dyDescent="0.3">
      <c r="A421">
        <v>420</v>
      </c>
      <c r="B421" t="s">
        <v>2103</v>
      </c>
      <c r="C421" t="str">
        <f>HYPERLINK("https://talan.bank.gov.ua/get-user-certificate/gcoXWNrbd28Lt7G4rld4","Завантажити сертифікат")</f>
        <v>Завантажити сертифікат</v>
      </c>
    </row>
    <row r="422" spans="1:3" x14ac:dyDescent="0.3">
      <c r="A422">
        <v>421</v>
      </c>
      <c r="B422" t="s">
        <v>2104</v>
      </c>
      <c r="C422" t="str">
        <f>HYPERLINK("https://talan.bank.gov.ua/get-user-certificate/gcoXWJBkgwfNeY5bF2kV","Завантажити сертифікат")</f>
        <v>Завантажити сертифікат</v>
      </c>
    </row>
    <row r="423" spans="1:3" x14ac:dyDescent="0.3">
      <c r="A423">
        <v>422</v>
      </c>
      <c r="B423" t="s">
        <v>2105</v>
      </c>
      <c r="C423" t="str">
        <f>HYPERLINK("https://talan.bank.gov.ua/get-user-certificate/gcoXWvOYrvAsUQrrd1DB","Завантажити сертифікат")</f>
        <v>Завантажити сертифікат</v>
      </c>
    </row>
    <row r="424" spans="1:3" x14ac:dyDescent="0.3">
      <c r="A424">
        <v>423</v>
      </c>
      <c r="B424" t="s">
        <v>2106</v>
      </c>
      <c r="C424" t="str">
        <f>HYPERLINK("https://talan.bank.gov.ua/get-user-certificate/gcoXWg7S9wmcYOK0s3s_","Завантажити сертифікат")</f>
        <v>Завантажити сертифікат</v>
      </c>
    </row>
    <row r="425" spans="1:3" x14ac:dyDescent="0.3">
      <c r="A425">
        <v>424</v>
      </c>
      <c r="B425" t="s">
        <v>2107</v>
      </c>
      <c r="C425" t="str">
        <f>HYPERLINK("https://talan.bank.gov.ua/get-user-certificate/gcoXW0CfTofC8AVDYKTp","Завантажити сертифікат")</f>
        <v>Завантажити сертифікат</v>
      </c>
    </row>
    <row r="426" spans="1:3" x14ac:dyDescent="0.3">
      <c r="A426">
        <v>425</v>
      </c>
      <c r="B426" t="s">
        <v>2108</v>
      </c>
      <c r="C426" t="str">
        <f>HYPERLINK("https://talan.bank.gov.ua/get-user-certificate/gcoXWa5zhCoS4viV7cfA","Завантажити сертифікат")</f>
        <v>Завантажити сертифікат</v>
      </c>
    </row>
    <row r="427" spans="1:3" x14ac:dyDescent="0.3">
      <c r="A427">
        <v>426</v>
      </c>
      <c r="B427" t="s">
        <v>2109</v>
      </c>
      <c r="C427" t="str">
        <f>HYPERLINK("https://talan.bank.gov.ua/get-user-certificate/gcoXWSoX3Fcvdpo4Xnsd","Завантажити сертифікат")</f>
        <v>Завантажити сертифікат</v>
      </c>
    </row>
    <row r="428" spans="1:3" x14ac:dyDescent="0.3">
      <c r="A428">
        <v>427</v>
      </c>
      <c r="B428" t="s">
        <v>2110</v>
      </c>
      <c r="C428" t="str">
        <f>HYPERLINK("https://talan.bank.gov.ua/get-user-certificate/gcoXWUa6nvS0FCBZuY3V","Завантажити сертифікат")</f>
        <v>Завантажити сертифікат</v>
      </c>
    </row>
    <row r="429" spans="1:3" x14ac:dyDescent="0.3">
      <c r="A429">
        <v>428</v>
      </c>
      <c r="B429" t="s">
        <v>2111</v>
      </c>
      <c r="C429" t="str">
        <f>HYPERLINK("https://talan.bank.gov.ua/get-user-certificate/gcoXWUaTR30VSzrZOcNP","Завантажити сертифікат")</f>
        <v>Завантажити сертифікат</v>
      </c>
    </row>
    <row r="430" spans="1:3" x14ac:dyDescent="0.3">
      <c r="A430">
        <v>429</v>
      </c>
      <c r="B430" t="s">
        <v>2112</v>
      </c>
      <c r="C430" t="str">
        <f>HYPERLINK("https://talan.bank.gov.ua/get-user-certificate/gcoXWNTolXKnLqtgvBVj","Завантажити сертифікат")</f>
        <v>Завантажити сертифікат</v>
      </c>
    </row>
    <row r="431" spans="1:3" x14ac:dyDescent="0.3">
      <c r="A431">
        <v>430</v>
      </c>
      <c r="B431" t="s">
        <v>2113</v>
      </c>
      <c r="C431" t="str">
        <f>HYPERLINK("https://talan.bank.gov.ua/get-user-certificate/gcoXW-syvofrelNcMwIb","Завантажити сертифікат")</f>
        <v>Завантажити сертифікат</v>
      </c>
    </row>
    <row r="432" spans="1:3" x14ac:dyDescent="0.3">
      <c r="A432">
        <v>431</v>
      </c>
      <c r="B432" t="s">
        <v>2114</v>
      </c>
      <c r="C432" t="str">
        <f>HYPERLINK("https://talan.bank.gov.ua/get-user-certificate/gcoXWnwY8QUiJdt_CFvf","Завантажити сертифікат")</f>
        <v>Завантажити сертифікат</v>
      </c>
    </row>
    <row r="433" spans="1:3" x14ac:dyDescent="0.3">
      <c r="A433">
        <v>432</v>
      </c>
      <c r="B433" t="s">
        <v>2115</v>
      </c>
      <c r="C433" t="str">
        <f>HYPERLINK("https://talan.bank.gov.ua/get-user-certificate/gcoXWchycvuW6T9QnXny","Завантажити сертифікат")</f>
        <v>Завантажити сертифікат</v>
      </c>
    </row>
    <row r="434" spans="1:3" x14ac:dyDescent="0.3">
      <c r="A434">
        <v>433</v>
      </c>
      <c r="B434" t="s">
        <v>2116</v>
      </c>
      <c r="C434" t="str">
        <f>HYPERLINK("https://talan.bank.gov.ua/get-user-certificate/gcoXWw2vOaA3cHrlBhLi","Завантажити сертифікат")</f>
        <v>Завантажити сертифікат</v>
      </c>
    </row>
    <row r="435" spans="1:3" x14ac:dyDescent="0.3">
      <c r="A435">
        <v>434</v>
      </c>
      <c r="B435" t="s">
        <v>2117</v>
      </c>
      <c r="C435" t="str">
        <f>HYPERLINK("https://talan.bank.gov.ua/get-user-certificate/gcoXWLhFNbENv8H6HARf","Завантажити сертифікат")</f>
        <v>Завантажити сертифікат</v>
      </c>
    </row>
    <row r="436" spans="1:3" x14ac:dyDescent="0.3">
      <c r="A436">
        <v>435</v>
      </c>
      <c r="B436" t="s">
        <v>2118</v>
      </c>
      <c r="C436" t="str">
        <f>HYPERLINK("https://talan.bank.gov.ua/get-user-certificate/gcoXW104KYoPmoZqxI8y","Завантажити сертифікат")</f>
        <v>Завантажити сертифікат</v>
      </c>
    </row>
    <row r="437" spans="1:3" x14ac:dyDescent="0.3">
      <c r="A437">
        <v>436</v>
      </c>
      <c r="B437" t="s">
        <v>2119</v>
      </c>
      <c r="C437" t="str">
        <f>HYPERLINK("https://talan.bank.gov.ua/get-user-certificate/gcoXWHrUQ1dhWnyjfO08","Завантажити сертифікат")</f>
        <v>Завантажити сертифікат</v>
      </c>
    </row>
    <row r="438" spans="1:3" x14ac:dyDescent="0.3">
      <c r="A438">
        <v>437</v>
      </c>
      <c r="B438" t="s">
        <v>2120</v>
      </c>
      <c r="C438" t="str">
        <f>HYPERLINK("https://talan.bank.gov.ua/get-user-certificate/gcoXW9Cr7qSnEnIDwbdF","Завантажити сертифікат")</f>
        <v>Завантажити сертифікат</v>
      </c>
    </row>
    <row r="439" spans="1:3" x14ac:dyDescent="0.3">
      <c r="A439">
        <v>438</v>
      </c>
      <c r="B439" t="s">
        <v>2121</v>
      </c>
      <c r="C439" t="str">
        <f>HYPERLINK("https://talan.bank.gov.ua/get-user-certificate/gcoXW_uy5sX_4C2NwjSJ","Завантажити сертифікат")</f>
        <v>Завантажити сертифікат</v>
      </c>
    </row>
    <row r="440" spans="1:3" x14ac:dyDescent="0.3">
      <c r="A440">
        <v>439</v>
      </c>
      <c r="B440" t="s">
        <v>2122</v>
      </c>
      <c r="C440" t="str">
        <f>HYPERLINK("https://talan.bank.gov.ua/get-user-certificate/gcoXW-UqQUuy7k14gdFu","Завантажити сертифікат")</f>
        <v>Завантажити сертифікат</v>
      </c>
    </row>
    <row r="441" spans="1:3" x14ac:dyDescent="0.3">
      <c r="A441">
        <v>440</v>
      </c>
      <c r="B441" t="s">
        <v>1927</v>
      </c>
      <c r="C441" t="str">
        <f>HYPERLINK("https://talan.bank.gov.ua/get-user-certificate/gcoXWRAU-gNASoy3shbI","Завантажити сертифікат")</f>
        <v>Завантажити сертифікат</v>
      </c>
    </row>
    <row r="442" spans="1:3" x14ac:dyDescent="0.3">
      <c r="A442">
        <v>441</v>
      </c>
      <c r="B442" t="s">
        <v>2123</v>
      </c>
      <c r="C442" t="str">
        <f>HYPERLINK("https://talan.bank.gov.ua/get-user-certificate/gcoXWeOMZZEHpldb9XZM","Завантажити сертифікат")</f>
        <v>Завантажити сертифікат</v>
      </c>
    </row>
    <row r="443" spans="1:3" x14ac:dyDescent="0.3">
      <c r="A443">
        <v>442</v>
      </c>
      <c r="B443" t="s">
        <v>2124</v>
      </c>
      <c r="C443" t="str">
        <f>HYPERLINK("https://talan.bank.gov.ua/get-user-certificate/gcoXWOtfIoGBd9R5MpC9","Завантажити сертифікат")</f>
        <v>Завантажити сертифікат</v>
      </c>
    </row>
    <row r="444" spans="1:3" x14ac:dyDescent="0.3">
      <c r="A444">
        <v>443</v>
      </c>
      <c r="B444" t="s">
        <v>2125</v>
      </c>
      <c r="C444" t="str">
        <f>HYPERLINK("https://talan.bank.gov.ua/get-user-certificate/gcoXWtRW36wsUoQYD9sW","Завантажити сертифікат")</f>
        <v>Завантажити сертифікат</v>
      </c>
    </row>
    <row r="445" spans="1:3" x14ac:dyDescent="0.3">
      <c r="A445">
        <v>444</v>
      </c>
      <c r="B445" t="s">
        <v>2126</v>
      </c>
      <c r="C445" t="str">
        <f>HYPERLINK("https://talan.bank.gov.ua/get-user-certificate/gcoXWq2VDTx4yqtWPjY9","Завантажити сертифікат")</f>
        <v>Завантажити сертифікат</v>
      </c>
    </row>
    <row r="446" spans="1:3" x14ac:dyDescent="0.3">
      <c r="A446">
        <v>445</v>
      </c>
      <c r="B446" t="s">
        <v>2127</v>
      </c>
      <c r="C446" t="str">
        <f>HYPERLINK("https://talan.bank.gov.ua/get-user-certificate/gcoXW8T9gjPu--lhfpE6","Завантажити сертифікат")</f>
        <v>Завантажити сертифікат</v>
      </c>
    </row>
    <row r="447" spans="1:3" x14ac:dyDescent="0.3">
      <c r="A447">
        <v>446</v>
      </c>
      <c r="B447" t="s">
        <v>2128</v>
      </c>
      <c r="C447" t="str">
        <f>HYPERLINK("https://talan.bank.gov.ua/get-user-certificate/gcoXWvnUsxKH99w0tZTQ","Завантажити сертифікат")</f>
        <v>Завантажити сертифікат</v>
      </c>
    </row>
    <row r="448" spans="1:3" x14ac:dyDescent="0.3">
      <c r="A448">
        <v>447</v>
      </c>
      <c r="B448" t="s">
        <v>2032</v>
      </c>
      <c r="C448" t="str">
        <f>HYPERLINK("https://talan.bank.gov.ua/get-user-certificate/gcoXWXf-kYe1-qkILD5-","Завантажити сертифікат")</f>
        <v>Завантажити сертифікат</v>
      </c>
    </row>
    <row r="449" spans="1:3" x14ac:dyDescent="0.3">
      <c r="A449">
        <v>448</v>
      </c>
      <c r="B449" t="s">
        <v>2129</v>
      </c>
      <c r="C449" t="str">
        <f>HYPERLINK("https://talan.bank.gov.ua/get-user-certificate/gcoXWiBkPNU38WC5XZIw","Завантажити сертифікат")</f>
        <v>Завантажити сертифікат</v>
      </c>
    </row>
    <row r="450" spans="1:3" x14ac:dyDescent="0.3">
      <c r="A450">
        <v>449</v>
      </c>
      <c r="B450" t="s">
        <v>2130</v>
      </c>
      <c r="C450" t="str">
        <f>HYPERLINK("https://talan.bank.gov.ua/get-user-certificate/gcoXWNfHDnw6wu3acOmC","Завантажити сертифікат")</f>
        <v>Завантажити сертифікат</v>
      </c>
    </row>
    <row r="451" spans="1:3" x14ac:dyDescent="0.3">
      <c r="A451">
        <v>450</v>
      </c>
      <c r="B451" t="s">
        <v>2038</v>
      </c>
      <c r="C451" t="str">
        <f>HYPERLINK("https://talan.bank.gov.ua/get-user-certificate/gcoXW3muPfNtoFI3-XHk","Завантажити сертифікат")</f>
        <v>Завантажити сертифікат</v>
      </c>
    </row>
    <row r="452" spans="1:3" x14ac:dyDescent="0.3">
      <c r="A452">
        <v>451</v>
      </c>
      <c r="B452" t="s">
        <v>2131</v>
      </c>
      <c r="C452" t="str">
        <f>HYPERLINK("https://talan.bank.gov.ua/get-user-certificate/gcoXWM2qR7tF-MhXNmcX","Завантажити сертифікат")</f>
        <v>Завантажити сертифікат</v>
      </c>
    </row>
    <row r="453" spans="1:3" x14ac:dyDescent="0.3">
      <c r="A453">
        <v>452</v>
      </c>
      <c r="B453" t="s">
        <v>2132</v>
      </c>
      <c r="C453" t="str">
        <f>HYPERLINK("https://talan.bank.gov.ua/get-user-certificate/gcoXW7T7UbqL_bqobpSA","Завантажити сертифікат")</f>
        <v>Завантажити сертифікат</v>
      </c>
    </row>
    <row r="454" spans="1:3" x14ac:dyDescent="0.3">
      <c r="A454">
        <v>453</v>
      </c>
      <c r="B454" t="s">
        <v>2133</v>
      </c>
      <c r="C454" t="str">
        <f>HYPERLINK("https://talan.bank.gov.ua/get-user-certificate/gcoXWMPLLJor3FTZc5lV","Завантажити сертифікат")</f>
        <v>Завантажити сертифікат</v>
      </c>
    </row>
    <row r="455" spans="1:3" x14ac:dyDescent="0.3">
      <c r="A455">
        <v>454</v>
      </c>
      <c r="B455" t="s">
        <v>2092</v>
      </c>
      <c r="C455" t="str">
        <f>HYPERLINK("https://talan.bank.gov.ua/get-user-certificate/gcoXWF7L3KDOFlZg1wfE","Завантажити сертифікат")</f>
        <v>Завантажити сертифікат</v>
      </c>
    </row>
    <row r="456" spans="1:3" x14ac:dyDescent="0.3">
      <c r="A456">
        <v>455</v>
      </c>
      <c r="B456" t="s">
        <v>2134</v>
      </c>
      <c r="C456" t="str">
        <f>HYPERLINK("https://talan.bank.gov.ua/get-user-certificate/gcoXWpZLYKWbQoP4jB5b","Завантажити сертифікат")</f>
        <v>Завантажити сертифікат</v>
      </c>
    </row>
    <row r="457" spans="1:3" x14ac:dyDescent="0.3">
      <c r="A457">
        <v>456</v>
      </c>
      <c r="B457" t="s">
        <v>1919</v>
      </c>
      <c r="C457" t="str">
        <f>HYPERLINK("https://talan.bank.gov.ua/get-user-certificate/gcoXWGVBAR8ZmmIygBEy","Завантажити сертифікат")</f>
        <v>Завантажити сертифікат</v>
      </c>
    </row>
  </sheetData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  <hyperlink ref="C37" r:id="rId36" tooltip="Завантажити сертифікат" display="Завантажити сертифікат"/>
    <hyperlink ref="C38" r:id="rId37" tooltip="Завантажити сертифікат" display="Завантажити сертифікат"/>
    <hyperlink ref="C39" r:id="rId38" tooltip="Завантажити сертифікат" display="Завантажити сертифікат"/>
    <hyperlink ref="C40" r:id="rId39" tooltip="Завантажити сертифікат" display="Завантажити сертифікат"/>
    <hyperlink ref="C41" r:id="rId40" tooltip="Завантажити сертифікат" display="Завантажити сертифікат"/>
    <hyperlink ref="C42" r:id="rId41" tooltip="Завантажити сертифікат" display="Завантажити сертифікат"/>
    <hyperlink ref="C43" r:id="rId42" tooltip="Завантажити сертифікат" display="Завантажити сертифікат"/>
    <hyperlink ref="C44" r:id="rId43" tooltip="Завантажити сертифікат" display="Завантажити сертифікат"/>
    <hyperlink ref="C45" r:id="rId44" tooltip="Завантажити сертифікат" display="Завантажити сертифікат"/>
    <hyperlink ref="C46" r:id="rId45" tooltip="Завантажити сертифікат" display="Завантажити сертифікат"/>
    <hyperlink ref="C47" r:id="rId46" tooltip="Завантажити сертифікат" display="Завантажити сертифікат"/>
    <hyperlink ref="C48" r:id="rId47" tooltip="Завантажити сертифікат" display="Завантажити сертифікат"/>
    <hyperlink ref="C49" r:id="rId48" tooltip="Завантажити сертифікат" display="Завантажити сертифікат"/>
    <hyperlink ref="C50" r:id="rId49" tooltip="Завантажити сертифікат" display="Завантажити сертифікат"/>
    <hyperlink ref="C51" r:id="rId50" tooltip="Завантажити сертифікат" display="Завантажити сертифікат"/>
    <hyperlink ref="C52" r:id="rId51" tooltip="Завантажити сертифікат" display="Завантажити сертифікат"/>
    <hyperlink ref="C53" r:id="rId52" tooltip="Завантажити сертифікат" display="Завантажити сертифікат"/>
    <hyperlink ref="C54" r:id="rId53" tooltip="Завантажити сертифікат" display="Завантажити сертифікат"/>
    <hyperlink ref="C55" r:id="rId54" tooltip="Завантажити сертифікат" display="Завантажити сертифікат"/>
    <hyperlink ref="C56" r:id="rId55" tooltip="Завантажити сертифікат" display="Завантажити сертифікат"/>
    <hyperlink ref="C57" r:id="rId56" tooltip="Завантажити сертифікат" display="Завантажити сертифікат"/>
    <hyperlink ref="C58" r:id="rId57" tooltip="Завантажити сертифікат" display="Завантажити сертифікат"/>
    <hyperlink ref="C59" r:id="rId58" tooltip="Завантажити сертифікат" display="Завантажити сертифікат"/>
    <hyperlink ref="C60" r:id="rId59" tooltip="Завантажити сертифікат" display="Завантажити сертифікат"/>
    <hyperlink ref="C61" r:id="rId60" tooltip="Завантажити сертифікат" display="Завантажити сертифікат"/>
    <hyperlink ref="C62" r:id="rId61" tooltip="Завантажити сертифікат" display="Завантажити сертифікат"/>
    <hyperlink ref="C63" r:id="rId62" tooltip="Завантажити сертифікат" display="Завантажити сертифікат"/>
    <hyperlink ref="C64" r:id="rId63" tooltip="Завантажити сертифікат" display="Завантажити сертифікат"/>
    <hyperlink ref="C65" r:id="rId64" tooltip="Завантажити сертифікат" display="Завантажити сертифікат"/>
    <hyperlink ref="C66" r:id="rId65" tooltip="Завантажити сертифікат" display="Завантажити сертифікат"/>
    <hyperlink ref="C67" r:id="rId66" tooltip="Завантажити сертифікат" display="Завантажити сертифікат"/>
    <hyperlink ref="C68" r:id="rId67" tooltip="Завантажити сертифікат" display="Завантажити сертифікат"/>
    <hyperlink ref="C69" r:id="rId68" tooltip="Завантажити сертифікат" display="Завантажити сертифікат"/>
    <hyperlink ref="C70" r:id="rId69" tooltip="Завантажити сертифікат" display="Завантажити сертифікат"/>
    <hyperlink ref="C71" r:id="rId70" tooltip="Завантажити сертифікат" display="Завантажити сертифікат"/>
    <hyperlink ref="C72" r:id="rId71" tooltip="Завантажити сертифікат" display="Завантажити сертифікат"/>
    <hyperlink ref="C73" r:id="rId72" tooltip="Завантажити сертифікат" display="Завантажити сертифікат"/>
    <hyperlink ref="C74" r:id="rId73" tooltip="Завантажити сертифікат" display="Завантажити сертифікат"/>
    <hyperlink ref="C75" r:id="rId74" tooltip="Завантажити сертифікат" display="Завантажити сертифікат"/>
    <hyperlink ref="C76" r:id="rId75" tooltip="Завантажити сертифікат" display="Завантажити сертифікат"/>
    <hyperlink ref="C77" r:id="rId76" tooltip="Завантажити сертифікат" display="Завантажити сертифікат"/>
    <hyperlink ref="C78" r:id="rId77" tooltip="Завантажити сертифікат" display="Завантажити сертифікат"/>
    <hyperlink ref="C79" r:id="rId78" tooltip="Завантажити сертифікат" display="Завантажити сертифікат"/>
    <hyperlink ref="C80" r:id="rId79" tooltip="Завантажити сертифікат" display="Завантажити сертифікат"/>
    <hyperlink ref="C81" r:id="rId80" tooltip="Завантажити сертифікат" display="Завантажити сертифікат"/>
    <hyperlink ref="C82" r:id="rId81" tooltip="Завантажити сертифікат" display="Завантажити сертифікат"/>
    <hyperlink ref="C83" r:id="rId82" tooltip="Завантажити сертифікат" display="Завантажити сертифікат"/>
    <hyperlink ref="C84" r:id="rId83" tooltip="Завантажити сертифікат" display="Завантажити сертифікат"/>
    <hyperlink ref="C85" r:id="rId84" tooltip="Завантажити сертифікат" display="Завантажити сертифікат"/>
    <hyperlink ref="C86" r:id="rId85" tooltip="Завантажити сертифікат" display="Завантажити сертифікат"/>
    <hyperlink ref="C87" r:id="rId86" tooltip="Завантажити сертифікат" display="Завантажити сертифікат"/>
    <hyperlink ref="C88" r:id="rId87" tooltip="Завантажити сертифікат" display="Завантажити сертифікат"/>
    <hyperlink ref="C89" r:id="rId88" tooltip="Завантажити сертифікат" display="Завантажити сертифікат"/>
    <hyperlink ref="C90" r:id="rId89" tooltip="Завантажити сертифікат" display="Завантажити сертифікат"/>
    <hyperlink ref="C91" r:id="rId90" tooltip="Завантажити сертифікат" display="Завантажити сертифікат"/>
    <hyperlink ref="C92" r:id="rId91" tooltip="Завантажити сертифікат" display="Завантажити сертифікат"/>
    <hyperlink ref="C93" r:id="rId92" tooltip="Завантажити сертифікат" display="Завантажити сертифікат"/>
    <hyperlink ref="C94" r:id="rId93" tooltip="Завантажити сертифікат" display="Завантажити сертифікат"/>
    <hyperlink ref="C95" r:id="rId94" tooltip="Завантажити сертифікат" display="Завантажити сертифікат"/>
    <hyperlink ref="C96" r:id="rId95" tooltip="Завантажити сертифікат" display="Завантажити сертифікат"/>
    <hyperlink ref="C97" r:id="rId96" tooltip="Завантажити сертифікат" display="Завантажити сертифікат"/>
    <hyperlink ref="C98" r:id="rId97" tooltip="Завантажити сертифікат" display="Завантажити сертифікат"/>
    <hyperlink ref="C99" r:id="rId98" tooltip="Завантажити сертифікат" display="Завантажити сертифікат"/>
    <hyperlink ref="C100" r:id="rId99" tooltip="Завантажити сертифікат" display="Завантажити сертифікат"/>
    <hyperlink ref="C101" r:id="rId100" tooltip="Завантажити сертифікат" display="Завантажити сертифікат"/>
    <hyperlink ref="C102" r:id="rId101" tooltip="Завантажити сертифікат" display="Завантажити сертифікат"/>
    <hyperlink ref="C103" r:id="rId102" tooltip="Завантажити сертифікат" display="Завантажити сертифікат"/>
    <hyperlink ref="C104" r:id="rId103" tooltip="Завантажити сертифікат" display="Завантажити сертифікат"/>
    <hyperlink ref="C105" r:id="rId104" tooltip="Завантажити сертифікат" display="Завантажити сертифікат"/>
    <hyperlink ref="C106" r:id="rId105" tooltip="Завантажити сертифікат" display="Завантажити сертифікат"/>
    <hyperlink ref="C107" r:id="rId106" tooltip="Завантажити сертифікат" display="Завантажити сертифікат"/>
    <hyperlink ref="C108" r:id="rId107" tooltip="Завантажити сертифікат" display="Завантажити сертифікат"/>
    <hyperlink ref="C109" r:id="rId108" tooltip="Завантажити сертифікат" display="Завантажити сертифікат"/>
    <hyperlink ref="C110" r:id="rId109" tooltip="Завантажити сертифікат" display="Завантажити сертифікат"/>
    <hyperlink ref="C111" r:id="rId110" tooltip="Завантажити сертифікат" display="Завантажити сертифікат"/>
    <hyperlink ref="C112" r:id="rId111" tooltip="Завантажити сертифікат" display="Завантажити сертифікат"/>
    <hyperlink ref="C113" r:id="rId112" tooltip="Завантажити сертифікат" display="Завантажити сертифікат"/>
    <hyperlink ref="C114" r:id="rId113" tooltip="Завантажити сертифікат" display="Завантажити сертифікат"/>
    <hyperlink ref="C115" r:id="rId114" tooltip="Завантажити сертифікат" display="Завантажити сертифікат"/>
    <hyperlink ref="C116" r:id="rId115" tooltip="Завантажити сертифікат" display="Завантажити сертифікат"/>
    <hyperlink ref="C117" r:id="rId116" tooltip="Завантажити сертифікат" display="Завантажити сертифікат"/>
    <hyperlink ref="C118" r:id="rId117" tooltip="Завантажити сертифікат" display="Завантажити сертифікат"/>
    <hyperlink ref="C119" r:id="rId118" tooltip="Завантажити сертифікат" display="Завантажити сертифікат"/>
    <hyperlink ref="C120" r:id="rId119" tooltip="Завантажити сертифікат" display="Завантажити сертифікат"/>
    <hyperlink ref="C121" r:id="rId120" tooltip="Завантажити сертифікат" display="Завантажити сертифікат"/>
    <hyperlink ref="C122" r:id="rId121" tooltip="Завантажити сертифікат" display="Завантажити сертифікат"/>
    <hyperlink ref="C123" r:id="rId122" tooltip="Завантажити сертифікат" display="Завантажити сертифікат"/>
    <hyperlink ref="C124" r:id="rId123" tooltip="Завантажити сертифікат" display="Завантажити сертифікат"/>
    <hyperlink ref="C125" r:id="rId124" tooltip="Завантажити сертифікат" display="Завантажити сертифікат"/>
    <hyperlink ref="C126" r:id="rId125" tooltip="Завантажити сертифікат" display="Завантажити сертифікат"/>
    <hyperlink ref="C127" r:id="rId126" tooltip="Завантажити сертифікат" display="Завантажити сертифікат"/>
    <hyperlink ref="C128" r:id="rId127" tooltip="Завантажити сертифікат" display="Завантажити сертифікат"/>
    <hyperlink ref="C129" r:id="rId128" tooltip="Завантажити сертифікат" display="Завантажити сертифікат"/>
    <hyperlink ref="C130" r:id="rId129" tooltip="Завантажити сертифікат" display="Завантажити сертифікат"/>
    <hyperlink ref="C131" r:id="rId130" tooltip="Завантажити сертифікат" display="Завантажити сертифікат"/>
    <hyperlink ref="C132" r:id="rId131" tooltip="Завантажити сертифікат" display="Завантажити сертифікат"/>
    <hyperlink ref="C133" r:id="rId132" tooltip="Завантажити сертифікат" display="Завантажити сертифікат"/>
    <hyperlink ref="C134" r:id="rId133" tooltip="Завантажити сертифікат" display="Завантажити сертифікат"/>
    <hyperlink ref="C135" r:id="rId134" tooltip="Завантажити сертифікат" display="Завантажити сертифікат"/>
    <hyperlink ref="C136" r:id="rId135" tooltip="Завантажити сертифікат" display="Завантажити сертифікат"/>
    <hyperlink ref="C137" r:id="rId136" tooltip="Завантажити сертифікат" display="Завантажити сертифікат"/>
    <hyperlink ref="C138" r:id="rId137" tooltip="Завантажити сертифікат" display="Завантажити сертифікат"/>
    <hyperlink ref="C139" r:id="rId138" tooltip="Завантажити сертифікат" display="Завантажити сертифікат"/>
    <hyperlink ref="C140" r:id="rId139" tooltip="Завантажити сертифікат" display="Завантажити сертифікат"/>
    <hyperlink ref="C141" r:id="rId140" tooltip="Завантажити сертифікат" display="Завантажити сертифікат"/>
    <hyperlink ref="C142" r:id="rId141" tooltip="Завантажити сертифікат" display="Завантажити сертифікат"/>
    <hyperlink ref="C143" r:id="rId142" tooltip="Завантажити сертифікат" display="Завантажити сертифікат"/>
    <hyperlink ref="C144" r:id="rId143" tooltip="Завантажити сертифікат" display="Завантажити сертифікат"/>
    <hyperlink ref="C145" r:id="rId144" tooltip="Завантажити сертифікат" display="Завантажити сертифікат"/>
    <hyperlink ref="C146" r:id="rId145" tooltip="Завантажити сертифікат" display="Завантажити сертифікат"/>
    <hyperlink ref="C147" r:id="rId146" tooltip="Завантажити сертифікат" display="Завантажити сертифікат"/>
    <hyperlink ref="C148" r:id="rId147" tooltip="Завантажити сертифікат" display="Завантажити сертифікат"/>
    <hyperlink ref="C149" r:id="rId148" tooltip="Завантажити сертифікат" display="Завантажити сертифікат"/>
    <hyperlink ref="C150" r:id="rId149" tooltip="Завантажити сертифікат" display="Завантажити сертифікат"/>
    <hyperlink ref="C151" r:id="rId150" tooltip="Завантажити сертифікат" display="Завантажити сертифікат"/>
    <hyperlink ref="C152" r:id="rId151" tooltip="Завантажити сертифікат" display="Завантажити сертифікат"/>
    <hyperlink ref="C153" r:id="rId152" tooltip="Завантажити сертифікат" display="Завантажити сертифікат"/>
    <hyperlink ref="C154" r:id="rId153" tooltip="Завантажити сертифікат" display="Завантажити сертифікат"/>
    <hyperlink ref="C155" r:id="rId154" tooltip="Завантажити сертифікат" display="Завантажити сертифікат"/>
    <hyperlink ref="C156" r:id="rId155" tooltip="Завантажити сертифікат" display="Завантажити сертифікат"/>
    <hyperlink ref="C157" r:id="rId156" tooltip="Завантажити сертифікат" display="Завантажити сертифікат"/>
    <hyperlink ref="C158" r:id="rId157" tooltip="Завантажити сертифікат" display="Завантажити сертифікат"/>
    <hyperlink ref="C159" r:id="rId158" tooltip="Завантажити сертифікат" display="Завантажити сертифікат"/>
    <hyperlink ref="C160" r:id="rId159" tooltip="Завантажити сертифікат" display="Завантажити сертифікат"/>
    <hyperlink ref="C161" r:id="rId160" tooltip="Завантажити сертифікат" display="Завантажити сертифікат"/>
    <hyperlink ref="C162" r:id="rId161" tooltip="Завантажити сертифікат" display="Завантажити сертифікат"/>
    <hyperlink ref="C163" r:id="rId162" tooltip="Завантажити сертифікат" display="Завантажити сертифікат"/>
    <hyperlink ref="C164" r:id="rId163" tooltip="Завантажити сертифікат" display="Завантажити сертифікат"/>
    <hyperlink ref="C165" r:id="rId164" tooltip="Завантажити сертифікат" display="Завантажити сертифікат"/>
    <hyperlink ref="C166" r:id="rId165" tooltip="Завантажити сертифікат" display="Завантажити сертифікат"/>
    <hyperlink ref="C167" r:id="rId166" tooltip="Завантажити сертифікат" display="Завантажити сертифікат"/>
    <hyperlink ref="C168" r:id="rId167" tooltip="Завантажити сертифікат" display="Завантажити сертифікат"/>
    <hyperlink ref="C169" r:id="rId168" tooltip="Завантажити сертифікат" display="Завантажити сертифікат"/>
    <hyperlink ref="C170" r:id="rId169" tooltip="Завантажити сертифікат" display="Завантажити сертифікат"/>
    <hyperlink ref="C171" r:id="rId170" tooltip="Завантажити сертифікат" display="Завантажити сертифікат"/>
    <hyperlink ref="C172" r:id="rId171" tooltip="Завантажити сертифікат" display="Завантажити сертифікат"/>
    <hyperlink ref="C173" r:id="rId172" tooltip="Завантажити сертифікат" display="Завантажити сертифікат"/>
    <hyperlink ref="C174" r:id="rId173" tooltip="Завантажити сертифікат" display="Завантажити сертифікат"/>
    <hyperlink ref="C175" r:id="rId174" tooltip="Завантажити сертифікат" display="Завантажити сертифікат"/>
    <hyperlink ref="C176" r:id="rId175" tooltip="Завантажити сертифікат" display="Завантажити сертифікат"/>
    <hyperlink ref="C177" r:id="rId176" tooltip="Завантажити сертифікат" display="Завантажити сертифікат"/>
    <hyperlink ref="C178" r:id="rId177" tooltip="Завантажити сертифікат" display="Завантажити сертифікат"/>
    <hyperlink ref="C179" r:id="rId178" tooltip="Завантажити сертифікат" display="Завантажити сертифікат"/>
    <hyperlink ref="C180" r:id="rId179" tooltip="Завантажити сертифікат" display="Завантажити сертифікат"/>
    <hyperlink ref="C181" r:id="rId180" tooltip="Завантажити сертифікат" display="Завантажити сертифікат"/>
    <hyperlink ref="C182" r:id="rId181" tooltip="Завантажити сертифікат" display="Завантажити сертифікат"/>
    <hyperlink ref="C183" r:id="rId182" tooltip="Завантажити сертифікат" display="Завантажити сертифікат"/>
    <hyperlink ref="C184" r:id="rId183" tooltip="Завантажити сертифікат" display="Завантажити сертифікат"/>
    <hyperlink ref="C185" r:id="rId184" tooltip="Завантажити сертифікат" display="Завантажити сертифікат"/>
    <hyperlink ref="C186" r:id="rId185" tooltip="Завантажити сертифікат" display="Завантажити сертифікат"/>
    <hyperlink ref="C187" r:id="rId186" tooltip="Завантажити сертифікат" display="Завантажити сертифікат"/>
    <hyperlink ref="C188" r:id="rId187" tooltip="Завантажити сертифікат" display="Завантажити сертифікат"/>
    <hyperlink ref="C189" r:id="rId188" tooltip="Завантажити сертифікат" display="Завантажити сертифікат"/>
    <hyperlink ref="C190" r:id="rId189" tooltip="Завантажити сертифікат" display="Завантажити сертифікат"/>
    <hyperlink ref="C191" r:id="rId190" tooltip="Завантажити сертифікат" display="Завантажити сертифікат"/>
    <hyperlink ref="C192" r:id="rId191" tooltip="Завантажити сертифікат" display="Завантажити сертифікат"/>
    <hyperlink ref="C193" r:id="rId192" tooltip="Завантажити сертифікат" display="Завантажити сертифікат"/>
    <hyperlink ref="C194" r:id="rId193" tooltip="Завантажити сертифікат" display="Завантажити сертифікат"/>
    <hyperlink ref="C195" r:id="rId194" tooltip="Завантажити сертифікат" display="Завантажити сертифікат"/>
    <hyperlink ref="C196" r:id="rId195" tooltip="Завантажити сертифікат" display="Завантажити сертифікат"/>
    <hyperlink ref="C197" r:id="rId196" tooltip="Завантажити сертифікат" display="Завантажити сертифікат"/>
    <hyperlink ref="C198" r:id="rId197" tooltip="Завантажити сертифікат" display="Завантажити сертифікат"/>
    <hyperlink ref="C199" r:id="rId198" tooltip="Завантажити сертифікат" display="Завантажити сертифікат"/>
    <hyperlink ref="C200" r:id="rId199" tooltip="Завантажити сертифікат" display="Завантажити сертифікат"/>
    <hyperlink ref="C201" r:id="rId200" tooltip="Завантажити сертифікат" display="Завантажити сертифікат"/>
    <hyperlink ref="C202" r:id="rId201" tooltip="Завантажити сертифікат" display="Завантажити сертифікат"/>
    <hyperlink ref="C203" r:id="rId202" tooltip="Завантажити сертифікат" display="Завантажити сертифікат"/>
    <hyperlink ref="C204" r:id="rId203" tooltip="Завантажити сертифікат" display="Завантажити сертифікат"/>
    <hyperlink ref="C205" r:id="rId204" tooltip="Завантажити сертифікат" display="Завантажити сертифікат"/>
    <hyperlink ref="C206" r:id="rId205" tooltip="Завантажити сертифікат" display="Завантажити сертифікат"/>
    <hyperlink ref="C207" r:id="rId206" tooltip="Завантажити сертифікат" display="Завантажити сертифікат"/>
    <hyperlink ref="C208" r:id="rId207" tooltip="Завантажити сертифікат" display="Завантажити сертифікат"/>
    <hyperlink ref="C209" r:id="rId208" tooltip="Завантажити сертифікат" display="Завантажити сертифікат"/>
    <hyperlink ref="C210" r:id="rId209" tooltip="Завантажити сертифікат" display="Завантажити сертифікат"/>
    <hyperlink ref="C211" r:id="rId210" tooltip="Завантажити сертифікат" display="Завантажити сертифікат"/>
    <hyperlink ref="C212" r:id="rId211" tooltip="Завантажити сертифікат" display="Завантажити сертифікат"/>
    <hyperlink ref="C213" r:id="rId212" tooltip="Завантажити сертифікат" display="Завантажити сертифікат"/>
    <hyperlink ref="C214" r:id="rId213" tooltip="Завантажити сертифікат" display="Завантажити сертифікат"/>
    <hyperlink ref="C215" r:id="rId214" tooltip="Завантажити сертифікат" display="Завантажити сертифікат"/>
    <hyperlink ref="C216" r:id="rId215" tooltip="Завантажити сертифікат" display="Завантажити сертифікат"/>
    <hyperlink ref="C217" r:id="rId216" tooltip="Завантажити сертифікат" display="Завантажити сертифікат"/>
    <hyperlink ref="C218" r:id="rId217" tooltip="Завантажити сертифікат" display="Завантажити сертифікат"/>
    <hyperlink ref="C219" r:id="rId218" tooltip="Завантажити сертифікат" display="Завантажити сертифікат"/>
    <hyperlink ref="C220" r:id="rId219" tooltip="Завантажити сертифікат" display="Завантажити сертифікат"/>
    <hyperlink ref="C221" r:id="rId220" tooltip="Завантажити сертифікат" display="Завантажити сертифікат"/>
    <hyperlink ref="C222" r:id="rId221" tooltip="Завантажити сертифікат" display="Завантажити сертифікат"/>
    <hyperlink ref="C223" r:id="rId222" tooltip="Завантажити сертифікат" display="Завантажити сертифікат"/>
    <hyperlink ref="C224" r:id="rId223" tooltip="Завантажити сертифікат" display="Завантажити сертифікат"/>
    <hyperlink ref="C225" r:id="rId224" tooltip="Завантажити сертифікат" display="Завантажити сертифікат"/>
    <hyperlink ref="C226" r:id="rId225" tooltip="Завантажити сертифікат" display="Завантажити сертифікат"/>
    <hyperlink ref="C227" r:id="rId226" tooltip="Завантажити сертифікат" display="Завантажити сертифікат"/>
    <hyperlink ref="C228" r:id="rId227" tooltip="Завантажити сертифікат" display="Завантажити сертифікат"/>
    <hyperlink ref="C229" r:id="rId228" tooltip="Завантажити сертифікат" display="Завантажити сертифікат"/>
    <hyperlink ref="C230" r:id="rId229" tooltip="Завантажити сертифікат" display="Завантажити сертифікат"/>
    <hyperlink ref="C231" r:id="rId230" tooltip="Завантажити сертифікат" display="Завантажити сертифікат"/>
    <hyperlink ref="C232" r:id="rId231" tooltip="Завантажити сертифікат" display="Завантажити сертифікат"/>
    <hyperlink ref="C233" r:id="rId232" tooltip="Завантажити сертифікат" display="Завантажити сертифікат"/>
    <hyperlink ref="C234" r:id="rId233" tooltip="Завантажити сертифікат" display="Завантажити сертифікат"/>
    <hyperlink ref="C235" r:id="rId234" tooltip="Завантажити сертифікат" display="Завантажити сертифікат"/>
    <hyperlink ref="C236" r:id="rId235" tooltip="Завантажити сертифікат" display="Завантажити сертифікат"/>
    <hyperlink ref="C237" r:id="rId236" tooltip="Завантажити сертифікат" display="Завантажити сертифікат"/>
    <hyperlink ref="C238" r:id="rId237" tooltip="Завантажити сертифікат" display="Завантажити сертифікат"/>
    <hyperlink ref="C239" r:id="rId238" tooltip="Завантажити сертифікат" display="Завантажити сертифікат"/>
    <hyperlink ref="C240" r:id="rId239" tooltip="Завантажити сертифікат" display="Завантажити сертифікат"/>
    <hyperlink ref="C241" r:id="rId240" tooltip="Завантажити сертифікат" display="Завантажити сертифікат"/>
    <hyperlink ref="C242" r:id="rId241" tooltip="Завантажити сертифікат" display="Завантажити сертифікат"/>
    <hyperlink ref="C243" r:id="rId242" tooltip="Завантажити сертифікат" display="Завантажити сертифікат"/>
    <hyperlink ref="C244" r:id="rId243" tooltip="Завантажити сертифікат" display="Завантажити сертифікат"/>
    <hyperlink ref="C245" r:id="rId244" tooltip="Завантажити сертифікат" display="Завантажити сертифікат"/>
    <hyperlink ref="C246" r:id="rId245" tooltip="Завантажити сертифікат" display="Завантажити сертифікат"/>
    <hyperlink ref="C247" r:id="rId246" tooltip="Завантажити сертифікат" display="Завантажити сертифікат"/>
    <hyperlink ref="C248" r:id="rId247" tooltip="Завантажити сертифікат" display="Завантажити сертифікат"/>
    <hyperlink ref="C249" r:id="rId248" tooltip="Завантажити сертифікат" display="Завантажити сертифікат"/>
    <hyperlink ref="C250" r:id="rId249" tooltip="Завантажити сертифікат" display="Завантажити сертифікат"/>
    <hyperlink ref="C251" r:id="rId250" tooltip="Завантажити сертифікат" display="Завантажити сертифікат"/>
    <hyperlink ref="C252" r:id="rId251" tooltip="Завантажити сертифікат" display="Завантажити сертифікат"/>
    <hyperlink ref="C253" r:id="rId252" tooltip="Завантажити сертифікат" display="Завантажити сертифікат"/>
    <hyperlink ref="C254" r:id="rId253" tooltip="Завантажити сертифікат" display="Завантажити сертифікат"/>
    <hyperlink ref="C255" r:id="rId254" tooltip="Завантажити сертифікат" display="Завантажити сертифікат"/>
    <hyperlink ref="C256" r:id="rId255" tooltip="Завантажити сертифікат" display="Завантажити сертифікат"/>
    <hyperlink ref="C257" r:id="rId256" tooltip="Завантажити сертифікат" display="Завантажити сертифікат"/>
    <hyperlink ref="C258" r:id="rId257" tooltip="Завантажити сертифікат" display="Завантажити сертифікат"/>
    <hyperlink ref="C259" r:id="rId258" tooltip="Завантажити сертифікат" display="Завантажити сертифікат"/>
    <hyperlink ref="C260" r:id="rId259" tooltip="Завантажити сертифікат" display="Завантажити сертифікат"/>
    <hyperlink ref="C261" r:id="rId260" tooltip="Завантажити сертифікат" display="Завантажити сертифікат"/>
    <hyperlink ref="C262" r:id="rId261" tooltip="Завантажити сертифікат" display="Завантажити сертифікат"/>
    <hyperlink ref="C263" r:id="rId262" tooltip="Завантажити сертифікат" display="Завантажити сертифікат"/>
    <hyperlink ref="C264" r:id="rId263" tooltip="Завантажити сертифікат" display="Завантажити сертифікат"/>
    <hyperlink ref="C265" r:id="rId264" tooltip="Завантажити сертифікат" display="Завантажити сертифікат"/>
    <hyperlink ref="C266" r:id="rId265" tooltip="Завантажити сертифікат" display="Завантажити сертифікат"/>
    <hyperlink ref="C267" r:id="rId266" tooltip="Завантажити сертифікат" display="Завантажити сертифікат"/>
    <hyperlink ref="C268" r:id="rId267" tooltip="Завантажити сертифікат" display="Завантажити сертифікат"/>
    <hyperlink ref="C269" r:id="rId268" tooltip="Завантажити сертифікат" display="Завантажити сертифікат"/>
    <hyperlink ref="C270" r:id="rId269" tooltip="Завантажити сертифікат" display="Завантажити сертифікат"/>
    <hyperlink ref="C271" r:id="rId270" tooltip="Завантажити сертифікат" display="Завантажити сертифікат"/>
    <hyperlink ref="C272" r:id="rId271" tooltip="Завантажити сертифікат" display="Завантажити сертифікат"/>
    <hyperlink ref="C273" r:id="rId272" tooltip="Завантажити сертифікат" display="Завантажити сертифікат"/>
    <hyperlink ref="C274" r:id="rId273" tooltip="Завантажити сертифікат" display="Завантажити сертифікат"/>
    <hyperlink ref="C275" r:id="rId274" tooltip="Завантажити сертифікат" display="Завантажити сертифікат"/>
    <hyperlink ref="C276" r:id="rId275" tooltip="Завантажити сертифікат" display="Завантажити сертифікат"/>
    <hyperlink ref="C277" r:id="rId276" tooltip="Завантажити сертифікат" display="Завантажити сертифікат"/>
    <hyperlink ref="C278" r:id="rId277" tooltip="Завантажити сертифікат" display="Завантажити сертифікат"/>
    <hyperlink ref="C279" r:id="rId278" tooltip="Завантажити сертифікат" display="Завантажити сертифікат"/>
    <hyperlink ref="C280" r:id="rId279" tooltip="Завантажити сертифікат" display="Завантажити сертифікат"/>
    <hyperlink ref="C281" r:id="rId280" tooltip="Завантажити сертифікат" display="Завантажити сертифікат"/>
    <hyperlink ref="C282" r:id="rId281" tooltip="Завантажити сертифікат" display="Завантажити сертифікат"/>
    <hyperlink ref="C283" r:id="rId282" tooltip="Завантажити сертифікат" display="Завантажити сертифікат"/>
    <hyperlink ref="C284" r:id="rId283" tooltip="Завантажити сертифікат" display="Завантажити сертифікат"/>
    <hyperlink ref="C285" r:id="rId284" tooltip="Завантажити сертифікат" display="Завантажити сертифікат"/>
    <hyperlink ref="C286" r:id="rId285" tooltip="Завантажити сертифікат" display="Завантажити сертифікат"/>
    <hyperlink ref="C287" r:id="rId286" tooltip="Завантажити сертифікат" display="Завантажити сертифікат"/>
    <hyperlink ref="C288" r:id="rId287" tooltip="Завантажити сертифікат" display="Завантажити сертифікат"/>
    <hyperlink ref="C289" r:id="rId288" tooltip="Завантажити сертифікат" display="Завантажити сертифікат"/>
    <hyperlink ref="C290" r:id="rId289" tooltip="Завантажити сертифікат" display="Завантажити сертифікат"/>
    <hyperlink ref="C291" r:id="rId290" tooltip="Завантажити сертифікат" display="Завантажити сертифікат"/>
    <hyperlink ref="C292" r:id="rId291" tooltip="Завантажити сертифікат" display="Завантажити сертифікат"/>
    <hyperlink ref="C293" r:id="rId292" tooltip="Завантажити сертифікат" display="Завантажити сертифікат"/>
    <hyperlink ref="C294" r:id="rId293" tooltip="Завантажити сертифікат" display="Завантажити сертифікат"/>
    <hyperlink ref="C295" r:id="rId294" tooltip="Завантажити сертифікат" display="Завантажити сертифікат"/>
    <hyperlink ref="C296" r:id="rId295" tooltip="Завантажити сертифікат" display="Завантажити сертифікат"/>
    <hyperlink ref="C297" r:id="rId296" tooltip="Завантажити сертифікат" display="Завантажити сертифікат"/>
    <hyperlink ref="C298" r:id="rId297" tooltip="Завантажити сертифікат" display="Завантажити сертифікат"/>
    <hyperlink ref="C299" r:id="rId298" tooltip="Завантажити сертифікат" display="Завантажити сертифікат"/>
    <hyperlink ref="C300" r:id="rId299" tooltip="Завантажити сертифікат" display="Завантажити сертифікат"/>
    <hyperlink ref="C301" r:id="rId300" tooltip="Завантажити сертифікат" display="Завантажити сертифікат"/>
    <hyperlink ref="C302" r:id="rId301" tooltip="Завантажити сертифікат" display="Завантажити сертифікат"/>
    <hyperlink ref="C303" r:id="rId302" tooltip="Завантажити сертифікат" display="Завантажити сертифікат"/>
    <hyperlink ref="C304" r:id="rId303" tooltip="Завантажити сертифікат" display="Завантажити сертифікат"/>
    <hyperlink ref="C305" r:id="rId304" tooltip="Завантажити сертифікат" display="Завантажити сертифікат"/>
    <hyperlink ref="C306" r:id="rId305" tooltip="Завантажити сертифікат" display="Завантажити сертифікат"/>
    <hyperlink ref="C307" r:id="rId306" tooltip="Завантажити сертифікат" display="Завантажити сертифікат"/>
    <hyperlink ref="C308" r:id="rId307" tooltip="Завантажити сертифікат" display="Завантажити сертифікат"/>
    <hyperlink ref="C309" r:id="rId308" tooltip="Завантажити сертифікат" display="Завантажити сертифікат"/>
    <hyperlink ref="C310" r:id="rId309" tooltip="Завантажити сертифікат" display="Завантажити сертифікат"/>
    <hyperlink ref="C311" r:id="rId310" tooltip="Завантажити сертифікат" display="Завантажити сертифікат"/>
    <hyperlink ref="C312" r:id="rId311" tooltip="Завантажити сертифікат" display="Завантажити сертифікат"/>
    <hyperlink ref="C313" r:id="rId312" tooltip="Завантажити сертифікат" display="Завантажити сертифікат"/>
    <hyperlink ref="C314" r:id="rId313" tooltip="Завантажити сертифікат" display="Завантажити сертифікат"/>
    <hyperlink ref="C315" r:id="rId314" tooltip="Завантажити сертифікат" display="Завантажити сертифікат"/>
    <hyperlink ref="C316" r:id="rId315" tooltip="Завантажити сертифікат" display="Завантажити сертифікат"/>
    <hyperlink ref="C317" r:id="rId316" tooltip="Завантажити сертифікат" display="Завантажити сертифікат"/>
    <hyperlink ref="C318" r:id="rId317" tooltip="Завантажити сертифікат" display="Завантажити сертифікат"/>
    <hyperlink ref="C319" r:id="rId318" tooltip="Завантажити сертифікат" display="Завантажити сертифікат"/>
    <hyperlink ref="C320" r:id="rId319" tooltip="Завантажити сертифікат" display="Завантажити сертифікат"/>
    <hyperlink ref="C321" r:id="rId320" tooltip="Завантажити сертифікат" display="Завантажити сертифікат"/>
    <hyperlink ref="C322" r:id="rId321" tooltip="Завантажити сертифікат" display="Завантажити сертифікат"/>
    <hyperlink ref="C323" r:id="rId322" tooltip="Завантажити сертифікат" display="Завантажити сертифікат"/>
    <hyperlink ref="C324" r:id="rId323" tooltip="Завантажити сертифікат" display="Завантажити сертифікат"/>
    <hyperlink ref="C325" r:id="rId324" tooltip="Завантажити сертифікат" display="Завантажити сертифікат"/>
    <hyperlink ref="C326" r:id="rId325" tooltip="Завантажити сертифікат" display="Завантажити сертифікат"/>
    <hyperlink ref="C327" r:id="rId326" tooltip="Завантажити сертифікат" display="Завантажити сертифікат"/>
    <hyperlink ref="C328" r:id="rId327" tooltip="Завантажити сертифікат" display="Завантажити сертифікат"/>
    <hyperlink ref="C329" r:id="rId328" tooltip="Завантажити сертифікат" display="Завантажити сертифікат"/>
    <hyperlink ref="C330" r:id="rId329" tooltip="Завантажити сертифікат" display="Завантажити сертифікат"/>
    <hyperlink ref="C331" r:id="rId330" tooltip="Завантажити сертифікат" display="Завантажити сертифікат"/>
    <hyperlink ref="C332" r:id="rId331" tooltip="Завантажити сертифікат" display="Завантажити сертифікат"/>
    <hyperlink ref="C333" r:id="rId332" tooltip="Завантажити сертифікат" display="Завантажити сертифікат"/>
    <hyperlink ref="C334" r:id="rId333" tooltip="Завантажити сертифікат" display="Завантажити сертифікат"/>
    <hyperlink ref="C335" r:id="rId334" tooltip="Завантажити сертифікат" display="Завантажити сертифікат"/>
    <hyperlink ref="C336" r:id="rId335" tooltip="Завантажити сертифікат" display="Завантажити сертифікат"/>
    <hyperlink ref="C337" r:id="rId336" tooltip="Завантажити сертифікат" display="Завантажити сертифікат"/>
    <hyperlink ref="C338" r:id="rId337" tooltip="Завантажити сертифікат" display="Завантажити сертифікат"/>
    <hyperlink ref="C339" r:id="rId338" tooltip="Завантажити сертифікат" display="Завантажити сертифікат"/>
    <hyperlink ref="C340" r:id="rId339" tooltip="Завантажити сертифікат" display="Завантажити сертифікат"/>
    <hyperlink ref="C341" r:id="rId340" tooltip="Завантажити сертифікат" display="Завантажити сертифікат"/>
    <hyperlink ref="C342" r:id="rId341" tooltip="Завантажити сертифікат" display="Завантажити сертифікат"/>
    <hyperlink ref="C343" r:id="rId342" tooltip="Завантажити сертифікат" display="Завантажити сертифікат"/>
    <hyperlink ref="C344" r:id="rId343" tooltip="Завантажити сертифікат" display="Завантажити сертифікат"/>
    <hyperlink ref="C345" r:id="rId344" tooltip="Завантажити сертифікат" display="Завантажити сертифікат"/>
    <hyperlink ref="C346" r:id="rId345" tooltip="Завантажити сертифікат" display="Завантажити сертифікат"/>
    <hyperlink ref="C347" r:id="rId346" tooltip="Завантажити сертифікат" display="Завантажити сертифікат"/>
    <hyperlink ref="C348" r:id="rId347" tooltip="Завантажити сертифікат" display="Завантажити сертифікат"/>
    <hyperlink ref="C349" r:id="rId348" tooltip="Завантажити сертифікат" display="Завантажити сертифікат"/>
    <hyperlink ref="C350" r:id="rId349" tooltip="Завантажити сертифікат" display="Завантажити сертифікат"/>
    <hyperlink ref="C351" r:id="rId350" tooltip="Завантажити сертифікат" display="Завантажити сертифікат"/>
    <hyperlink ref="C352" r:id="rId351" tooltip="Завантажити сертифікат" display="Завантажити сертифікат"/>
    <hyperlink ref="C353" r:id="rId352" tooltip="Завантажити сертифікат" display="Завантажити сертифікат"/>
    <hyperlink ref="C354" r:id="rId353" tooltip="Завантажити сертифікат" display="Завантажити сертифікат"/>
    <hyperlink ref="C355" r:id="rId354" tooltip="Завантажити сертифікат" display="Завантажити сертифікат"/>
    <hyperlink ref="C356" r:id="rId355" tooltip="Завантажити сертифікат" display="Завантажити сертифікат"/>
    <hyperlink ref="C357" r:id="rId356" tooltip="Завантажити сертифікат" display="Завантажити сертифікат"/>
    <hyperlink ref="C358" r:id="rId357" tooltip="Завантажити сертифікат" display="Завантажити сертифікат"/>
    <hyperlink ref="C359" r:id="rId358" tooltip="Завантажити сертифікат" display="Завантажити сертифікат"/>
    <hyperlink ref="C360" r:id="rId359" tooltip="Завантажити сертифікат" display="Завантажити сертифікат"/>
    <hyperlink ref="C361" r:id="rId360" tooltip="Завантажити сертифікат" display="Завантажити сертифікат"/>
    <hyperlink ref="C362" r:id="rId361" tooltip="Завантажити сертифікат" display="Завантажити сертифікат"/>
    <hyperlink ref="C363" r:id="rId362" tooltip="Завантажити сертифікат" display="Завантажити сертифікат"/>
    <hyperlink ref="C364" r:id="rId363" tooltip="Завантажити сертифікат" display="Завантажити сертифікат"/>
    <hyperlink ref="C365" r:id="rId364" tooltip="Завантажити сертифікат" display="Завантажити сертифікат"/>
    <hyperlink ref="C366" r:id="rId365" tooltip="Завантажити сертифікат" display="Завантажити сертифікат"/>
    <hyperlink ref="C367" r:id="rId366" tooltip="Завантажити сертифікат" display="Завантажити сертифікат"/>
    <hyperlink ref="C368" r:id="rId367" tooltip="Завантажити сертифікат" display="Завантажити сертифікат"/>
    <hyperlink ref="C369" r:id="rId368" tooltip="Завантажити сертифікат" display="Завантажити сертифікат"/>
    <hyperlink ref="C370" r:id="rId369" tooltip="Завантажити сертифікат" display="Завантажити сертифікат"/>
    <hyperlink ref="C371" r:id="rId370" tooltip="Завантажити сертифікат" display="Завантажити сертифікат"/>
    <hyperlink ref="C372" r:id="rId371" tooltip="Завантажити сертифікат" display="Завантажити сертифікат"/>
    <hyperlink ref="C373" r:id="rId372" tooltip="Завантажити сертифікат" display="Завантажити сертифікат"/>
    <hyperlink ref="C374" r:id="rId373" tooltip="Завантажити сертифікат" display="Завантажити сертифікат"/>
    <hyperlink ref="C375" r:id="rId374" tooltip="Завантажити сертифікат" display="Завантажити сертифікат"/>
    <hyperlink ref="C376" r:id="rId375" tooltip="Завантажити сертифікат" display="Завантажити сертифікат"/>
    <hyperlink ref="C377" r:id="rId376" tooltip="Завантажити сертифікат" display="Завантажити сертифікат"/>
    <hyperlink ref="C378" r:id="rId377" tooltip="Завантажити сертифікат" display="Завантажити сертифікат"/>
    <hyperlink ref="C379" r:id="rId378" tooltip="Завантажити сертифікат" display="Завантажити сертифікат"/>
    <hyperlink ref="C380" r:id="rId379" tooltip="Завантажити сертифікат" display="Завантажити сертифікат"/>
    <hyperlink ref="C381" r:id="rId380" tooltip="Завантажити сертифікат" display="Завантажити сертифікат"/>
    <hyperlink ref="C382" r:id="rId381" tooltip="Завантажити сертифікат" display="Завантажити сертифікат"/>
    <hyperlink ref="C383" r:id="rId382" tooltip="Завантажити сертифікат" display="Завантажити сертифікат"/>
    <hyperlink ref="C384" r:id="rId383" tooltip="Завантажити сертифікат" display="Завантажити сертифікат"/>
    <hyperlink ref="C385" r:id="rId384" tooltip="Завантажити сертифікат" display="Завантажити сертифікат"/>
    <hyperlink ref="C386" r:id="rId385" tooltip="Завантажити сертифікат" display="Завантажити сертифікат"/>
    <hyperlink ref="C387" r:id="rId386" tooltip="Завантажити сертифікат" display="Завантажити сертифікат"/>
    <hyperlink ref="C388" r:id="rId387" tooltip="Завантажити сертифікат" display="Завантажити сертифікат"/>
    <hyperlink ref="C389" r:id="rId388" tooltip="Завантажити сертифікат" display="Завантажити сертифікат"/>
    <hyperlink ref="C390" r:id="rId389" tooltip="Завантажити сертифікат" display="Завантажити сертифікат"/>
    <hyperlink ref="C391" r:id="rId390" tooltip="Завантажити сертифікат" display="Завантажити сертифікат"/>
    <hyperlink ref="C392" r:id="rId391" tooltip="Завантажити сертифікат" display="Завантажити сертифікат"/>
    <hyperlink ref="C393" r:id="rId392" tooltip="Завантажити сертифікат" display="Завантажити сертифікат"/>
    <hyperlink ref="C394" r:id="rId393" tooltip="Завантажити сертифікат" display="Завантажити сертифікат"/>
    <hyperlink ref="C395" r:id="rId394" tooltip="Завантажити сертифікат" display="Завантажити сертифікат"/>
    <hyperlink ref="C396" r:id="rId395" tooltip="Завантажити сертифікат" display="Завантажити сертифікат"/>
    <hyperlink ref="C397" r:id="rId396" tooltip="Завантажити сертифікат" display="Завантажити сертифікат"/>
    <hyperlink ref="C398" r:id="rId397" tooltip="Завантажити сертифікат" display="Завантажити сертифікат"/>
    <hyperlink ref="C399" r:id="rId398" tooltip="Завантажити сертифікат" display="Завантажити сертифікат"/>
    <hyperlink ref="C400" r:id="rId399" tooltip="Завантажити сертифікат" display="Завантажити сертифікат"/>
    <hyperlink ref="C401" r:id="rId400" tooltip="Завантажити сертифікат" display="Завантажити сертифікат"/>
    <hyperlink ref="C402" r:id="rId401" tooltip="Завантажити сертифікат" display="Завантажити сертифікат"/>
    <hyperlink ref="C403" r:id="rId402" tooltip="Завантажити сертифікат" display="Завантажити сертифікат"/>
    <hyperlink ref="C404" r:id="rId403" tooltip="Завантажити сертифікат" display="Завантажити сертифікат"/>
    <hyperlink ref="C405" r:id="rId404" tooltip="Завантажити сертифікат" display="Завантажити сертифікат"/>
    <hyperlink ref="C406" r:id="rId405" tooltip="Завантажити сертифікат" display="Завантажити сертифікат"/>
    <hyperlink ref="C407" r:id="rId406" tooltip="Завантажити сертифікат" display="Завантажити сертифікат"/>
    <hyperlink ref="C408" r:id="rId407" tooltip="Завантажити сертифікат" display="Завантажити сертифікат"/>
    <hyperlink ref="C409" r:id="rId408" tooltip="Завантажити сертифікат" display="Завантажити сертифікат"/>
    <hyperlink ref="C410" r:id="rId409" tooltip="Завантажити сертифікат" display="Завантажити сертифікат"/>
    <hyperlink ref="C411" r:id="rId410" tooltip="Завантажити сертифікат" display="Завантажити сертифікат"/>
    <hyperlink ref="C412" r:id="rId411" tooltip="Завантажити сертифікат" display="Завантажити сертифікат"/>
    <hyperlink ref="C413" r:id="rId412" tooltip="Завантажити сертифікат" display="Завантажити сертифікат"/>
    <hyperlink ref="C414" r:id="rId413" tooltip="Завантажити сертифікат" display="Завантажити сертифікат"/>
    <hyperlink ref="C415" r:id="rId414" tooltip="Завантажити сертифікат" display="Завантажити сертифікат"/>
    <hyperlink ref="C416" r:id="rId415" tooltip="Завантажити сертифікат" display="Завантажити сертифікат"/>
    <hyperlink ref="C417" r:id="rId416" tooltip="Завантажити сертифікат" display="Завантажити сертифікат"/>
    <hyperlink ref="C418" r:id="rId417" tooltip="Завантажити сертифікат" display="Завантажити сертифікат"/>
    <hyperlink ref="C419" r:id="rId418" tooltip="Завантажити сертифікат" display="Завантажити сертифікат"/>
    <hyperlink ref="C420" r:id="rId419" tooltip="Завантажити сертифікат" display="Завантажити сертифікат"/>
    <hyperlink ref="C421" r:id="rId420" tooltip="Завантажити сертифікат" display="Завантажити сертифікат"/>
    <hyperlink ref="C422" r:id="rId421" tooltip="Завантажити сертифікат" display="Завантажити сертифікат"/>
    <hyperlink ref="C423" r:id="rId422" tooltip="Завантажити сертифікат" display="Завантажити сертифікат"/>
    <hyperlink ref="C424" r:id="rId423" tooltip="Завантажити сертифікат" display="Завантажити сертифікат"/>
    <hyperlink ref="C425" r:id="rId424" tooltip="Завантажити сертифікат" display="Завантажити сертифікат"/>
    <hyperlink ref="C426" r:id="rId425" tooltip="Завантажити сертифікат" display="Завантажити сертифікат"/>
    <hyperlink ref="C427" r:id="rId426" tooltip="Завантажити сертифікат" display="Завантажити сертифікат"/>
    <hyperlink ref="C428" r:id="rId427" tooltip="Завантажити сертифікат" display="Завантажити сертифікат"/>
    <hyperlink ref="C429" r:id="rId428" tooltip="Завантажити сертифікат" display="Завантажити сертифікат"/>
    <hyperlink ref="C430" r:id="rId429" tooltip="Завантажити сертифікат" display="Завантажити сертифікат"/>
    <hyperlink ref="C431" r:id="rId430" tooltip="Завантажити сертифікат" display="Завантажити сертифікат"/>
    <hyperlink ref="C432" r:id="rId431" tooltip="Завантажити сертифікат" display="Завантажити сертифікат"/>
    <hyperlink ref="C433" r:id="rId432" tooltip="Завантажити сертифікат" display="Завантажити сертифікат"/>
    <hyperlink ref="C434" r:id="rId433" tooltip="Завантажити сертифікат" display="Завантажити сертифікат"/>
    <hyperlink ref="C435" r:id="rId434" tooltip="Завантажити сертифікат" display="Завантажити сертифікат"/>
    <hyperlink ref="C436" r:id="rId435" tooltip="Завантажити сертифікат" display="Завантажити сертифікат"/>
    <hyperlink ref="C437" r:id="rId436" tooltip="Завантажити сертифікат" display="Завантажити сертифікат"/>
    <hyperlink ref="C438" r:id="rId437" tooltip="Завантажити сертифікат" display="Завантажити сертифікат"/>
    <hyperlink ref="C439" r:id="rId438" tooltip="Завантажити сертифікат" display="Завантажити сертифікат"/>
    <hyperlink ref="C440" r:id="rId439" tooltip="Завантажити сертифікат" display="Завантажити сертифікат"/>
    <hyperlink ref="C441" r:id="rId440" tooltip="Завантажити сертифікат" display="Завантажити сертифікат"/>
    <hyperlink ref="C442" r:id="rId441" tooltip="Завантажити сертифікат" display="Завантажити сертифікат"/>
    <hyperlink ref="C443" r:id="rId442" tooltip="Завантажити сертифікат" display="Завантажити сертифікат"/>
    <hyperlink ref="C444" r:id="rId443" tooltip="Завантажити сертифікат" display="Завантажити сертифікат"/>
    <hyperlink ref="C445" r:id="rId444" tooltip="Завантажити сертифікат" display="Завантажити сертифікат"/>
    <hyperlink ref="C446" r:id="rId445" tooltip="Завантажити сертифікат" display="Завантажити сертифікат"/>
    <hyperlink ref="C447" r:id="rId446" tooltip="Завантажити сертифікат" display="Завантажити сертифікат"/>
    <hyperlink ref="C448" r:id="rId447" tooltip="Завантажити сертифікат" display="Завантажити сертифікат"/>
    <hyperlink ref="C449" r:id="rId448" tooltip="Завантажити сертифікат" display="Завантажити сертифікат"/>
    <hyperlink ref="C450" r:id="rId449" tooltip="Завантажити сертифікат" display="Завантажити сертифікат"/>
    <hyperlink ref="C451" r:id="rId450" tooltip="Завантажити сертифікат" display="Завантажити сертифікат"/>
    <hyperlink ref="C452" r:id="rId451" tooltip="Завантажити сертифікат" display="Завантажити сертифікат"/>
    <hyperlink ref="C453" r:id="rId452" tooltip="Завантажити сертифікат" display="Завантажити сертифікат"/>
    <hyperlink ref="C454" r:id="rId453" tooltip="Завантажити сертифікат" display="Завантажити сертифікат"/>
    <hyperlink ref="C455" r:id="rId454" tooltip="Завантажити сертифікат" display="Завантажити сертифікат"/>
    <hyperlink ref="C456" r:id="rId455" tooltip="Завантажити сертифікат" display="Завантажити сертифікат"/>
    <hyperlink ref="C457" r:id="rId456" tooltip="Завантажити сертифікат" display="Завантажити сертифікат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10" workbookViewId="0">
      <selection activeCell="C17" sqref="C17"/>
    </sheetView>
  </sheetViews>
  <sheetFormatPr defaultRowHeight="14.4" x14ac:dyDescent="0.3"/>
  <cols>
    <col min="1" max="1" width="8.88671875" style="7"/>
    <col min="2" max="2" width="38.5546875" style="7" customWidth="1"/>
    <col min="3" max="3" width="45.109375" style="7" customWidth="1"/>
    <col min="4" max="16384" width="8.88671875" style="7"/>
  </cols>
  <sheetData>
    <row r="1" spans="1:3" x14ac:dyDescent="0.3">
      <c r="A1" s="6" t="s">
        <v>0</v>
      </c>
      <c r="B1" s="6" t="s">
        <v>1</v>
      </c>
      <c r="C1" s="6" t="s">
        <v>2</v>
      </c>
    </row>
    <row r="2" spans="1:3" x14ac:dyDescent="0.3">
      <c r="A2" s="7">
        <v>1</v>
      </c>
      <c r="B2" s="7" t="s">
        <v>2135</v>
      </c>
      <c r="C2" s="7" t="str">
        <f>HYPERLINK("https://talan.bank.gov.ua/get-user-certificate/APuwXRpMuDIHN3hhYbl0","Завантажити сертифікат")</f>
        <v>Завантажити сертифікат</v>
      </c>
    </row>
    <row r="3" spans="1:3" x14ac:dyDescent="0.3">
      <c r="A3" s="7">
        <v>2</v>
      </c>
      <c r="B3" s="7" t="s">
        <v>2136</v>
      </c>
      <c r="C3" s="7" t="str">
        <f>HYPERLINK("https://talan.bank.gov.ua/get-user-certificate/APuwXXL3USi1AKS5MUex","Завантажити сертифікат")</f>
        <v>Завантажити сертифікат</v>
      </c>
    </row>
    <row r="4" spans="1:3" x14ac:dyDescent="0.3">
      <c r="A4" s="7">
        <v>3</v>
      </c>
      <c r="B4" s="7" t="s">
        <v>2137</v>
      </c>
      <c r="C4" s="7" t="str">
        <f>HYPERLINK("https://talan.bank.gov.ua/get-user-certificate/APuwXFKhHm7JdhBktwsa","Завантажити сертифікат")</f>
        <v>Завантажити сертифікат</v>
      </c>
    </row>
    <row r="5" spans="1:3" x14ac:dyDescent="0.3">
      <c r="A5" s="7">
        <v>4</v>
      </c>
      <c r="B5" s="7" t="s">
        <v>2138</v>
      </c>
      <c r="C5" s="7" t="str">
        <f>HYPERLINK("https://talan.bank.gov.ua/get-user-certificate/APuwXiYaS6Oxm7uOlFJf","Завантажити сертифікат")</f>
        <v>Завантажити сертифікат</v>
      </c>
    </row>
    <row r="6" spans="1:3" x14ac:dyDescent="0.3">
      <c r="A6" s="7">
        <v>5</v>
      </c>
      <c r="B6" s="7" t="s">
        <v>2139</v>
      </c>
      <c r="C6" s="7" t="str">
        <f>HYPERLINK("https://talan.bank.gov.ua/get-user-certificate/APuwXrtakliAvrOyqucy","Завантажити сертифікат")</f>
        <v>Завантажити сертифікат</v>
      </c>
    </row>
    <row r="7" spans="1:3" x14ac:dyDescent="0.3">
      <c r="A7" s="7">
        <v>6</v>
      </c>
      <c r="B7" s="7" t="s">
        <v>2140</v>
      </c>
      <c r="C7" s="7" t="str">
        <f>HYPERLINK("https://talan.bank.gov.ua/get-user-certificate/APuwX4ahQRFR8m51COAb","Завантажити сертифікат")</f>
        <v>Завантажити сертифікат</v>
      </c>
    </row>
    <row r="8" spans="1:3" x14ac:dyDescent="0.3">
      <c r="A8" s="7">
        <v>7</v>
      </c>
      <c r="B8" s="7" t="s">
        <v>2141</v>
      </c>
      <c r="C8" s="7" t="str">
        <f>HYPERLINK("https://talan.bank.gov.ua/get-user-certificate/APuwXBwLpG8nfeHILKvH","Завантажити сертифікат")</f>
        <v>Завантажити сертифікат</v>
      </c>
    </row>
    <row r="9" spans="1:3" x14ac:dyDescent="0.3">
      <c r="A9" s="7">
        <v>8</v>
      </c>
      <c r="B9" s="7" t="s">
        <v>2142</v>
      </c>
      <c r="C9" s="7" t="str">
        <f>HYPERLINK("https://talan.bank.gov.ua/get-user-certificate/APuwX94YwP1ZiGyr7Ppv","Завантажити сертифікат")</f>
        <v>Завантажити сертифікат</v>
      </c>
    </row>
    <row r="10" spans="1:3" x14ac:dyDescent="0.3">
      <c r="A10" s="7">
        <v>9</v>
      </c>
      <c r="B10" s="7" t="s">
        <v>2143</v>
      </c>
      <c r="C10" s="7" t="str">
        <f>HYPERLINK("https://talan.bank.gov.ua/get-user-certificate/APuwXgZ4pmt36azlZdjh","Завантажити сертифікат")</f>
        <v>Завантажити сертифікат</v>
      </c>
    </row>
    <row r="11" spans="1:3" x14ac:dyDescent="0.3">
      <c r="A11" s="7">
        <v>10</v>
      </c>
      <c r="B11" s="7" t="s">
        <v>2144</v>
      </c>
      <c r="C11" s="7" t="str">
        <f>HYPERLINK("https://talan.bank.gov.ua/get-user-certificate/APuwXV1Lib8RZYgTfUD1","Завантажити сертифікат")</f>
        <v>Завантажити сертифікат</v>
      </c>
    </row>
    <row r="12" spans="1:3" x14ac:dyDescent="0.3">
      <c r="A12" s="7">
        <v>11</v>
      </c>
      <c r="B12" s="7" t="s">
        <v>2145</v>
      </c>
      <c r="C12" s="7" t="str">
        <f>HYPERLINK("https://talan.bank.gov.ua/get-user-certificate/APuwXxm258lEFWnqCdx7","Завантажити сертифікат")</f>
        <v>Завантажити сертифікат</v>
      </c>
    </row>
    <row r="13" spans="1:3" x14ac:dyDescent="0.3">
      <c r="A13" s="7">
        <v>12</v>
      </c>
      <c r="B13" s="7" t="s">
        <v>2146</v>
      </c>
      <c r="C13" s="7" t="str">
        <f>HYPERLINK("https://talan.bank.gov.ua/get-user-certificate/APuwX4OVWC6a5RgCssbN","Завантажити сертифікат")</f>
        <v>Завантажити сертифікат</v>
      </c>
    </row>
    <row r="14" spans="1:3" x14ac:dyDescent="0.3">
      <c r="A14" s="7">
        <v>13</v>
      </c>
      <c r="B14" s="7" t="s">
        <v>2147</v>
      </c>
      <c r="C14" s="7" t="str">
        <f>HYPERLINK("https://talan.bank.gov.ua/get-user-certificate/APuwXTrjJUX3XNxP2gzy","Завантажити сертифікат")</f>
        <v>Завантажити сертифікат</v>
      </c>
    </row>
    <row r="15" spans="1:3" x14ac:dyDescent="0.3">
      <c r="A15" s="7">
        <v>14</v>
      </c>
      <c r="B15" s="7" t="s">
        <v>2148</v>
      </c>
      <c r="C15" s="7" t="str">
        <f>HYPERLINK("https://talan.bank.gov.ua/get-user-certificate/APuwXN3-ErJGF8WMvKmc","Завантажити сертифікат")</f>
        <v>Завантажити сертифікат</v>
      </c>
    </row>
    <row r="16" spans="1:3" x14ac:dyDescent="0.3">
      <c r="A16" s="7">
        <v>15</v>
      </c>
      <c r="B16" s="7" t="s">
        <v>2149</v>
      </c>
      <c r="C16" s="7" t="str">
        <f>HYPERLINK("https://talan.bank.gov.ua/get-user-certificate/APuwXOaG0cvvXJiHzKW-","Завантажити сертифікат")</f>
        <v>Завантажити сертифікат</v>
      </c>
    </row>
    <row r="17" spans="1:3" x14ac:dyDescent="0.3">
      <c r="A17" s="7">
        <v>16</v>
      </c>
      <c r="B17" s="7" t="s">
        <v>2150</v>
      </c>
      <c r="C17" s="7" t="str">
        <f>HYPERLINK("https://talan.bank.gov.ua/get-user-certificate/APuwXItRY5lu1PKkCx4g","Завантажити сертифікат")</f>
        <v>Завантажити сертифікат</v>
      </c>
    </row>
    <row r="18" spans="1:3" x14ac:dyDescent="0.3">
      <c r="A18" s="7">
        <v>17</v>
      </c>
      <c r="B18" s="7" t="s">
        <v>2151</v>
      </c>
      <c r="C18" s="7" t="str">
        <f>HYPERLINK("https://talan.bank.gov.ua/get-user-certificate/XyU_F5HJGbWlVEp8ty5o","Завантажити сертифікат")</f>
        <v>Завантажити сертифікат</v>
      </c>
    </row>
    <row r="19" spans="1:3" x14ac:dyDescent="0.3">
      <c r="A19" s="7">
        <v>18</v>
      </c>
      <c r="B19" s="7" t="s">
        <v>2152</v>
      </c>
      <c r="C19" s="7" t="str">
        <f>HYPERLINK("https://talan.bank.gov.ua/get-user-certificate/XyU_Fbai69oOYYwxud5i","Завантажити сертифікат")</f>
        <v>Завантажити сертифікат</v>
      </c>
    </row>
    <row r="20" spans="1:3" x14ac:dyDescent="0.3">
      <c r="A20" s="7">
        <v>19</v>
      </c>
      <c r="B20" s="7" t="s">
        <v>2153</v>
      </c>
      <c r="C20" s="7" t="str">
        <f>HYPERLINK("https://talan.bank.gov.ua/get-user-certificate/XyU_FuuAPY_B62wyMlA7","Завантажити сертифікат")</f>
        <v>Завантажити сертифікат</v>
      </c>
    </row>
    <row r="21" spans="1:3" x14ac:dyDescent="0.3">
      <c r="A21" s="7">
        <v>20</v>
      </c>
      <c r="B21" s="7" t="s">
        <v>2154</v>
      </c>
      <c r="C21" s="7" t="str">
        <f>HYPERLINK("https://talan.bank.gov.ua/get-user-certificate/XyU_FZjtjV2t44srCISO","Завантажити сертифікат")</f>
        <v>Завантажити сертифікат</v>
      </c>
    </row>
    <row r="22" spans="1:3" x14ac:dyDescent="0.3">
      <c r="A22" s="7">
        <v>21</v>
      </c>
      <c r="B22" s="7" t="s">
        <v>2155</v>
      </c>
      <c r="C22" s="7" t="str">
        <f>HYPERLINK("https://talan.bank.gov.ua/get-user-certificate/XyU_FJxh0PAUg43cN9Za","Завантажити сертифікат")</f>
        <v>Завантажити сертифікат</v>
      </c>
    </row>
    <row r="23" spans="1:3" x14ac:dyDescent="0.3">
      <c r="A23" s="7">
        <v>22</v>
      </c>
      <c r="B23" s="7" t="s">
        <v>2156</v>
      </c>
      <c r="C23" s="7" t="str">
        <f>HYPERLINK("https://talan.bank.gov.ua/get-user-certificate/XyU_FJYylQiEhqNMsae6","Завантажити сертифікат")</f>
        <v>Завантажити сертифікат</v>
      </c>
    </row>
    <row r="24" spans="1:3" x14ac:dyDescent="0.3">
      <c r="A24" s="7">
        <v>23</v>
      </c>
      <c r="B24" s="7" t="s">
        <v>2157</v>
      </c>
      <c r="C24" s="7" t="str">
        <f>HYPERLINK("https://talan.bank.gov.ua/get-user-certificate/XyU_FDaToYh5xrnAlirJ","Завантажити сертифікат")</f>
        <v>Завантажити сертифікат</v>
      </c>
    </row>
    <row r="25" spans="1:3" x14ac:dyDescent="0.3">
      <c r="A25" s="7">
        <v>24</v>
      </c>
      <c r="B25" s="7" t="s">
        <v>2158</v>
      </c>
      <c r="C25" s="7" t="str">
        <f>HYPERLINK("https://talan.bank.gov.ua/get-user-certificate/XyU_FlElqr0asC6IrT-3","Завантажити сертифікат")</f>
        <v>Завантажити сертифікат</v>
      </c>
    </row>
    <row r="26" spans="1:3" x14ac:dyDescent="0.3">
      <c r="A26" s="7">
        <v>25</v>
      </c>
      <c r="B26" s="7" t="s">
        <v>2159</v>
      </c>
      <c r="C26" s="7" t="str">
        <f>HYPERLINK("https://talan.bank.gov.ua/get-user-certificate/XyU_F7nAa3v5leVQkBfN","Завантажити сертифікат")</f>
        <v>Завантажити сертифікат</v>
      </c>
    </row>
    <row r="27" spans="1:3" x14ac:dyDescent="0.3">
      <c r="A27" s="7">
        <v>26</v>
      </c>
      <c r="B27" s="7" t="s">
        <v>2160</v>
      </c>
      <c r="C27" s="7" t="str">
        <f>HYPERLINK("https://talan.bank.gov.ua/get-user-certificate/XyU_Fjt7dUOmc7b05Hqn","Завантажити сертифікат")</f>
        <v>Завантажити сертифікат</v>
      </c>
    </row>
    <row r="28" spans="1:3" x14ac:dyDescent="0.3">
      <c r="A28" s="7">
        <v>27</v>
      </c>
      <c r="B28" s="7" t="s">
        <v>2161</v>
      </c>
      <c r="C28" s="7" t="str">
        <f>HYPERLINK("https://talan.bank.gov.ua/get-user-certificate/XyU_FrJKA5IGKh9qJ84D","Завантажити сертифікат")</f>
        <v>Завантажити сертифікат</v>
      </c>
    </row>
    <row r="29" spans="1:3" x14ac:dyDescent="0.3">
      <c r="A29" s="7">
        <v>28</v>
      </c>
      <c r="B29" s="7" t="s">
        <v>2162</v>
      </c>
      <c r="C29" s="7" t="str">
        <f>HYPERLINK("https://talan.bank.gov.ua/get-user-certificate/XyU_FVwn1q5rOAAyBro8","Завантажити сертифікат")</f>
        <v>Завантажити сертифікат</v>
      </c>
    </row>
    <row r="30" spans="1:3" x14ac:dyDescent="0.3">
      <c r="A30" s="7">
        <v>29</v>
      </c>
      <c r="B30" s="7" t="s">
        <v>2163</v>
      </c>
      <c r="C30" s="7" t="str">
        <f>HYPERLINK("https://talan.bank.gov.ua/get-user-certificate/XyU_F4Ny0sALj8K1TXu2","Завантажити сертифікат")</f>
        <v>Завантажити сертифікат</v>
      </c>
    </row>
    <row r="31" spans="1:3" x14ac:dyDescent="0.3">
      <c r="A31" s="7">
        <v>30</v>
      </c>
      <c r="B31" s="7" t="s">
        <v>2164</v>
      </c>
      <c r="C31" s="7" t="str">
        <f>HYPERLINK("https://talan.bank.gov.ua/get-user-certificate/XyU_FAuVnmk_iUAMrvdL","Завантажити сертифікат")</f>
        <v>Завантажити сертифікат</v>
      </c>
    </row>
    <row r="32" spans="1:3" x14ac:dyDescent="0.3">
      <c r="A32" s="7">
        <v>31</v>
      </c>
      <c r="B32" s="7" t="s">
        <v>2165</v>
      </c>
      <c r="C32" s="7" t="str">
        <f>HYPERLINK("https://talan.bank.gov.ua/get-user-certificate/XyU_FV4_MCeRPhdGTk5L","Завантажити сертифікат")</f>
        <v>Завантажити сертифікат</v>
      </c>
    </row>
    <row r="33" spans="1:3" x14ac:dyDescent="0.3">
      <c r="A33" s="7">
        <v>32</v>
      </c>
      <c r="B33" s="7" t="s">
        <v>2166</v>
      </c>
      <c r="C33" s="7" t="str">
        <f>HYPERLINK("https://talan.bank.gov.ua/get-user-certificate/XyU_Fzg7Uz5fv9WrEt1A","Завантажити сертифікат")</f>
        <v>Завантажити сертифікат</v>
      </c>
    </row>
    <row r="34" spans="1:3" x14ac:dyDescent="0.3">
      <c r="A34" s="7">
        <v>33</v>
      </c>
      <c r="B34" s="7" t="s">
        <v>2167</v>
      </c>
      <c r="C34" s="7" t="str">
        <f>HYPERLINK("https://talan.bank.gov.ua/get-user-certificate/XyU_FT5mCDvvFXrn0-uZ","Завантажити сертифікат")</f>
        <v>Завантажити сертифікат</v>
      </c>
    </row>
    <row r="35" spans="1:3" x14ac:dyDescent="0.3">
      <c r="A35" s="7">
        <v>34</v>
      </c>
      <c r="B35" s="7" t="s">
        <v>2168</v>
      </c>
      <c r="C35" s="7" t="str">
        <f>HYPERLINK("https://talan.bank.gov.ua/get-user-certificate/XyU_FkYDmmFkJUjJwrU6","Завантажити сертифікат")</f>
        <v>Завантажити сертифікат</v>
      </c>
    </row>
    <row r="36" spans="1:3" x14ac:dyDescent="0.3">
      <c r="A36" s="7">
        <v>35</v>
      </c>
      <c r="B36" s="7" t="s">
        <v>2169</v>
      </c>
      <c r="C36" s="7" t="str">
        <f>HYPERLINK("https://talan.bank.gov.ua/get-user-certificate/XyU_FPpxLb3wRkvxlaPT","Завантажити сертифікат")</f>
        <v>Завантажити сертифікат</v>
      </c>
    </row>
  </sheetData>
  <hyperlinks>
    <hyperlink ref="C2" r:id="rId1" tooltip="Завантажити сертифікат" display="Завантажити сертифікат"/>
    <hyperlink ref="C3" r:id="rId2" tooltip="Завантажити сертифікат" display="Завантажити сертифікат"/>
    <hyperlink ref="C4" r:id="rId3" tooltip="Завантажити сертифікат" display="Завантажити сертифікат"/>
    <hyperlink ref="C5" r:id="rId4" tooltip="Завантажити сертифікат" display="Завантажити сертифікат"/>
    <hyperlink ref="C6" r:id="rId5" tooltip="Завантажити сертифікат" display="Завантажити сертифікат"/>
    <hyperlink ref="C7" r:id="rId6" tooltip="Завантажити сертифікат" display="Завантажити сертифікат"/>
    <hyperlink ref="C8" r:id="rId7" tooltip="Завантажити сертифікат" display="Завантажити сертифікат"/>
    <hyperlink ref="C9" r:id="rId8" tooltip="Завантажити сертифікат" display="Завантажити сертифікат"/>
    <hyperlink ref="C10" r:id="rId9" tooltip="Завантажити сертифікат" display="Завантажити сертифікат"/>
    <hyperlink ref="C11" r:id="rId10" tooltip="Завантажити сертифікат" display="Завантажити сертифікат"/>
    <hyperlink ref="C12" r:id="rId11" tooltip="Завантажити сертифікат" display="Завантажити сертифікат"/>
    <hyperlink ref="C13" r:id="rId12" tooltip="Завантажити сертифікат" display="Завантажити сертифікат"/>
    <hyperlink ref="C14" r:id="rId13" tooltip="Завантажити сертифікат" display="Завантажити сертифікат"/>
    <hyperlink ref="C15" r:id="rId14" tooltip="Завантажити сертифікат" display="Завантажити сертифікат"/>
    <hyperlink ref="C16" r:id="rId15" tooltip="Завантажити сертифікат" display="Завантажити сертифікат"/>
    <hyperlink ref="C17" r:id="rId16" tooltip="Завантажити сертифікат" display="Завантажити сертифікат"/>
    <hyperlink ref="C18" r:id="rId17" tooltip="Завантажити сертифікат" display="Завантажити сертифікат"/>
    <hyperlink ref="C19" r:id="rId18" tooltip="Завантажити сертифікат" display="Завантажити сертифікат"/>
    <hyperlink ref="C20" r:id="rId19" tooltip="Завантажити сертифікат" display="Завантажити сертифікат"/>
    <hyperlink ref="C21" r:id="rId20" tooltip="Завантажити сертифікат" display="Завантажити сертифікат"/>
    <hyperlink ref="C22" r:id="rId21" tooltip="Завантажити сертифікат" display="Завантажити сертифікат"/>
    <hyperlink ref="C23" r:id="rId22" tooltip="Завантажити сертифікат" display="Завантажити сертифікат"/>
    <hyperlink ref="C24" r:id="rId23" tooltip="Завантажити сертифікат" display="Завантажити сертифікат"/>
    <hyperlink ref="C25" r:id="rId24" tooltip="Завантажити сертифікат" display="Завантажити сертифікат"/>
    <hyperlink ref="C26" r:id="rId25" tooltip="Завантажити сертифікат" display="Завантажити сертифікат"/>
    <hyperlink ref="C27" r:id="rId26" tooltip="Завантажити сертифікат" display="Завантажити сертифікат"/>
    <hyperlink ref="C28" r:id="rId27" tooltip="Завантажити сертифікат" display="Завантажити сертифікат"/>
    <hyperlink ref="C29" r:id="rId28" tooltip="Завантажити сертифікат" display="Завантажити сертифікат"/>
    <hyperlink ref="C30" r:id="rId29" tooltip="Завантажити сертифікат" display="Завантажити сертифікат"/>
    <hyperlink ref="C31" r:id="rId30" tooltip="Завантажити сертифікат" display="Завантажити сертифікат"/>
    <hyperlink ref="C32" r:id="rId31" tooltip="Завантажити сертифікат" display="Завантажити сертифікат"/>
    <hyperlink ref="C33" r:id="rId32" tooltip="Завантажити сертифікат" display="Завантажити сертифікат"/>
    <hyperlink ref="C34" r:id="rId33" tooltip="Завантажити сертифікат" display="Завантажити сертифікат"/>
    <hyperlink ref="C35" r:id="rId34" tooltip="Завантажити сертифікат" display="Завантажити сертифікат"/>
    <hyperlink ref="C36" r:id="rId35" tooltip="Завантажити сертифікат" display="Завантажити сертифікат"/>
  </hyperlinks>
  <pageMargins left="0.7" right="0.7" top="0.75" bottom="0.75" header="0.3" footer="0.3"/>
  <pageSetup paperSize="9" orientation="portrait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Юніори</vt:lpstr>
      <vt:lpstr>Ювенали</vt:lpstr>
      <vt:lpstr>Сеньйори</vt:lpstr>
      <vt:lpstr>Без категорії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2023-05-29T14:10:37Z</dcterms:modified>
</cp:coreProperties>
</file>