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19200" windowHeight="705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651" i="1" l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0" i="1" l="1"/>
  <c r="D619" i="1" l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 l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<sst xmlns="http://schemas.openxmlformats.org/spreadsheetml/2006/main" count="1308" uniqueCount="1181">
  <si>
    <t>Педагог</t>
  </si>
  <si>
    <t>Навчальний заклад</t>
  </si>
  <si>
    <t>Посилання на сертифікат</t>
  </si>
  <si>
    <t>Будаловська Алла Олексіївна</t>
  </si>
  <si>
    <t>Осітнянська гімназія Христинівської міської ради Уманського району Черкаської області</t>
  </si>
  <si>
    <t xml:space="preserve">Кравченко Олена Миколаївна </t>
  </si>
  <si>
    <t>Комунальний заклад дошкільної освіти №22</t>
  </si>
  <si>
    <t>Приходько Світлана Володимирівна</t>
  </si>
  <si>
    <t>Чернігівська загальноосвітня школа I-III ступенів №5 Чернігівської міської ради</t>
  </si>
  <si>
    <t>Кушерець Наталія Іванівна</t>
  </si>
  <si>
    <t>КЗ "ЛІЦЕЙ №8 Покровської міської ради Дніпропетровської області"</t>
  </si>
  <si>
    <t>Іщенко Анжеліка Олександрівна</t>
  </si>
  <si>
    <t>Роменський ЗЗСО І-ІІ ступенів №8</t>
  </si>
  <si>
    <t>Шевлякова Світлана Миколаївна</t>
  </si>
  <si>
    <t xml:space="preserve">Первозванівський заклад дошкільної освіти «Колосок» загального типу Первозванівської сільської ради Кропивницького району </t>
  </si>
  <si>
    <t>Ревенко Інна Євгеніївна</t>
  </si>
  <si>
    <t>Заклад дошкільної освіти №63 "Одуванчик"</t>
  </si>
  <si>
    <t>Мазур Катерина Сергіївна</t>
  </si>
  <si>
    <t>Чернівецька ЗОШ номер 3</t>
  </si>
  <si>
    <t xml:space="preserve">Закревський Микола Валерійович </t>
  </si>
  <si>
    <t>ЗОШ #3</t>
  </si>
  <si>
    <t xml:space="preserve">Присяжнюк Таїсія Василівна </t>
  </si>
  <si>
    <t xml:space="preserve">Могилів-Подільський монтажно-економічний фаховий коледж </t>
  </si>
  <si>
    <t>Бутко Олена Сергіївна</t>
  </si>
  <si>
    <t>Андріївський ліцей №1 Донецької селищної ради Ізюмського району Харківської області</t>
  </si>
  <si>
    <t xml:space="preserve">Карпенко Артем </t>
  </si>
  <si>
    <t>Куземинський ліцей ім.В.Шаренка</t>
  </si>
  <si>
    <t>Соловйова Ірина Петрівна</t>
  </si>
  <si>
    <t xml:space="preserve">	Державний професійно-технічний навчальний заклад «Межівське професійно-технічне училище»</t>
  </si>
  <si>
    <t xml:space="preserve">Аугліс Саманта Валентинівна </t>
  </si>
  <si>
    <t>Чернівецька Загально Освітня школа 1-3 ступенів номер 3</t>
  </si>
  <si>
    <t>Новік Катерина Сергіївна</t>
  </si>
  <si>
    <t>Філія "Коростівецька гімназія" КЗ "Жмеринський ліцей №6"</t>
  </si>
  <si>
    <t>Акчуріна Юлія Михайлівна</t>
  </si>
  <si>
    <t>Заклад дошкільної освіти (ясла-садок) комбінованого типу № 237 "Смородинка" Запорізької міської ради</t>
  </si>
  <si>
    <t xml:space="preserve">Шпортилюк Володя Ігорович </t>
  </si>
  <si>
    <t xml:space="preserve">Почаївська Загально Освітня Школа 1 -3 ступенів </t>
  </si>
  <si>
    <t>Шепіль Вікторія Володимирівна</t>
  </si>
  <si>
    <t>Сумський дошкільний навчальний заклад (ясла-садок) №7 "Попелюшка" м. Суми, Сумської області</t>
  </si>
  <si>
    <t>Мацак Олена Василівна</t>
  </si>
  <si>
    <t>Софіївський заклад дошкільної освіти Дніпропетровської області</t>
  </si>
  <si>
    <t>Паламарчук Ольга Олександрівна</t>
  </si>
  <si>
    <t>Середня школа 289 I-III ступенів м.Києва Дарницького району</t>
  </si>
  <si>
    <t>Чорна Анна-Катерина Андріївна</t>
  </si>
  <si>
    <t>Ліцей “Оріяна” ЛМР</t>
  </si>
  <si>
    <t>Прохорова Інна</t>
  </si>
  <si>
    <t>спеціалізована школа № 102</t>
  </si>
  <si>
    <t>Нагорна Олена Володимирівна</t>
  </si>
  <si>
    <t>Державний професійно-технічний навчальний заклад "Покровський центр підготовки і перепідготовки робітничих кадрів"</t>
  </si>
  <si>
    <t xml:space="preserve">Ткачук Євгена Олександрівна  </t>
  </si>
  <si>
    <t>Шепетівський ЗДО№11 "Дзвіночок"</t>
  </si>
  <si>
    <t>Байдюк Сніжана</t>
  </si>
  <si>
    <t xml:space="preserve">Савченко Влада Юрьевна </t>
  </si>
  <si>
    <t>НТУ "Дніпропетровська-Полвтехника"</t>
  </si>
  <si>
    <t>Клявченко Данило Олексийович</t>
  </si>
  <si>
    <t>ФЕЛ (Фінансово Економічний Ліцей)</t>
  </si>
  <si>
    <t>Зуєва Анжела Василівна</t>
  </si>
  <si>
    <t>Близнюківський заклад дошкільної освіти (ясла-садок) №1 "Теремок" Близнюківської селищної ради Лозівського району Харківської області</t>
  </si>
  <si>
    <t>Пластамак Валерій Васильович</t>
  </si>
  <si>
    <t>Арбузинський ліцей №2 ім.Т.Г.Шевченка</t>
  </si>
  <si>
    <t xml:space="preserve">Піць Крістіна Андріївна </t>
  </si>
  <si>
    <t xml:space="preserve">Ясенська гімназія </t>
  </si>
  <si>
    <t xml:space="preserve">Беспалова Тетяна Євгенівна </t>
  </si>
  <si>
    <t xml:space="preserve">Ліцей 52 Львівської міської ради </t>
  </si>
  <si>
    <t>Надрага Тетяна Вікторівна</t>
  </si>
  <si>
    <t>Софіївський заклад дошкільної освіти "Чайка" Софіївської селищної ради Дніпропетровської області</t>
  </si>
  <si>
    <t>Соклакова Ольга Олександрівна</t>
  </si>
  <si>
    <t xml:space="preserve">Українська загальноосвітня школа І-ІІІ  ступенів №13 Селидівської міської ради </t>
  </si>
  <si>
    <t>Погудіна Тетяна Петрівна</t>
  </si>
  <si>
    <t>Українська загальноосвітня школа І-ІІІ ступенів №13 Селидівської міської ради</t>
  </si>
  <si>
    <t>Магеря Тетяна Михайлівна</t>
  </si>
  <si>
    <t>Софіївський заклад дошкільної освіти"Чайка" Софіївської селищної ради Дніпропетровської області</t>
  </si>
  <si>
    <t>Мокренко Оксана Олексіївна</t>
  </si>
  <si>
    <t xml:space="preserve">Сумський дошкільний навчальний заклад (центр розвитку дитини) #13 "Купава"  Сумської міської ради </t>
  </si>
  <si>
    <t xml:space="preserve">Лавренюк анастасія Валентинівна </t>
  </si>
  <si>
    <t>Школа</t>
  </si>
  <si>
    <t>Джобулда Олександр Леонтійович</t>
  </si>
  <si>
    <t>Новосинявський ліцей Старосинявської селищної ради</t>
  </si>
  <si>
    <t>Андрієвська Ірина Дмитрівна</t>
  </si>
  <si>
    <t>Комунальна установа "Жеребківський ліцей Ананьївської міської ради"</t>
  </si>
  <si>
    <t>Бондарь Юлія Юріївна</t>
  </si>
  <si>
    <t>Новоселидівська гімназія з дошкільним підрозділом Курахівської міської ради Донецької області</t>
  </si>
  <si>
    <t>Кравченко Вікторія Олександрівна</t>
  </si>
  <si>
    <t>Херсонська початкова школа 7 Херсонської міської ради</t>
  </si>
  <si>
    <t>Кузій Маркіян Романович</t>
  </si>
  <si>
    <t>Львівська українська гуманітарна гімназія імені Олени Степанів</t>
  </si>
  <si>
    <t>1.	Шевлякова Світлана Миколаївна</t>
  </si>
  <si>
    <t xml:space="preserve">	Первозванівський заклад дошкільної освіти «Колосок» загального типу Первозванівської сільської ради Кропивницького району Кіровоградської області</t>
  </si>
  <si>
    <t>Нечипоренко Тетяна Дмитрівна</t>
  </si>
  <si>
    <t>Вінницький технічний фаховий коледж</t>
  </si>
  <si>
    <t xml:space="preserve">Дзюбенко Анастасія Ігорівна </t>
  </si>
  <si>
    <t>Комунальний заклад "Вінницький ліцей №7 ім. Олександра Сухомовського"</t>
  </si>
  <si>
    <t>Хромей Віта Іванівна</t>
  </si>
  <si>
    <t>Комунальний заклад "Вижницька спеціалізована школа-інтернат I-III ступенів з поглибленим вивченням окремих предметів та курсів художньо-естетичного циклу ім.Н.Яремчука"</t>
  </si>
  <si>
    <t>Шишкова Євгенія Олегівна</t>
  </si>
  <si>
    <t>КЗ "ЗДО №59 ВМР"</t>
  </si>
  <si>
    <t>Чмир Наталія Ярославівна</t>
  </si>
  <si>
    <t>Заклад дошкільної освіти №1 м. Пустомити</t>
  </si>
  <si>
    <t>Пишненко Денис Євгенійович</t>
  </si>
  <si>
    <t>ВСП ХАПКІ ПДАУ</t>
  </si>
  <si>
    <t>Болюх Лідія Олегівна</t>
  </si>
  <si>
    <t>Заклад дошкільної освіти  "Дитячий всесвіт"</t>
  </si>
  <si>
    <t>Подворна Ірина Олександрівна</t>
  </si>
  <si>
    <t>Комунальний заклад «Вінницький ліцей 29»</t>
  </si>
  <si>
    <t xml:space="preserve">Федорова Світлана Олександрівна </t>
  </si>
  <si>
    <t xml:space="preserve">Пилиповицький заклад дошкільної освіти (ясла-садок) комбінованого типу "Пилипко" </t>
  </si>
  <si>
    <t>Мінєєв Михайло</t>
  </si>
  <si>
    <t xml:space="preserve">ФЕЛ </t>
  </si>
  <si>
    <t>Якаба Андріана Ярославівна</t>
  </si>
  <si>
    <t>Заклад дошкільної освіти села Горішнє</t>
  </si>
  <si>
    <t xml:space="preserve">Стрельченко Олена Олексіївна </t>
  </si>
  <si>
    <t xml:space="preserve">Заклад дошкільної освіти(ясла-садок) "Пролісок" Визирської сільської ради Одеського району Одеської області </t>
  </si>
  <si>
    <t>Заболотня Анастасія Станіславівна</t>
  </si>
  <si>
    <t>Комунальний заклад "Первомайський ліцей № 5 Первомайської міської ради Харківської області"</t>
  </si>
  <si>
    <t>Тулінова Ірина Олександрівна</t>
  </si>
  <si>
    <t>Сіверська філія І-ІІ ступенів комунального опорного закладу освіти "Сіверський заклад загальної середньої освіти І-ІІІ ступенів" Сіверської міської ради Бахмутського району Донецької області</t>
  </si>
  <si>
    <t>Тітаренко Любов Володимирівна</t>
  </si>
  <si>
    <t>Войнівський ЗДО "Веселка" Приютівської ОТГ</t>
  </si>
  <si>
    <t>Клісовська Степанія Іванівна</t>
  </si>
  <si>
    <t>Переможненський ЗДО ясла-садок "Квітуча вишенька" Комарнівської міської ради Львівської області</t>
  </si>
  <si>
    <t>Лапко Ірина</t>
  </si>
  <si>
    <t>Харківська загальноосвітня школа І-ІІІ ступенів №127 імені Г.К. Жукова Харківської міської ради Харківської області</t>
  </si>
  <si>
    <t>Сумарокова Ірина Володимирівна</t>
  </si>
  <si>
    <t>Ліцей Новобузької міської ради</t>
  </si>
  <si>
    <t>Михалюк Наталія Миколаївна</t>
  </si>
  <si>
    <t>Відокремлений структурний підрозділ «Костопільський будівельно-технологічний фаховий коледж Національного університету водного господарства та природокористування»</t>
  </si>
  <si>
    <t>Семенюта Анна Валентинівна</t>
  </si>
  <si>
    <t>Рокитнянський ліцей-МАН</t>
  </si>
  <si>
    <t xml:space="preserve">Сердюк Дар'я Володимирівна </t>
  </si>
  <si>
    <t>Добропільський комунальний заклад загальної середньої освіти І-ІІІ ступенів № 2 Добропільської міської ради Донецької області</t>
  </si>
  <si>
    <t xml:space="preserve">Сабов Наталія Василівна </t>
  </si>
  <si>
    <t xml:space="preserve">Ізянський заклад загальної середньої освіти І-ІІІ ступенів </t>
  </si>
  <si>
    <t xml:space="preserve">Савка Юлія Ігорівна </t>
  </si>
  <si>
    <t>Бишківський заклад загальної середньої освіти І-ІІІ ступенів Добросинсько-Магерівської сільської ради Львівського району Львівської області</t>
  </si>
  <si>
    <t>Голобородов Костянтин Володимирович</t>
  </si>
  <si>
    <t>Одеський ліцей №56 Одеської міської ради</t>
  </si>
  <si>
    <t>Клапків Віра Володимирівна</t>
  </si>
  <si>
    <t>Початкова школа 332 Дарницького р-ну  м. Києва</t>
  </si>
  <si>
    <t xml:space="preserve">Дмитрук Юлія Олегівна </t>
  </si>
  <si>
    <t>Хмельницький заклад дошкільної освіти №10</t>
  </si>
  <si>
    <t xml:space="preserve">Фединишин Леся Тимофіївна </t>
  </si>
  <si>
    <t xml:space="preserve">Корчинський заклад загальної середньої освіти I-III ступенів Сколівської міської ради </t>
  </si>
  <si>
    <t xml:space="preserve">Ковалєвська Світлана Володимирівна  </t>
  </si>
  <si>
    <t>Заклад дошкільної освіти №810 м.Києва.</t>
  </si>
  <si>
    <t>Данилюк Анастасія Іллівна</t>
  </si>
  <si>
    <t>Кіцманський ЗЗСО І-ІІІ ст. "Кіцманський ліцей"</t>
  </si>
  <si>
    <t>Стрихар Марта Олександрівна</t>
  </si>
  <si>
    <t>Хмельницький заклад дошкільної освіти № 24 "Барвінок"</t>
  </si>
  <si>
    <t>Цвітна Любов Леонідівна</t>
  </si>
  <si>
    <t>Комунальний заклад дошкільної освіти №5  "Ружечка" Долинської міської ради</t>
  </si>
  <si>
    <t xml:space="preserve">Паращенко Дар'я Ігорівна </t>
  </si>
  <si>
    <t>Коровинський заклад загальної середньої освіти Коровинської сільської ради Роменського району Сумської області</t>
  </si>
  <si>
    <t>Мерецька Юлія Леонілівна</t>
  </si>
  <si>
    <t>Скальська гімназія Вінницького району Вінницької області</t>
  </si>
  <si>
    <t xml:space="preserve">Корж Тетяна Сергіївна </t>
  </si>
  <si>
    <t>Заклад дошкільної освіти (ясла -садок) № 43 "Казка" Сумської міської ради</t>
  </si>
  <si>
    <t>Федорова Тетяна Юріївна</t>
  </si>
  <si>
    <t>Заклад дошкільної освіти (ясла-садок комбінованого типу) №8 "Вербиченька"</t>
  </si>
  <si>
    <t>Трач Інна</t>
  </si>
  <si>
    <t>Технологічний багатопрофільний ліцей з загальноосвітніми класами імені Артема Мазура</t>
  </si>
  <si>
    <t>Духневич Наталя</t>
  </si>
  <si>
    <t>Пілдубна Ірина Володимирівна</t>
  </si>
  <si>
    <t>Слов'янський педагогічний ліцей</t>
  </si>
  <si>
    <t>Шапошнік Оксана Олександрівна</t>
  </si>
  <si>
    <t>Рідненський заклад дошкільної освіти (ясла-садок) Барвінківської міської територіальної громади Ізюмського району Харківської області</t>
  </si>
  <si>
    <t>Тимошик Наталія Степанівна</t>
  </si>
  <si>
    <t>Тернопільський національний технічний університет імені Івана Пулюя</t>
  </si>
  <si>
    <t>Ратушняк Валентина Миколаївна</t>
  </si>
  <si>
    <t>Комунальний заклад "Дошкільний навчальний заклад №4 Вінницької міської ради"</t>
  </si>
  <si>
    <t>Рудакова Анастасія Андріївна</t>
  </si>
  <si>
    <t>Ларжанський ЗЗСО</t>
  </si>
  <si>
    <t>Бекетова Аліна Миколаївна</t>
  </si>
  <si>
    <t>Комунальний заклад дошкільної освіти (дитячий садок) "Зірочка" Тростянецької міської ради</t>
  </si>
  <si>
    <t>Боровська Віта Іванівна</t>
  </si>
  <si>
    <t>Заклад дошкільної освіти ясла-садок №12 "Струмочок" Первомайської міськкої рали в Миколаївській області</t>
  </si>
  <si>
    <t>Рись Оксана Василівна</t>
  </si>
  <si>
    <t>Державний навчальний заклад "Вишнівецький професійний ліцей"</t>
  </si>
  <si>
    <t>Никонець   Людмила Олександрівна</t>
  </si>
  <si>
    <t xml:space="preserve"> Комунальна установа Сумський навчально-виховний комплекс №16 імені Олексія Братушки "Загальноосвітня школа I-III ступенів - дошкільний навчальний заклад" Сумської міської ради</t>
  </si>
  <si>
    <t>Власенко Олена Володимирівна</t>
  </si>
  <si>
    <t>Гриньківська ЗОШ І-ІІІ ст. ім. М.В. Лисенка</t>
  </si>
  <si>
    <t>Бойчук Ніна Петрівна</t>
  </si>
  <si>
    <t>Вище професійне училище №21</t>
  </si>
  <si>
    <t>Коцюба Наталія Володимирівна</t>
  </si>
  <si>
    <t xml:space="preserve">ЗАКЛАД ДОШКІЛЬНОЇ ОСВІТИ (ЯСЛА-САДОК) 
КОМБІНОВАНОГО ТИПУ «ЗОЛОТА РИБКА» 
БРОВАРСЬКОЇ МІСЬКОЇ РАДИ БРОВАРСЬКОГО РАЙОНУ
 КИЇВСЬКОЇ ОБЛАСТІ
</t>
  </si>
  <si>
    <t>Камбур Валентина Харлампівна</t>
  </si>
  <si>
    <t xml:space="preserve">Лісненський ліцей з дошкільним відділенням, початковою школою та гімназією Бородінської селищної ради Болградського району Одеської області </t>
  </si>
  <si>
    <t>Нестеренко Людмила Петрівна</t>
  </si>
  <si>
    <t>Кременчуцька гімназія № 24 Кременчуцької міської ради Кременчуцького району Полтавської області</t>
  </si>
  <si>
    <t>Кривенко Алла Миколаївна</t>
  </si>
  <si>
    <t xml:space="preserve">
Спеціальна школа №14 ім. С. Ф. Грушевського Оболонського району</t>
  </si>
  <si>
    <t>Кудлай Наталія Михайлівна</t>
  </si>
  <si>
    <t>Правдинський ліцей Білозерської районної ради Херсонського району Херсонської області</t>
  </si>
  <si>
    <t>Мартинюк Надія Григорівна</t>
  </si>
  <si>
    <t>ліцей "Сихівський" Львівської міської ради</t>
  </si>
  <si>
    <t xml:space="preserve">Шийка Марина Олександрівна </t>
  </si>
  <si>
    <t xml:space="preserve">Барвінківський заклад дошкільної освіти (ясла-садок) №3 "Золотий ключик" Барвінківської міської територіальної громади Ізюмського району Харківської області </t>
  </si>
  <si>
    <t>Вакаров Олена Степанівна</t>
  </si>
  <si>
    <t>Ізянський заклад загальної середньої освіти І - ІІІ ступенів</t>
  </si>
  <si>
    <t>Проценко Олена Вікторівна</t>
  </si>
  <si>
    <t>Комунальний заклад «Матвіївська загальноосвітня санаторна школа-інтернат І-ІІІ ступенів» Запорізької обласної ради</t>
  </si>
  <si>
    <t>Тимоць Мирослава Василівна</t>
  </si>
  <si>
    <t>ЗВО "Університет Короля Данила"</t>
  </si>
  <si>
    <t xml:space="preserve">Іщук Вікторія Вікторівна </t>
  </si>
  <si>
    <t>ВСП "Технолого-економічний фаховий коледж БНАУ"</t>
  </si>
  <si>
    <t>Лещенко Євгенія Валеріївна</t>
  </si>
  <si>
    <t>Харківська загальноосвітня школа І-ІІІ ступенів №10 Харківської міської ради Харківської області</t>
  </si>
  <si>
    <t xml:space="preserve">Железнякова Анна Едуардівна </t>
  </si>
  <si>
    <t>Київська гімназія 154</t>
  </si>
  <si>
    <t>Романюк Ніна Миколаївна</t>
  </si>
  <si>
    <t>Мащанський ліцей Малолюбашанської сільської ради</t>
  </si>
  <si>
    <t>Кокоша Вікторія Миколаївна</t>
  </si>
  <si>
    <t>Відокремлений структурний підрозділ "Технолого-економічний фаховий коледж Білоцерківського національного університету"</t>
  </si>
  <si>
    <t>Гриліцька Анжела Вікторівна</t>
  </si>
  <si>
    <t>Черкаський державний бізнес-коледж</t>
  </si>
  <si>
    <t>Соляник Яна Владиславівна</t>
  </si>
  <si>
    <t>Комунальний заклад "Огіївський ліцей" Сахновщинської селищної ради Красноградського району Харківської області</t>
  </si>
  <si>
    <t>Стадник Олена Леонідівна</t>
  </si>
  <si>
    <t>Матусівський ліцей #2 Матусівської сільської ради Звенигородського району Черкаської області</t>
  </si>
  <si>
    <t>Рузанова Ольга Петрівна</t>
  </si>
  <si>
    <t>Криворізький ліцей № 119 Криворізької міської ради</t>
  </si>
  <si>
    <t>Мельникова Тетяна Олександрівна</t>
  </si>
  <si>
    <t>Вище професійне училище 25 м. Хмельницького</t>
  </si>
  <si>
    <t>Кільчевська Ольга Вікторівна</t>
  </si>
  <si>
    <t>Смілянський навчально-виховний заклад "Загальноосвітня школа І ступеня - гімназія імені В.Т.Сенатора" Смілянської міської ради Черкаської області</t>
  </si>
  <si>
    <t xml:space="preserve">Левицька Анна Богданівна </t>
  </si>
  <si>
    <t xml:space="preserve">Заклад дошкільної освіти "Вишенька "(комбінованого типу) Жовтанецької сільської ради </t>
  </si>
  <si>
    <t>Адамович Наталя Арсенівна</t>
  </si>
  <si>
    <t>Ребець Оксана Іванівна</t>
  </si>
  <si>
    <t>Вище професійне училище №71 м. Кам'янка-Бузька Львівської області</t>
  </si>
  <si>
    <t xml:space="preserve">Бубнова Анна Євгенівна </t>
  </si>
  <si>
    <t>ЗДО "Сонечко"</t>
  </si>
  <si>
    <t>Чемерис Наталія Володимирівна</t>
  </si>
  <si>
    <t>Краматорський заклад загальної середньої освіти № 12 ім. Степана Чубенка Краматорської міської ради Донецької області</t>
  </si>
  <si>
    <t>Ільченко Аліса Ігорівна</t>
  </si>
  <si>
    <t>ЗДО №6 ясла-садок "Дзвіночок" Первомайської міської ради</t>
  </si>
  <si>
    <t>Бутова Тетяна Юріївна</t>
  </si>
  <si>
    <t>Відокремлений структурний підрозділ «Київський торговельно-економічний фаховий коледж Державного торговельно-економічного університету»</t>
  </si>
  <si>
    <t>Кулікова Наталія Олександрівна</t>
  </si>
  <si>
    <t>Запорізька гімназія № 51 Запорізької міської ради</t>
  </si>
  <si>
    <t xml:space="preserve">Курочка Тетяна Сергіївна </t>
  </si>
  <si>
    <t>Комунальний заклад "Ліцей 5 Покровської міської ради Дніпропетровської області"</t>
  </si>
  <si>
    <t>Оболєнцева Вікторія Вікторівна</t>
  </si>
  <si>
    <t>Добропільський НВК №4 - дошкільний підрозділ "Волошка"</t>
  </si>
  <si>
    <t>Деркач Наталія Тадеївна</t>
  </si>
  <si>
    <t>Рибак Ірина Леонідівна</t>
  </si>
  <si>
    <t xml:space="preserve">Харківський кооперативний торгово-економічний фаховий коледж </t>
  </si>
  <si>
    <t>Гарнага Світлана Іванівна</t>
  </si>
  <si>
    <t>Гадяцький ліцей №1 імені Олени Пчілки Гадяцької міської ради</t>
  </si>
  <si>
    <t>Савастєєва Оксана Миколаївна</t>
  </si>
  <si>
    <t>Одеський національний університет імені І.І.Мечникова</t>
  </si>
  <si>
    <t>Патраш Любов Анатоліївна</t>
  </si>
  <si>
    <t>Приватний заклад гімназія "Соломон"</t>
  </si>
  <si>
    <t>Здоровко Людмила Олександрівна</t>
  </si>
  <si>
    <t>Шевченківський ліцей №1 Шевченківської селищної ради Куп'янського району Харківської області</t>
  </si>
  <si>
    <t>Поляниця Олеся Миколаївна</t>
  </si>
  <si>
    <t>Заклад загальної середньої освіти І-ІІІ ступенів с.Тур'є</t>
  </si>
  <si>
    <t>Філіп'єва Валентина Іванівна</t>
  </si>
  <si>
    <t>Межівське професійно-технічне училище</t>
  </si>
  <si>
    <t>Біда Карина Василівна</t>
  </si>
  <si>
    <t>КЗ "Тавежнянський ліцей" Сахновщинської селищної ради Красноградського району Харківської області</t>
  </si>
  <si>
    <t>Саврас Ліля Богданівна</t>
  </si>
  <si>
    <t>Плугівський ЗЗСО І-ІІІ ступенів</t>
  </si>
  <si>
    <t>Швед Оксана Степанівна</t>
  </si>
  <si>
    <t>Шепетівська загальноосвітня школа №1 ім М. Островського</t>
  </si>
  <si>
    <t>Артисюк Анастасія Олександрівна</t>
  </si>
  <si>
    <t>Боратинський ліцей Боратинської сільської ради</t>
  </si>
  <si>
    <t>Коломієць Тетяна Миколаївна</t>
  </si>
  <si>
    <t>Школа І-ІІІ ступенів № 101</t>
  </si>
  <si>
    <t>Івченко Людмила Антонівна</t>
  </si>
  <si>
    <t>Ліцей с. Павлівка Калинівської міської ради Вінницької області</t>
  </si>
  <si>
    <t>Зозук Надія Михайлівна</t>
  </si>
  <si>
    <t>Перегінський ліцей №2 Перегінської селищної ради</t>
  </si>
  <si>
    <t>Ломака Надія Анатоліївна</t>
  </si>
  <si>
    <t>Покровська філія Бережинського ліцею “Лідер”</t>
  </si>
  <si>
    <t>Булах Ірина Іванівна</t>
  </si>
  <si>
    <t>Уманський фаховий коледж технологій та бізнесу УНУС</t>
  </si>
  <si>
    <t xml:space="preserve">Дзюбенко Оксана Володимирівна </t>
  </si>
  <si>
    <t>Новомиколаївська філія Глодоського ліцею Глодоської сільської ради Новоукраїнського району Кіровоградської області</t>
  </si>
  <si>
    <t>Богач Олена Валентинівна</t>
  </si>
  <si>
    <t>Лозівська філія Харківського автомобільно-дорожнього фахового коледжу</t>
  </si>
  <si>
    <t>Деркач Тетяна Анатоліївна</t>
  </si>
  <si>
    <t>Відокремлений структурний підрозділ "Уманський фаховий коледж технологій та бізнесу Уманського національного університету садівництва"</t>
  </si>
  <si>
    <t>Мороз Вікторія Вікторівна</t>
  </si>
  <si>
    <t>Богданівський навчально-виховний комплекс "Загальносвітня школа І-ІІІ ступенів - дошкільний навчальний заклад (ясла-садок)" імені Катерини Білокур</t>
  </si>
  <si>
    <t xml:space="preserve">Вовк Інна Олександрівна </t>
  </si>
  <si>
    <t>Державний навчальний заклад «Новоград-Волинське вище професійне училище»</t>
  </si>
  <si>
    <t>Бегменко Катерина Вікторівна</t>
  </si>
  <si>
    <t>Чернеччинський ліцей Краснопільської селищної ради</t>
  </si>
  <si>
    <t>Гаркава Лариса Олександрівна</t>
  </si>
  <si>
    <t>Відокремлений структурний підрозділ "Аграрно-економічний фаховий коледж Полтавського державного аграрного університету"</t>
  </si>
  <si>
    <t>Шевчук Аліна Віталіївна</t>
  </si>
  <si>
    <t>Комунальний заклад «Сербинівський навчально-виховний комплекс «загальноосвітня школа І-ІІІ ступенів- дошкільний навчальний заклад» Северинівської сільської ради</t>
  </si>
  <si>
    <t>Щипець Ольга Миколаївна</t>
  </si>
  <si>
    <t>ОЗ Піщанський ліцей Піщанської сільської ради</t>
  </si>
  <si>
    <t>Трубич Вікторія Богданівна</t>
  </si>
  <si>
    <t xml:space="preserve">Жовтанецький заклад дошкільної освіти "Вишенька" (комбінованого типу) Жовтанецької сільської ради Львівського району Львівської області </t>
  </si>
  <si>
    <t>Державний університет "Житомирська політехніка"</t>
  </si>
  <si>
    <t xml:space="preserve">Назар Іванна Сергіївна </t>
  </si>
  <si>
    <t>Середня загальноосвітня школа 49</t>
  </si>
  <si>
    <t>Слащова Марія Василівна</t>
  </si>
  <si>
    <t>Зеленоярський ліцей з початковою школою та гімназією Веснянської сільської ради Миколаївського району Миколаївської області</t>
  </si>
  <si>
    <t>Трубачова Олена Ігорівна</t>
  </si>
  <si>
    <t>Слов'янська загальноосвітня школа І-ІІІ ступенів № 4 Слов'янської міської ради Донецької області</t>
  </si>
  <si>
    <t>Ільченко Олександра Миколаївна</t>
  </si>
  <si>
    <t>КЗ "Ліцей "Нова українська школа" Кропивницької міської ради</t>
  </si>
  <si>
    <t>Драчук Лариса Сергіївна</t>
  </si>
  <si>
    <t>Опорний заклад освіти «Вилківський ЗЗСО №1»</t>
  </si>
  <si>
    <t>Годованець Наталія Петрівна</t>
  </si>
  <si>
    <t>Отинійський професійний ліцей енергетичних технологій</t>
  </si>
  <si>
    <t>Лещик Ірина Богданівна</t>
  </si>
  <si>
    <t>Відокремлений структурний підрозділ "Тернопільський фаховий коледж Тернопільського національного технічного університету імені Івана Пулюя"</t>
  </si>
  <si>
    <t>Зоріна Олена Анатолівна</t>
  </si>
  <si>
    <t>Заклад дошкільної освіти №1 Калинівської міської ради Вінницької області</t>
  </si>
  <si>
    <t xml:space="preserve">Біднюк Оксана Вікторівна </t>
  </si>
  <si>
    <t>Комунальний заклад "Гімназія села Верба Оваднівської сільської ради"</t>
  </si>
  <si>
    <t>Ткач Аліна Едуардівна</t>
  </si>
  <si>
    <t>Володимирівська філія Ганнівського ліцею Петрівської селищної ради Олександрійського району Кіровоградської області</t>
  </si>
  <si>
    <t>Мкртчян Аніта Олексіївна</t>
  </si>
  <si>
    <t xml:space="preserve">Заклад дошкільної освіти «Ясла-садок» N258 Одеської міської ради </t>
  </si>
  <si>
    <t xml:space="preserve">Янку Аліна Сергіївна </t>
  </si>
  <si>
    <t xml:space="preserve">Гружчанський навчально - виховний комплекс "загальноосвітня школа І-ІІІ ступенів - дошкільний навчальний заклад" Дубов'язівської селищної ради Конотопського району Сумської області </t>
  </si>
  <si>
    <t>Белодон Марина Леонідівна</t>
  </si>
  <si>
    <t>Дошкільний навчальний зхаклад 9ясла-садок) 3160 дарницького району м. Києва</t>
  </si>
  <si>
    <t>Ляхова Тетяна Віталіївна</t>
  </si>
  <si>
    <t>ДПТНЗ "Дніпровський центр ПТОТС"</t>
  </si>
  <si>
    <t>БАЙ ОКСАНА БОГДАНІВНА</t>
  </si>
  <si>
    <t>ТЕРНОПІЛЬСЬКА УКРАЇНСЬКА ГІМНАЗІЯ ім. І. ФРАНКА</t>
  </si>
  <si>
    <t>Звєрєва Лариса Павлівна</t>
  </si>
  <si>
    <t>Дошкільний навчальний заклад 9ясла-садок) №160 Дарницького району м. Києва</t>
  </si>
  <si>
    <t>Коваленко Тетяна Михайлівна</t>
  </si>
  <si>
    <t>Заклад дошкільної освіти комбінованого типу ясла - садок №8 "Веселка" Сарненської міської ради</t>
  </si>
  <si>
    <t>Григорук Світлана Іванівна</t>
  </si>
  <si>
    <t>Первомайська гімназія №3 Первомайської міської ради Миколаївської області</t>
  </si>
  <si>
    <t>Бурбела Людмила Броніславівна</t>
  </si>
  <si>
    <t>Хмельницький заклад дошкільної освіти № 29 «Ранкова зірка»</t>
  </si>
  <si>
    <t xml:space="preserve">С‘єдіна Інна Олегівна </t>
  </si>
  <si>
    <t xml:space="preserve">Харківське вище професійне училище сфери послуг </t>
  </si>
  <si>
    <t>Стефанишин Ольга Павлівна</t>
  </si>
  <si>
    <t>Ліцей Львівського університету бізнесу та права</t>
  </si>
  <si>
    <t>Бондаренко Олександр Віталійович</t>
  </si>
  <si>
    <t xml:space="preserve">ВІДОКРЕМЛЕНИЙ СТРУКТУРНИЙ ПІДРОЗДІЛ
«ФАХОВИЙ ЕКОНОМІЧНИЙ КОЛЕДЖ КИЇВСЬКОГО НАЦІОНАЛЬНОГО ЕКОНОМІЧНОГО УНІВЕРСИТЕТУ ім.Вадима Гетьмана»
</t>
  </si>
  <si>
    <t>Ющенко Ірина Володимирівна</t>
  </si>
  <si>
    <t>Заводський ліцей №1 Заводської міської ради Миргородського району Полтавської області</t>
  </si>
  <si>
    <t>Бучацька Яна Юріївна</t>
  </si>
  <si>
    <t>Заклад дошкільної освіти № 2 Могилів-Подільської міської ради</t>
  </si>
  <si>
    <t>Мамаєва Ганна Вікторівна</t>
  </si>
  <si>
    <t>Романчук Тетяна Василівна</t>
  </si>
  <si>
    <t xml:space="preserve">Берест Мар'яна Василівна </t>
  </si>
  <si>
    <t>Вище професійне училище №3 м. Мукачево</t>
  </si>
  <si>
    <t>Дідура Любов Олексіївна</t>
  </si>
  <si>
    <t>Дошкільний навчальний заклад ясла-садок комбінованого типу 25 м.Умані</t>
  </si>
  <si>
    <t>Кабанець Ірина Анатоліївна</t>
  </si>
  <si>
    <t>Комунальний заклад "Пісочинська початкова школа "Надія" Пісочинської селищної ради" Харківської області</t>
  </si>
  <si>
    <t xml:space="preserve">Настасяк Любов Василівна </t>
  </si>
  <si>
    <t xml:space="preserve">Міжрічанський ліцей </t>
  </si>
  <si>
    <t>Ригун Людмила Вікторівна</t>
  </si>
  <si>
    <t>Миролюбівська гімназія Криворізького району</t>
  </si>
  <si>
    <t>Царенко Тетяна Віталіївна</t>
  </si>
  <si>
    <t>Дошкільний навчальний заклад №7 "СОНЕЧКО" (ясла-садок комбінованого типу)</t>
  </si>
  <si>
    <t>Балабанова Тетяна Борисівна</t>
  </si>
  <si>
    <t xml:space="preserve">Комунальний заклад  «Заклад дошкільної освіти (ясла-садок) № 8 «Вишиванка» Володимирської міської ради
</t>
  </si>
  <si>
    <t>Голібаренко Ірина Володимирівна</t>
  </si>
  <si>
    <t>Державний навчальний заклад "Черкаське вище професійне училище"</t>
  </si>
  <si>
    <t>Ведмеденко Марина Володимирівна</t>
  </si>
  <si>
    <t>Навчально-виховний комплекс № 9 м. Хмельницького</t>
  </si>
  <si>
    <t>Гречка Оксана Валентинівна</t>
  </si>
  <si>
    <t>Яготинський ліцей № 3 Яготинської міської ради</t>
  </si>
  <si>
    <t>Куринчук Катерина Михайлівна</t>
  </si>
  <si>
    <t>Заклад загальної середньої освіти "В'язівненська гімназія"</t>
  </si>
  <si>
    <t>Піщолка Ірина Анатоліївна</t>
  </si>
  <si>
    <t xml:space="preserve">ВІДОКРЕМЛЕНИЙ СТРУКТУРНИЙ ПІДРОЗДІЛ
«ФАХОВИЙ КОЛЕДЖ ТРАНСПОРТУ ТА КОМП’ЮТЕРНИХ ТЕХНОЛОГІЙ НАЦІОНАЛЬНОГО УНІВЕРСИТЕТУ «ЧЕРНІГІВСЬКА ПОЛІТЕХНІКА»
</t>
  </si>
  <si>
    <t>Товкес Тетяна Михайлівна</t>
  </si>
  <si>
    <t>Школа І-ІІІ ступенів №27 Шевченківського району міста Києва</t>
  </si>
  <si>
    <t>Волоцюга Надія Степанівна</t>
  </si>
  <si>
    <t>ЗДО "Дзвіночок" с. Коросно</t>
  </si>
  <si>
    <t>Поліщук Вадим Григорович</t>
  </si>
  <si>
    <t>Луцький національний технічний університет</t>
  </si>
  <si>
    <t>Дорош Вікторія Юріївна</t>
  </si>
  <si>
    <t>Коробчук Тетяна Іванівна</t>
  </si>
  <si>
    <t>Чиж Наталія Михайлівна</t>
  </si>
  <si>
    <t xml:space="preserve">Куковська Олександра Анатоліївна </t>
  </si>
  <si>
    <t>Криворізька гімназія №72 Криворізької міської ради</t>
  </si>
  <si>
    <t>Іванченко Надія Петрівна</t>
  </si>
  <si>
    <t>Білоцерківський академічний ліцей "Вектор"-гімназія №18 Білоцерківської міської ради Київської області</t>
  </si>
  <si>
    <t>Окерешко Олена Андріївна</t>
  </si>
  <si>
    <t>Заклад дошкільної освіти (ясла-садок) №2 "Теремок" м. Березне Рівненська область</t>
  </si>
  <si>
    <t>Сімон Тетяна Йосипівна</t>
  </si>
  <si>
    <t>Дошкільний навчальний заклад №27 "Джерельце" (ясла-садок комбінованого типу) Центр природного оздоровлення дітей</t>
  </si>
  <si>
    <t>Державний навчальний зааклад "Черкаське вище професійне училище"</t>
  </si>
  <si>
    <t>Гурка Ірина Володимирівна</t>
  </si>
  <si>
    <t>Початкова школа №4 Львівської міської ради</t>
  </si>
  <si>
    <t>Майстренко Дар'я Володимирівна</t>
  </si>
  <si>
    <t>Черкаський ліцей Чаркоської селищної ради Новомосковського району Дніпропетровської області</t>
  </si>
  <si>
    <t>Муха Вікторія Василівна</t>
  </si>
  <si>
    <t>Дошкільний навчальний заклад (ясла-садок) #87 ЧМР</t>
  </si>
  <si>
    <t>Шереметьєва Олена</t>
  </si>
  <si>
    <t>Дошкільний навчальний заклад (ясла-садок) №60 "Ягідка" комбінованого типу</t>
  </si>
  <si>
    <t xml:space="preserve">Філія "Коростівецька гімназія" Комунального закладу "Жмеринський ліцей №6" </t>
  </si>
  <si>
    <t>Зварич Тетяна Юріївна</t>
  </si>
  <si>
    <t xml:space="preserve">Яблунський ліцей Солотвинської селищної ради, Івано-Франківського р-н., Івано-Франківської обл. </t>
  </si>
  <si>
    <t>Сидоренко Ольга Петрівна</t>
  </si>
  <si>
    <t>Буринський заклад дошкільної освіти (ясла-садок) №1 "Ромашка"</t>
  </si>
  <si>
    <t>Гончаренко Ольга Володимирівна</t>
  </si>
  <si>
    <t>Херсонська загальноосвітня школа І-ІІІ ст. # 44 Херсонської міської ради</t>
  </si>
  <si>
    <t>Пилипів Ольга Михайлівна</t>
  </si>
  <si>
    <t>Відокремлений структурний підрозділ "Чортківський фаховий коледж економіки та підприємництва Західноукраїнського національного університету"</t>
  </si>
  <si>
    <t>Градобик Оксана Анатоліївна</t>
  </si>
  <si>
    <t>Кропивнянська гімназія Талалаївської сільської ради Ніжинського району Чернігівської області</t>
  </si>
  <si>
    <t xml:space="preserve">Усенко Ірина Сергіївна </t>
  </si>
  <si>
    <t xml:space="preserve">Гімназія # 1 міста Новомосковська </t>
  </si>
  <si>
    <t>Лісовська Алла Григорівна</t>
  </si>
  <si>
    <t>Чернівецька гімназія №3 Чернівецької міської ради</t>
  </si>
  <si>
    <t>Кравців Анна Антонівна</t>
  </si>
  <si>
    <t>ЗДО "Теремок" Миколаївської міської ради Стрийського району Львівської області</t>
  </si>
  <si>
    <t>Іванюк Надія Іванівна</t>
  </si>
  <si>
    <t>Букачівський ЗДО(ясла-садок)"Малятко"</t>
  </si>
  <si>
    <t xml:space="preserve">Кохтярук Наталія Олексіївна </t>
  </si>
  <si>
    <t>Комунальний заклад "Дошкільний навчальний заклад /ясла-садок/ 22" м. Луцьк</t>
  </si>
  <si>
    <t>Кульчицька Ірина Володимирівна</t>
  </si>
  <si>
    <t>Переможненський ЗДО ясла-садок "Квітуча вишенька" Комарнівської міської ради</t>
  </si>
  <si>
    <t>Ласун Юлія Леонідівна</t>
  </si>
  <si>
    <t>Хмельницький заклад дошкільної освіти 30 « Журавлик»</t>
  </si>
  <si>
    <t>Чотарі Неля Петрівна</t>
  </si>
  <si>
    <t>Тернопіьська загальноосвітня школа І-ІІІ ст N16 імені Володимира Левицького</t>
  </si>
  <si>
    <t>Цуцуян Ірина Анатоліївна</t>
  </si>
  <si>
    <t>Удобненський ліцей Маяківської сільської ради Одеського району Одеської області</t>
  </si>
  <si>
    <t>Зюлькова Наталія Євгенівна</t>
  </si>
  <si>
    <t>Заклад дошкільної освіти № 35  Луцької міської ради</t>
  </si>
  <si>
    <t>Іващенко Марина Вікторівна</t>
  </si>
  <si>
    <t>Національний юридичний університет імені Ярослава Мудрого</t>
  </si>
  <si>
    <t xml:space="preserve">Дяченко Вікторія Миколаївна </t>
  </si>
  <si>
    <t xml:space="preserve">Володимирівська гімназія (дошкільний підрозділ) Наталинської ОТГ Красноградського району </t>
  </si>
  <si>
    <t>Пилипенко Ольга Олегівна</t>
  </si>
  <si>
    <t>Таврійський національний університет імені В.І. Вернадського</t>
  </si>
  <si>
    <t>Романичева Ірина Сергіївна</t>
  </si>
  <si>
    <t>Гадяцький опорний ліцей імені Лесі Українки Гадяцької міської ради</t>
  </si>
  <si>
    <t xml:space="preserve">Пшеничнюк Валентина Василівна </t>
  </si>
  <si>
    <t>Комунальний заклад "Вінницький ліцей N7 ім. Олександра Сухомовського "</t>
  </si>
  <si>
    <t>Вакуліч Наталія Володимирівна</t>
  </si>
  <si>
    <t>Вараський ліцей #2</t>
  </si>
  <si>
    <t>Перчі Оксана Федорівна</t>
  </si>
  <si>
    <t>Фаховий коледж Закарпатського угорського інституту імені Ференца Ракоці ІІ</t>
  </si>
  <si>
    <t>Лоскоріх Габріелла Людвиківна</t>
  </si>
  <si>
    <t>Закарпатський угорський інститут імені Ференца Ракоці ІІ</t>
  </si>
  <si>
    <t>Вихівська Людмила Станіславівна</t>
  </si>
  <si>
    <t>Шепетівська загальноосвітня школа І-ІІІ ступенів №8 Хмельницької області</t>
  </si>
  <si>
    <t>Крупська-Здір Наталія Володимирівна</t>
  </si>
  <si>
    <t>Нечаївський заклад загальної середньої освіти І-ІІ ступенів Червонослобідської сільської ради Черкаської області</t>
  </si>
  <si>
    <t>Гриценко Ірина Іванівна</t>
  </si>
  <si>
    <t>Великомостівський опорний заклад загальної середньої освіти І-ІІІ ступенів</t>
  </si>
  <si>
    <t>Коханова Олена Федорівна</t>
  </si>
  <si>
    <t>Харківський автомобільно - дорожній фаховий коледж</t>
  </si>
  <si>
    <t>Єськова Анжела Миколаївна</t>
  </si>
  <si>
    <t xml:space="preserve">Відокремлений структурний  підрозділ «Костянтинівський індустріальний фаховий коледж Державного вищого навчального закладу 
«Донецький національний  технічний університет»
</t>
  </si>
  <si>
    <t xml:space="preserve">Шаповалова Олена Вікторівна </t>
  </si>
  <si>
    <t>Yuzo.s.v@gmail.com</t>
  </si>
  <si>
    <t>Тодер Світлана Володимирівна</t>
  </si>
  <si>
    <t>Мосійчук Алла Ярославівна</t>
  </si>
  <si>
    <t>Відокремлений структурний підрозділ «Березнівський лісотехнічний фаховий коледж Національного університету водного господарств та природокористування»</t>
  </si>
  <si>
    <t>Чирва Валентина Василівна</t>
  </si>
  <si>
    <t>Комунальний заклад "Гімназія №12" Кам'янської міської ради</t>
  </si>
  <si>
    <t>Шубенко Інна Андріївна</t>
  </si>
  <si>
    <t>Поліський національний університет, кафедра фінансів і кредиту</t>
  </si>
  <si>
    <t>Онбишенко Марина Іванівна</t>
  </si>
  <si>
    <t>Яблунівська гімназія Оржицької селищної ради</t>
  </si>
  <si>
    <t>Мельник Наталія Володимирівна</t>
  </si>
  <si>
    <t xml:space="preserve">Ладигівська гімназія Староостропільської сільської ради Хмельницького району Хмельницької області </t>
  </si>
  <si>
    <t>Даушкіна Анна Василівна</t>
  </si>
  <si>
    <t>Смілянський навчально-виховний комплекс "Дошкільний навчальний заклад-загальноосвітня школа І-ІІІ ступенів №15"</t>
  </si>
  <si>
    <t xml:space="preserve">Спину Ольга Петрівна  </t>
  </si>
  <si>
    <t>Євгенівський ліцей з  дошкільним відділенням, початковою школою та гімназією Бородинської селещної ради Болградського району Одеської області</t>
  </si>
  <si>
    <t>Кнорр Юлія Володимирівна</t>
  </si>
  <si>
    <t>Херсонський науковий ліцей Херсонської обласної ради</t>
  </si>
  <si>
    <t>Голуб Ольга Миколаївна</t>
  </si>
  <si>
    <t>Више професійне училище № 3 м.Мукачево</t>
  </si>
  <si>
    <t>Лепеха Тетяна Петрівна</t>
  </si>
  <si>
    <t>Семенівський ЗЗСО Студениківської сільсьської ради, Бориспільського району, Київської області</t>
  </si>
  <si>
    <t>Кладченко Ірина Миколаївна</t>
  </si>
  <si>
    <t>Краматорський фаховий коледж технологій та дизайну</t>
  </si>
  <si>
    <t>Олувко Оксана Василівна</t>
  </si>
  <si>
    <t>Орлівська філія Сарненського ліцею №4 Сарненської міської ради</t>
  </si>
  <si>
    <t>Фартушняк Ольга Вікторівна</t>
  </si>
  <si>
    <t>Харківський національний економічний університет імені Семена Кузнеця</t>
  </si>
  <si>
    <t>Козак Людмила Миколаївна</t>
  </si>
  <si>
    <t>Опорний заклад Почаївська ЗОШ І-ІІІ ступенів</t>
  </si>
  <si>
    <t>Силютіна Ірина Федорівна</t>
  </si>
  <si>
    <t>Любимівський ЗПЗСО Нововоронцовської селищної ради Бериславського району</t>
  </si>
  <si>
    <t xml:space="preserve">Тимошик Михайло Морозенкович </t>
  </si>
  <si>
    <t xml:space="preserve">Тернопільське вище професійне училище ресторанного сервісу та торгівлі </t>
  </si>
  <si>
    <t>Доманчук Аліна Ігорівна</t>
  </si>
  <si>
    <t>ВСП "Житомирський торговельно-економічний фаховий коледж ДТЕУ"</t>
  </si>
  <si>
    <t>Бутко Ольга Володимирівна</t>
  </si>
  <si>
    <t>Харківський педагогічний ліцей №4 Харківської міської ради Харківської області</t>
  </si>
  <si>
    <t>Яриш Оксана Степанівнв</t>
  </si>
  <si>
    <t>ВСП "Львівський поліграфічний фаховий коледж УАД"</t>
  </si>
  <si>
    <t>Хоменко Оксана Володимирівна</t>
  </si>
  <si>
    <t>Опорний заклад "Карлівський ліцей №4" Карлівської міської ради</t>
  </si>
  <si>
    <t>Курицина Людмила Миколаївна</t>
  </si>
  <si>
    <t>Навчально-виховний комплекс “Загальноосвітня школа І-ІІІ ступенів — дошкільний навчальний заклад” Костянтинівської міської ради Донецької області</t>
  </si>
  <si>
    <t>Кудревич Олена Павлівна</t>
  </si>
  <si>
    <t>Первомайська  гімназія №2 міста Первомайська Миколаївської області</t>
  </si>
  <si>
    <t xml:space="preserve">Сторожук Наталія Олександрівна </t>
  </si>
  <si>
    <t>Хмельницький заклад дошкільної освіти 53 "Веселка "</t>
  </si>
  <si>
    <t>Галтман Тетяна Василівна</t>
  </si>
  <si>
    <t>ВСП "Горохівський фаховий коледж Львівського національного університету природокористування"</t>
  </si>
  <si>
    <t xml:space="preserve">Сидоренко Олеся Леонідівна </t>
  </si>
  <si>
    <t xml:space="preserve">Ліцей №1 імені О.П. Довженка Новокаховської міської ради </t>
  </si>
  <si>
    <t>Коваленко Ірина Володимирівна</t>
  </si>
  <si>
    <t>Криворізька гімназія №9 Криворізької міської ради</t>
  </si>
  <si>
    <t>Глумова Анна Валеріївна</t>
  </si>
  <si>
    <t>Низівський заклад дошкільної освіти(ясла -садок) "Журавонька" Садівської сільської ради</t>
  </si>
  <si>
    <t>Прохорова Інна Павлівна</t>
  </si>
  <si>
    <t>Спеціалізована школа №102</t>
  </si>
  <si>
    <t>Сахан Наталія Петрівна</t>
  </si>
  <si>
    <t>Комунальний заклад "Дошкільний навчальний заклад № 45 Вінницької міської ради"</t>
  </si>
  <si>
    <t>Репета Оксана Андріївна</t>
  </si>
  <si>
    <t>Заклад дошкільної освіти "Сонечко" Миколаївської міської ради Стрийського району Львівської області</t>
  </si>
  <si>
    <t>Колісник Леся Ярославівна</t>
  </si>
  <si>
    <t>ВСП Фаховий коледж електронних приладів ІФНТУНГ</t>
  </si>
  <si>
    <t>Толочик Ірина Олександрівна</t>
  </si>
  <si>
    <t>Березнівський ліцей №1 імені Миколи Буховича Березнівської міської ради Рівненського району Рівненської області</t>
  </si>
  <si>
    <t>Ігнатенко Юлія Миколаївна</t>
  </si>
  <si>
    <t>Спеціалізована школа І-III ступенів №61 з поглибленим вивченням інформаційних технологій</t>
  </si>
  <si>
    <t>Андрущенко Вікторія Вікторівна</t>
  </si>
  <si>
    <t>КЗ КМР "Кагарлицький ліцей №3"</t>
  </si>
  <si>
    <t>Мельник Єлизавета Володимирівна</t>
  </si>
  <si>
    <t>Дубенський ліцей №6</t>
  </si>
  <si>
    <t>Нестерова Ольга Андріївна</t>
  </si>
  <si>
    <t xml:space="preserve">ЗАКЛАД ДОШКІЛЬНОЇ ОСВІТИ (ЯСЛА-САДОК) КОМБІНОВАНОГО ТИПУ № 5 «КАПІТОШКА» БУЧАНСЬКОЇ МІСЬКОЇ РАДИ КИЇВСЬКОЇ ОБЛАСТІ </t>
  </si>
  <si>
    <t>Паньків Олена Володимирівна</t>
  </si>
  <si>
    <t>Комунальний закалад "Пісочинська початкова школа "Надія" Пісочинської селищної ради" Харківської області</t>
  </si>
  <si>
    <t>Сидорова Олена Валеріївна</t>
  </si>
  <si>
    <t>Сумський дошкільний навчальний заклад (ясла-садок) №23 "Золотий ключик"</t>
  </si>
  <si>
    <t>Вітровчак Вікторія Вікторівна</t>
  </si>
  <si>
    <t xml:space="preserve">Іванковецький ліцей Дунаєвецької міської ради </t>
  </si>
  <si>
    <t>Боднар Лариса Анатоліїівна</t>
  </si>
  <si>
    <t>Опорний заклад освіти "Маківський ліцей" Маківської сільської ради Камянець-Подільського р-н, Хмельницької області</t>
  </si>
  <si>
    <t>Тарасенко Світлана Іванівна</t>
  </si>
  <si>
    <t>Комунальний заклад «Академічний ліцей №15» Кам’янської міської ради</t>
  </si>
  <si>
    <t>Макаренко Марина Сергіївна</t>
  </si>
  <si>
    <t>Савченко Наталія Андріївна</t>
  </si>
  <si>
    <t>Черкаська загальноосвітня школа І-ІІІ ступенів №8</t>
  </si>
  <si>
    <t>Бойко Зінаїда Леонідівна</t>
  </si>
  <si>
    <t>Державний професійно-технічний навчальний заклад «Апостолівський центр підготовки та перепідготовки робітничих кадрів»</t>
  </si>
  <si>
    <t>Чернецька Ольга Василівна</t>
  </si>
  <si>
    <t>Київське вище професійне училище будівництва та дизайну</t>
  </si>
  <si>
    <t>Нікітіна Ніна Вікторівна</t>
  </si>
  <si>
    <t>ПОПАСНЯНСЬКИЙ ЛІЦЕЙ №25 ПОПАСНЯНСЬКОЇ МІСЬКОЇ ТЕРИТОРІАЛЬНОЇ ГРОМАДИ СЄВЄРОДОНЕЦЬКОГО РАЙОНУ ЛУГАНСЬКОЇ ОБЛАСТІ</t>
  </si>
  <si>
    <t>Лесів Валентина Степанівна</t>
  </si>
  <si>
    <t>Тернопільський заклад дошкільної освіти ( ясла - садок) N5 Тернопільської міської ради</t>
  </si>
  <si>
    <t>Макарова Валентина Іванівна</t>
  </si>
  <si>
    <t>Сумський дошкільний навчальний заклад(центр розвитку дитини) № 28 "Ювілейний"</t>
  </si>
  <si>
    <t>Штанкевський Ігор Миколайович</t>
  </si>
  <si>
    <t>ХАРКІВСЬКА ЗАГАЛЬНООСВІТНЯ ШКОЛА І-ІІІ СТУПЕНІВ №88 ІМЕНІ О.Г.ЗУБАРЕВА ХАРКІВСЬКОЇ МІСЬКОЇ РАДИ ХАРКІВСЬКОЇ ОБЛАСТІ</t>
  </si>
  <si>
    <t>Кутня Тетяна Василівна</t>
  </si>
  <si>
    <t>Заклад дошкільної освіти № 6 "Сонечко" Покровської міської ради Донецької області</t>
  </si>
  <si>
    <t>Леоненко Юлія Григорівна</t>
  </si>
  <si>
    <t>Конотопський ліцей №9 Конотопської міської ради Сумської області</t>
  </si>
  <si>
    <t>Молода Валентина Ілічна</t>
  </si>
  <si>
    <t>Кельменецький професійний ліцей</t>
  </si>
  <si>
    <t>Зоріна Тетяна Віталіївна</t>
  </si>
  <si>
    <t>Херсонська загальноосвітня школа І-ІІІ ступенів № 36 Херсонської місткої ради</t>
  </si>
  <si>
    <t>Плащевська Ірина Святославівна</t>
  </si>
  <si>
    <t>Комунальний заклад "Дошкільний навчальний заклад № 34 Вінницької міської ради"</t>
  </si>
  <si>
    <t>Сухенко Ольга Володимирівна</t>
  </si>
  <si>
    <t>Черкаська загальноосвітня школа І-ІІІ ступенів №24 Черкаської міської ради Черкаської області</t>
  </si>
  <si>
    <t>Спеціалізована школа №61 м. Київ</t>
  </si>
  <si>
    <t>Ставерська Тетяна Олександрівна</t>
  </si>
  <si>
    <t>Державний біотехнологічний університет</t>
  </si>
  <si>
    <t>Зінчук Вікторія Володимирівна</t>
  </si>
  <si>
    <t xml:space="preserve">Навчально-виховний комплекс № 167 з поглибленим вивченням німецької мови (спеціалізована школа І ступеня-гімназія) м. Києва
</t>
  </si>
  <si>
    <t>Чепишко Анна Олександрівна</t>
  </si>
  <si>
    <t>Чернівецький фаховий коледж технологій та дизайну</t>
  </si>
  <si>
    <t>Легошина Олена Леонідівна</t>
  </si>
  <si>
    <t>Прилуцький технічний фаховий коледж</t>
  </si>
  <si>
    <t>Косачевич Ярослава Іванівна</t>
  </si>
  <si>
    <t>Ужгородська загальноосвітня школа І-ІІІст. N6 ім. В.С. Гренджі-Донського Ужгородської міської ради Закарпатської області</t>
  </si>
  <si>
    <t>Зеленська Вікторія Володимирівна</t>
  </si>
  <si>
    <t>Роменська загальноосвітня школа І-ІІІ ступенів №11 Роменської міської ради Сумської області</t>
  </si>
  <si>
    <t>Образцова Олена Валеріївна</t>
  </si>
  <si>
    <t xml:space="preserve">Херсонський навчально-виховний комплекс – загальноосвітня 
школа І-ІІІ ступенів №9 Херсонської міської ради
</t>
  </si>
  <si>
    <t>Карпенко Тетяна Миколаївна</t>
  </si>
  <si>
    <t>Опорний заклад «Омельницький ліцей» виконавчого комітету Омельницької сільської ради Кременчуцького району Полтавської області</t>
  </si>
  <si>
    <t>Кучінік Наталка Іванівна</t>
  </si>
  <si>
    <t>Степанчук Світлана Леонідівна</t>
  </si>
  <si>
    <t>Відокремлений структурний підрозділ "Технолого-економічний фаховий коледж Білоцерківського національного аграрного університету"</t>
  </si>
  <si>
    <t>Мисаковець Галина Іванівна</t>
  </si>
  <si>
    <t>Пнікутський заклад загальної середньої освіти І-ІІ ступенів Мостиської міської ради Львівської області</t>
  </si>
  <si>
    <t xml:space="preserve">Тюх Тетяна Іванівна </t>
  </si>
  <si>
    <t>Мукачівський кооперативний фаховий коледж бізнесу</t>
  </si>
  <si>
    <t>Гапей Алла Василівна</t>
  </si>
  <si>
    <t>Бакуліна Анастасія Петрівна</t>
  </si>
  <si>
    <t>Київське вище професійне училище технологій та дизайну одягу</t>
  </si>
  <si>
    <t>Афанасьєва Олена Юріївна</t>
  </si>
  <si>
    <t>ДНЗ "Міжрегіональне вище професійне училище з поліграфії та інформаційних технологій"</t>
  </si>
  <si>
    <t>Вербицька Людмила Іванівна</t>
  </si>
  <si>
    <t>Дошкільний навчальний заклад (ясла-садок) №50 "Світлофорчик" Черкаської міської ради</t>
  </si>
  <si>
    <t>Дарченко Тетяна Василівка</t>
  </si>
  <si>
    <t>Комунальний заклад" Пеньківський ліцей Вінницького району Вінницької області"</t>
  </si>
  <si>
    <t>Луців Євген Михайлович</t>
  </si>
  <si>
    <t>Пасічнянський ліцей</t>
  </si>
  <si>
    <t>Лінгвістична гімназія ім. Т.Г. Шевченка м. Ужгорода</t>
  </si>
  <si>
    <t xml:space="preserve">Мельник Оксана Парфенівна </t>
  </si>
  <si>
    <t xml:space="preserve">Катеринівська початкова школа Немовицької сільської ради Сарненського району Рівненської області </t>
  </si>
  <si>
    <t>Скопова Олена Сергіївна</t>
  </si>
  <si>
    <t>Відокремлений структурний підрозділ "Сумський фаховий коледж Сумського національного аграрного університету"</t>
  </si>
  <si>
    <t>Шаповалова Олена Вікторівна</t>
  </si>
  <si>
    <t>ВІДОКРЕМЛЕНИЙ СТРУКТУРНИЙ ПІДРОЗДІЛ
«КОСТЯНТИНІВСЬКИЙ ІНДУСТРІАЛЬНИЙ ФАХОВИЙ КОЛЕДЖ
ДЕРЖАВНОГО ВИЩОГО НАВЧАЛЬНОГО ЗАКЛАДУ
«ДОНЕЦЬКИЙ НАЦІОНАЛЬНИЙ ТЕХНІЧНИЙ УНІВЕРСИТЕТ»</t>
  </si>
  <si>
    <t>Залевська Ольга Григорівна</t>
  </si>
  <si>
    <t>Лістрова Світлана Олександрівна</t>
  </si>
  <si>
    <t>Комунальний заклад "Золотоніська санаторна школа Черкаської обласної ради"</t>
  </si>
  <si>
    <t>Карпенко Оксана Григорівна</t>
  </si>
  <si>
    <t>Шведчикова Тетяна Володимирівна</t>
  </si>
  <si>
    <t>Кропивницький будівельний фаховий коледж</t>
  </si>
  <si>
    <t>Шатіло Оксана Вадимівна</t>
  </si>
  <si>
    <t>ТОВ «ЦЕНТР ОСВІТИ ОПТІМА»</t>
  </si>
  <si>
    <t>Іващенко Марина Сергіївна</t>
  </si>
  <si>
    <t>Великочернеччинський заклад загальної середньої освіти І-ІІІ ступенів Сумської міської ради</t>
  </si>
  <si>
    <t>Сіліщенко Оксана Петрівна</t>
  </si>
  <si>
    <t>ВСП Херсонський політехнічний фаховий коледж Національного університету "Одеська політехніка"</t>
  </si>
  <si>
    <t>Гладкова Юлія Вікторівна</t>
  </si>
  <si>
    <t>КЗ ХНЛ "Обдарованість" ХОР</t>
  </si>
  <si>
    <t>Швед Ірина Миколаївна</t>
  </si>
  <si>
    <t>Височанська Любов Володимирівна</t>
  </si>
  <si>
    <t>Переможненський ЗДО ясла -садок "Квітуча вишенька"Комарнівської міської ради Львівської області</t>
  </si>
  <si>
    <t>Матківська Олександра Василівна</t>
  </si>
  <si>
    <t>Матківський ЗЗСО І-ІІ ст - ЗДО імені В. Марціва</t>
  </si>
  <si>
    <t xml:space="preserve">Чуй Ірина Романівна </t>
  </si>
  <si>
    <t xml:space="preserve">Львівський торговельно-економічний університет </t>
  </si>
  <si>
    <t>Горбаньова Вікторія Олександрівна</t>
  </si>
  <si>
    <t>Міжнародний гуманітарний університет</t>
  </si>
  <si>
    <t>Сіденко Наталя Григорівна</t>
  </si>
  <si>
    <t>Відокремлений структурний підрозділ "Херсонський політехнічний фаховий коледж Національного університету "Одеська політехніка"</t>
  </si>
  <si>
    <t>Медина Тетяна Анатоліївна</t>
  </si>
  <si>
    <t>Нововолинський ліцей №5 Нововолинської міської ради Волинської області</t>
  </si>
  <si>
    <t>Басалко Тетяна Петрівна</t>
  </si>
  <si>
    <t>Оконський ліцей Маневицької селищної ради Камінь- Каширського району Волинської області</t>
  </si>
  <si>
    <t>Вяліна Тетяна Вікторівна</t>
  </si>
  <si>
    <t>Ямненський заклад загальної середньої освіти імені І. О. Мусієнка Великописарівської селищної ради Сумської області</t>
  </si>
  <si>
    <t>Дутка Мар'яна Ярославівна</t>
  </si>
  <si>
    <t>БАЛИЦЬКИЙ НАВЧАЛЬНО-ВИХОВНИЙ КОМПЛЕКС «ЗАГАЛЬНООСВІТНІЙ НАВЧАЛЬНИЙ ЗАКЛАД І-ІІІ СТУПЕНІВ – ДОШКІЛЬНИЙ НАВЧАЛЬНИЙ ЗАКЛАД» ШЕГИНІВСЬКОЇ СІЛЬСЬКОЇ РАДИ ЯВОРІВСЬКОГО  РАЙОНУ ЛЬВІВСЬКОЇ ОБЛАСТІ</t>
  </si>
  <si>
    <t>Бузуляк Зоя Борисівна</t>
  </si>
  <si>
    <t>Високобайрацька гімназія Великосеверинівської сільської роади Кропивницького району</t>
  </si>
  <si>
    <t>Желєзняк Надія Василівна</t>
  </si>
  <si>
    <t>Дошкільний навчальний заклад (ясла-садок) №50 "Світлофорчик", Черкаської міської ради</t>
  </si>
  <si>
    <t>Галаюра Ольга Василівна</t>
  </si>
  <si>
    <t xml:space="preserve">Багута Олена Василівна </t>
  </si>
  <si>
    <t xml:space="preserve">Некрасівський навчально-виховний комплекс: дошкільний навчальний заклад - загальноосвітня школа І-ІІІ ступенів Глухівської міської ради Сумської області </t>
  </si>
  <si>
    <t>Нікольчук Юлія Миколаївна</t>
  </si>
  <si>
    <t>Хмельницький кооперативний торговельно-економічний інститут, Хмельницький кооперативний фаховий коледж ХКТЕІ</t>
  </si>
  <si>
    <t>Лопатовська Оксана Олександрівна</t>
  </si>
  <si>
    <t>Музика Ольга Юріївна</t>
  </si>
  <si>
    <t>Оконський ліцей Маневицької селищної ради</t>
  </si>
  <si>
    <t>Ладубець Олександра Мирославівна</t>
  </si>
  <si>
    <t>Переможненський ЗДО ясла- садок "Квітуча вишенька"Комарнівської міської ради Львівської області</t>
  </si>
  <si>
    <t>Плескач Анастасія Андріївна</t>
  </si>
  <si>
    <t>Курахівська гімназія №2 Курахівської міської ради Покровського району Донецької області</t>
  </si>
  <si>
    <t>Кулик Юлія Миколаївна</t>
  </si>
  <si>
    <t>Полегошко Оксана Володимирівна</t>
  </si>
  <si>
    <t>Комунальний заклад "Дошкільний навчальний заклад #7 Вінницької міської ради"</t>
  </si>
  <si>
    <t>Пеленичка Романа Іванівна</t>
  </si>
  <si>
    <t>СЗШ І-ІІІ ст.№10 м.Стрий</t>
  </si>
  <si>
    <t>Орлик Михайло Васильович</t>
  </si>
  <si>
    <t>Херсонський державний аграрно-економічний університет</t>
  </si>
  <si>
    <t>Кулик Ніна Леонідівна</t>
  </si>
  <si>
    <t>Липоводолинський ліцей Липоводолинської селищної ради</t>
  </si>
  <si>
    <t>Бурлака Олена Вікторівна</t>
  </si>
  <si>
    <t xml:space="preserve">Городищенський економічний ліцей Городищенської міської ради Черкаської області </t>
  </si>
  <si>
    <t>ТКАЧЕНКО ОКСАНА ІВНАНІВНА</t>
  </si>
  <si>
    <t xml:space="preserve">Відокремлений структурний підрозділ
«Фаховий коледж інженерії, управління та землевпорядкування 
Національного авіаційного університету»
</t>
  </si>
  <si>
    <t>Іванович Світлана Леонідівна</t>
  </si>
  <si>
    <t>Комунальний заклад «ВІННИЦЬКИЙ ЛІЦЕЙ №7 ІМ. ОЛЕКСАНДРА СУХОМОВСЬКОГО»</t>
  </si>
  <si>
    <t>Загика Тетяна Григорівна</t>
  </si>
  <si>
    <t>Спеціалізована школа І-ІІІ ступенів з поглибленим вивченням німецької мови №53</t>
  </si>
  <si>
    <t xml:space="preserve">Стахова Наталія Петрівна </t>
  </si>
  <si>
    <t xml:space="preserve">Чернівецький фаховий коледж технологій та дизайну </t>
  </si>
  <si>
    <t>Шевченко Наталія Володимирівна</t>
  </si>
  <si>
    <t>Львівський державний університет внутрішніх справ, Інститут управління психології та безпеки</t>
  </si>
  <si>
    <t>Тонконог Катерина Юріївна</t>
  </si>
  <si>
    <t>Запорізький колегіум "Елінт" Запорізької міської ради</t>
  </si>
  <si>
    <t>Лозинська Галина Романівна</t>
  </si>
  <si>
    <t>Жовківський ЗЗСО І-ІІІ ст. № 3</t>
  </si>
  <si>
    <t>Віштак Євгенія Валеріївна</t>
  </si>
  <si>
    <t>Ліцей № 7 Павлоградської міської ради</t>
  </si>
  <si>
    <t>Лукашева Олегна Валеріївна</t>
  </si>
  <si>
    <t>Комунальний заклад "Якушинецький ліцей"</t>
  </si>
  <si>
    <t>Красюк Юлія Павлівна</t>
  </si>
  <si>
    <t xml:space="preserve">Лісівська філія комунального закладу "Михайлівський ліцей" Олександрівської селищної ради Кропивницького району Кіровоградської області </t>
  </si>
  <si>
    <t>Головко Олена Григорівна</t>
  </si>
  <si>
    <t>Українська школа в евакуації</t>
  </si>
  <si>
    <t xml:space="preserve"> Ляпкало Євгенія Геннадіївна</t>
  </si>
  <si>
    <t>Комунальний заклад "Близнюківський ліцей Близнюківської селищної ради Лозівського району Харківської області"</t>
  </si>
  <si>
    <t>Чернобай Надія Володимирівна</t>
  </si>
  <si>
    <t>Петрівський ЗЗСО І-ІІІ ступенів Полтавського району Полтавської області</t>
  </si>
  <si>
    <t xml:space="preserve">Черновол Ігор Віталійович </t>
  </si>
  <si>
    <t>Нікопольський ліцей № 22 Нікопольської міської ради</t>
  </si>
  <si>
    <t>Козак Ганна Олександрівна</t>
  </si>
  <si>
    <t xml:space="preserve">Міжнародна академічна школа «Одеса»
Скорочена назва: МАШО
</t>
  </si>
  <si>
    <t>Бітнер Ірина Володимирівна</t>
  </si>
  <si>
    <t>Навчально-науковий інститут "Каразінський банківський інститут" ХНУ ім. В.Н. Каразіна</t>
  </si>
  <si>
    <t xml:space="preserve">Муравйов Нікіта Андрійович </t>
  </si>
  <si>
    <t xml:space="preserve">Південна гімназія Чкаловського опорного ліцею Першотравневської сільської ради </t>
  </si>
  <si>
    <t>Мєліна Дарія Віталіївна</t>
  </si>
  <si>
    <t>Південна гімназія Чкаловського опорного ліцею Першотравневської сільської ради</t>
  </si>
  <si>
    <t>Заїка Ольга Олександрівна</t>
  </si>
  <si>
    <t>КЗЗСО "Ліцей № 1с.П.Борщагівка"</t>
  </si>
  <si>
    <t>Вікоренко Альона Леонідівна</t>
  </si>
  <si>
    <t>ВСП "Шепетівський фаховий коледж ЗВО "Подільський державний університет"</t>
  </si>
  <si>
    <t>Котовський Віталій Артемович</t>
  </si>
  <si>
    <t>Optima school</t>
  </si>
  <si>
    <t>Гринько Євген Володимирович</t>
  </si>
  <si>
    <t>ЗАЗИМСЬКИЙ ЛІЦЕЙ «АКАДЕМІЯ УСПІХУ»
ЗАЗИМСЬКОЇ СІЛЬСЬКОЇ РАДИ
БРОВАРСЬКОГО РАЙОНУ КИЇВСЬКОЇ ОБЛАСТІ</t>
  </si>
  <si>
    <t>Бень Олександра Федорівна</t>
  </si>
  <si>
    <t>Мокротинський ЗЗСО І-ІІІ ступенів</t>
  </si>
  <si>
    <t>Левус Маріанна Ярославівна</t>
  </si>
  <si>
    <t>Кравець Ірина Іванівна</t>
  </si>
  <si>
    <t>Штимпель Олександра Львівна</t>
  </si>
  <si>
    <t>Скіра Тетяна Миколаївна</t>
  </si>
  <si>
    <t>Сороцька  Олена Володимирівна</t>
  </si>
  <si>
    <t>Ошихлібський ЗЗСО-I-III ст. Кіцманської міської ради</t>
  </si>
  <si>
    <t>Зубко Оксана Володимирівна</t>
  </si>
  <si>
    <t>Дніпровський державний аграрно-економічний університет</t>
  </si>
  <si>
    <t>Малиновська Людмила Олександрівна</t>
  </si>
  <si>
    <t xml:space="preserve">Казарян Ірина Ігорівна </t>
  </si>
  <si>
    <t xml:space="preserve">Херсонська загальноосвітня школа І-ІІІ ступенів № 45 Херсонської міської ради </t>
  </si>
  <si>
    <t>Мельник Тетяна Іванівна</t>
  </si>
  <si>
    <t>Заклад дошкільної освіти (ясла-садок) №6 "Казка" Сарненської міської ради</t>
  </si>
  <si>
    <t>Гринів Світлана Іванівна</t>
  </si>
  <si>
    <t xml:space="preserve">Надвірнянський ліцей №1 імені В’ячеслава Максимовича Чорновола        </t>
  </si>
  <si>
    <t xml:space="preserve">Кіфяк Галина Олександрівна </t>
  </si>
  <si>
    <t xml:space="preserve">Чернівецький політехнічний фаховий коледж </t>
  </si>
  <si>
    <t>Матвійчук Наталія Миколаївна</t>
  </si>
  <si>
    <t>Волинський національний університет імені Лесі Українки</t>
  </si>
  <si>
    <t>Давидова Надія Геннадіївна</t>
  </si>
  <si>
    <t>Куземинський ліцей імені Василя ШАРЕНКА</t>
  </si>
  <si>
    <t>Гнесюк Ірина Семенівна</t>
  </si>
  <si>
    <t xml:space="preserve">Херсонський навчально-виховний комплекс "Загальноосвітня школа  ІІ ступеня - ліцей журналістики, економіки та правознавства" Херсонської міської ради  </t>
  </si>
  <si>
    <t>Мокрушина Оксана Григорівна</t>
  </si>
  <si>
    <t>Комунальний заклад освіти "Криворізький ліцей "КОЛІЯ" Дніпропетровської обласної ради"</t>
  </si>
  <si>
    <t>Палига Оксана Володимирівна</t>
  </si>
  <si>
    <t>Тернопільська початкова школа " Ерудит" Тернопільської міської ради</t>
  </si>
  <si>
    <t xml:space="preserve">Ольга Галаюра Василівна </t>
  </si>
  <si>
    <t xml:space="preserve">Дошкільний навчальний заклад ( ясла-садок) №50 "Світлофорчик" Черкаської міської ради. </t>
  </si>
  <si>
    <t xml:space="preserve">Шумель Ірина Олександрівна </t>
  </si>
  <si>
    <t>Нефьодова Ольга Петрівна</t>
  </si>
  <si>
    <t>Державний навчальний заклад "Чортківське вище професійне училище"</t>
  </si>
  <si>
    <t xml:space="preserve">Жур Оксана Вікторівна </t>
  </si>
  <si>
    <t xml:space="preserve">Круковець Марина Олександрівна </t>
  </si>
  <si>
    <t>Котова Тетяна Миколаївна</t>
  </si>
  <si>
    <t>Комунальний заклад "Запорізька спеціалізована школа-інтернат ІІ-ІІІ ступенів "Козацький ліцей" Запорізької обласної ради</t>
  </si>
  <si>
    <t>Соник ольга Василівна</t>
  </si>
  <si>
    <t xml:space="preserve">"ОЗО - Шировецький ліцей" Недобоївської сільської ради Дністровського району Чернівецької області </t>
  </si>
  <si>
    <t>Мороз Ольга Василівна</t>
  </si>
  <si>
    <t>Заклад дошкільної освіти (ясла-садок) комбінованого розвитку №5 ,,Сонечко,,</t>
  </si>
  <si>
    <t>Деміденко Людмила Степанівна</t>
  </si>
  <si>
    <t>Ірпінський фаховий коледж економіки та права</t>
  </si>
  <si>
    <t>Водовіз Ольга Володимирівна</t>
  </si>
  <si>
    <t>Тернопільський навчально-виховний комплекс "Загальноосвітня школа І-ІІІ ступенів-економічний ліцей №9 імені Іванни Блажкевич" Тернопільської міської ради Тернопільської області</t>
  </si>
  <si>
    <t>Казаннікова Олена Володимирівна</t>
  </si>
  <si>
    <t xml:space="preserve">Науковий ліцей комунального закладу вищої освіти "Хортицька національна навчально-реабілітаційна академія" Запорізької обласної ради </t>
  </si>
  <si>
    <t>Шпитальна Ірина Анатоліївна</t>
  </si>
  <si>
    <t>Бериславський опорний заклад повної загальної середньої освіти</t>
  </si>
  <si>
    <t>Зеленська Олена Петрівна</t>
  </si>
  <si>
    <t>Середня загальноосвітня школа № 281 Святошинського р-ну міста Києва</t>
  </si>
  <si>
    <t>Кравець Леся Михайлівна</t>
  </si>
  <si>
    <t>Заклад дошкільної освіти с. Давидів Давидівської сільської ради Львівського району Львівської області</t>
  </si>
  <si>
    <t>Даниліна Елла Миколаївна</t>
  </si>
  <si>
    <t>Українська загальноосвітня школа І-ІІІ ступенів № 13 Селидівської міської ради</t>
  </si>
  <si>
    <t>МЕЛЬНИК Лариса Анатоліївна</t>
  </si>
  <si>
    <t xml:space="preserve">Дошкільний навчальний заклад №57 "Берізка" комбінованого типу Смілянської міської ради Черкаської області </t>
  </si>
  <si>
    <t>Гончарова Ірина Миколаївна</t>
  </si>
  <si>
    <t>БОЛГРАДСЬКИЙ ЛІЦЕЙ №2 БОЛГРАДСЬКОЇ МІСЬКОЇ РАДИ ОДЕСЬКОЇ ОБЛАСТІ</t>
  </si>
  <si>
    <t>Мангушлу Оксана Василівна</t>
  </si>
  <si>
    <t>Дошкільний навчальний заклад загального розвитку № 29 "Джерельце" відділу освіти Добропільської міської ради</t>
  </si>
  <si>
    <t>Мазурова Наталя Олександрівна</t>
  </si>
  <si>
    <t>Відокремлений структурний підрозділ "Марганецький фаховий коледж Національного технічного університету "Дніпровська політехніка"</t>
  </si>
  <si>
    <t>Височина Олена Володимирівна</t>
  </si>
  <si>
    <t xml:space="preserve">Павлик Леся Володимирівна </t>
  </si>
  <si>
    <t xml:space="preserve">Збаразький ліцей №1 Збаразької міської ради Тернопільської області </t>
  </si>
  <si>
    <t xml:space="preserve">Тищенко Олена Ігорівна </t>
  </si>
  <si>
    <t xml:space="preserve">Східноукраїнський національний університет імені Володимира Даля </t>
  </si>
  <si>
    <t xml:space="preserve">Душенко Світлана Анатоліївна </t>
  </si>
  <si>
    <t xml:space="preserve">Гавриш Наталія Леонідівна </t>
  </si>
  <si>
    <t>ДПТНЗ "Вінницьке міжрегіональне вище професійне училище"</t>
  </si>
  <si>
    <t>Процик Марія Миколаївна</t>
  </si>
  <si>
    <t>Тернопільський кооперативний фаховий коледж</t>
  </si>
  <si>
    <t>Шинкарик Іван Васильович</t>
  </si>
  <si>
    <t>Джумська Ірина Миколаївна</t>
  </si>
  <si>
    <t>Комунальний заклад "Пеньківський ліцей Вінницького району Вінницької області"</t>
  </si>
  <si>
    <t>Ацегейда Інна Павлівна</t>
  </si>
  <si>
    <t>Хмельницька гуманітарно-педагогічна академія, кафедра туризму, теорії та методики фізичної культури та валеології</t>
  </si>
  <si>
    <t>Гудзь Ірина Миколаївна</t>
  </si>
  <si>
    <t>Вільнотерешківська гімназія імені Івана Михайловича Волочая</t>
  </si>
  <si>
    <t>Ващук Надія Іванівна</t>
  </si>
  <si>
    <t>Кам’янець-Подільський ліцей №16 (Хмельницька область)</t>
  </si>
  <si>
    <t>Мисько Володимир Зіновійович</t>
  </si>
  <si>
    <t>Ковальський Тарас Анатолійович</t>
  </si>
  <si>
    <t>Відокремлений структурний підрозділ "Бурштинський енергетичний фаховий коледж Івано-Франківського національного технічного університету нафти і газу"</t>
  </si>
  <si>
    <t xml:space="preserve">Голуб Ольга Миколаївна </t>
  </si>
  <si>
    <t>Вище професійне училище № 3 м.Мукачево</t>
  </si>
  <si>
    <t>Заєць Світлана Іванівна</t>
  </si>
  <si>
    <t>Золотоніська загальноосвітня школа І-ІІІ ст.№5, Золотоніська гімназія ім. С.Д. Скляренка</t>
  </si>
  <si>
    <t>Голубенко Надія Валеріївна</t>
  </si>
  <si>
    <t>Дошкільний навчальний заклад №23 "Чипполіно" (ясла-садок) комбінованого типу Смілянської міської ради</t>
  </si>
  <si>
    <t xml:space="preserve">Святенко Сергій Володимирович </t>
  </si>
  <si>
    <t xml:space="preserve">Криворізький національний університет </t>
  </si>
  <si>
    <t>Лаготюк Вікторія Олександрівна</t>
  </si>
  <si>
    <t>Пасєка Наталія Іванівна</t>
  </si>
  <si>
    <t>Тернопільська загальноосвітня школа І-ІІІ ступенів #14 ім. Б. Лепкого</t>
  </si>
  <si>
    <t xml:space="preserve">Кібачова Оксана Петрівна </t>
  </si>
  <si>
    <t xml:space="preserve">Чорноморський ліцей Чорноморської селищної ради Одеського району Одеської області </t>
  </si>
  <si>
    <t>Мамонтова Олена Михайлівна</t>
  </si>
  <si>
    <t>Гнатюк Наталія Віталіївна</t>
  </si>
  <si>
    <t>Опорний заклад загальної середньої освіти - ліцей з дошкільним підрозділом с.Дркжелюбівка Калинівської міської ради Вінницької області</t>
  </si>
  <si>
    <t xml:space="preserve">Палій Лілія Володимирівна </t>
  </si>
  <si>
    <t xml:space="preserve">Олександрівський ліцей ім. Т.Г. Шевченка </t>
  </si>
  <si>
    <t>Урсатій Вікторія Анатоліївна</t>
  </si>
  <si>
    <t>Сокирянське вище професійне училище</t>
  </si>
  <si>
    <t>Зіненко Неллі Рафаелівна</t>
  </si>
  <si>
    <t>ОРДЕНА "ЗНАК ПОШАНИ"ВИЩЕ ПРОФЕСІЙНЕ УЧИЛИЩЕ №75</t>
  </si>
  <si>
    <t>Файчук Ольга Валеріївна</t>
  </si>
  <si>
    <t>Національний університет біоресурсів і природокористування України</t>
  </si>
  <si>
    <t xml:space="preserve">Єгорова Світлана Леонідівна </t>
  </si>
  <si>
    <t xml:space="preserve">Зарічненський ліцей Радсадівської сільської ради Миколаївського району Миколаївської області </t>
  </si>
  <si>
    <t>Сидорчук Анна Миколаївна</t>
  </si>
  <si>
    <t>Нікопольський ліцей №6 Нікопольської міської ради</t>
  </si>
  <si>
    <t>Бут Світлана Юріївна</t>
  </si>
  <si>
    <t>Загальноосвітня санаторна школа-інтернат № 19</t>
  </si>
  <si>
    <t xml:space="preserve">Шепель Майя Олексіївна </t>
  </si>
  <si>
    <t xml:space="preserve">ЗДО "Вербиченька" (ясла - садок) с. Березняки Мошнівської сільської ради Черкаська область Черкаський район </t>
  </si>
  <si>
    <t xml:space="preserve">Туріца Тетяна Миколаївна </t>
  </si>
  <si>
    <t>Секретарівський ЗДО (дитячий садок) "Срібний дзвіночок"</t>
  </si>
  <si>
    <t>Чорна Алла Семенівна</t>
  </si>
  <si>
    <t>Південна гімназія Чкаловського опорного ліцею</t>
  </si>
  <si>
    <t>Підлісний Сергій Павлович</t>
  </si>
  <si>
    <t>Баговицький ліцей (зі структурними підрозділами гімназія та початкова школа)</t>
  </si>
  <si>
    <t>Цибулькіна Наталя Володимирівна</t>
  </si>
  <si>
    <t>Відокремлений структурний підрозділ " Гірничо-електромеханічний фаховий коледж Криворізького національного університету"</t>
  </si>
  <si>
    <t>Золенко Ірина Вололимирівна</t>
  </si>
  <si>
    <t>Загальноосвітня школа І-ІІІ ступенів №3 Покровської міської ради</t>
  </si>
  <si>
    <t>Салабай Олександра Валентинівна</t>
  </si>
  <si>
    <t>загальноосвітня школа І-ІІІ ступенів №12 Покровської міської ради</t>
  </si>
  <si>
    <t>Юрченко Олена Сергіївна</t>
  </si>
  <si>
    <t>Київський фаховий коледж прикладних наук</t>
  </si>
  <si>
    <t xml:space="preserve">Дяченко Світлана Василівна </t>
  </si>
  <si>
    <t>Спеціалізована школа І-ІІІ ступенів #97 імені О. Теліги з поглибленим вивченням англійської мови Шевченківського району м.Києва</t>
  </si>
  <si>
    <t>Зуб Марія Ярославівна</t>
  </si>
  <si>
    <t>Відокремлений структурний підрозділ "Хмельницький торговельно-економічний фаховий коледж Державного торговельно-економічного університету"</t>
  </si>
  <si>
    <t>Жукова Олена Сергіївна</t>
  </si>
  <si>
    <t xml:space="preserve">Херсонський навчально-виховний комплекс «Дошкільний навчальний заклад-загальноосвітня школа І-ІІ ступенів» №8 Херсонської міської ради
</t>
  </si>
  <si>
    <t>Іванова Марія Василівна</t>
  </si>
  <si>
    <t>Путильський ЗЗСО І-ІІІ ступенів</t>
  </si>
  <si>
    <t>Гудима Ольга Юліанівна</t>
  </si>
  <si>
    <t>Бродівський заклад дошкільної освіти №8 "Казка"</t>
  </si>
  <si>
    <t>Гречана Анна Сергіївна</t>
  </si>
  <si>
    <t xml:space="preserve">Шатіло Оксана Вадимівна </t>
  </si>
  <si>
    <t xml:space="preserve">ТОВ «ЦЕНТР ОСВІТИ ОПТІМА» </t>
  </si>
  <si>
    <t>Марковська Катерина Анатоліївна</t>
  </si>
  <si>
    <t>Ліцей "Наукова зміна"</t>
  </si>
  <si>
    <t xml:space="preserve">Хміль Людмила Іванівна </t>
  </si>
  <si>
    <t>Лінчук Елла Сергіївна</t>
  </si>
  <si>
    <t>НВК "Школа І-ІІ ступенів - ліцей №38 ім. В.М.Молчанова" Шевченківського району міста Києва</t>
  </si>
  <si>
    <t>Геращенко Наталія Анатоліївна</t>
  </si>
  <si>
    <t>Сумський дошкільний навчальний заклад (центр розвитку дитини) №26 "Ласкавушка" Сумської міської ради</t>
  </si>
  <si>
    <t>Чех Наталя Володимирівна</t>
  </si>
  <si>
    <t>Комунальний заклад освіти "Середня загальноосвітня школа №81" Дніпровської міської ради</t>
  </si>
  <si>
    <t>Лесковська Тетяна Валеріївна</t>
  </si>
  <si>
    <t xml:space="preserve">КОМУНАЛЬНИЙ ЗАКЛАД «Роменський ліцей №4 Роменської міської ради Сумської області імені Героя України Тетяни Маркус» </t>
  </si>
  <si>
    <t>Голубка Михайло Михайлович</t>
  </si>
  <si>
    <t>Львівський кооперативний фаховий коледж економіки і права</t>
  </si>
  <si>
    <t>Соловйова Алла Володимирівна</t>
  </si>
  <si>
    <t>ВСП Чорноморський морський фаховий коледж Одеського національного морського університету</t>
  </si>
  <si>
    <t xml:space="preserve">Величко Ольга Борисівна </t>
  </si>
  <si>
    <t>Клявзунік Лариса Максимівна</t>
  </si>
  <si>
    <t>Заклад загальної середньої освіти "Любешівськоволянська гімназія" Любешівської селищної ради Волинської області</t>
  </si>
  <si>
    <t>Антонюк Наталія Петрівна</t>
  </si>
  <si>
    <t>Державний навчальний заклад "Ковельський центр професійно-технічної освіти"</t>
  </si>
  <si>
    <t>Ютиш Наталія Василівна</t>
  </si>
  <si>
    <t>Професійно-технічне училище №8</t>
  </si>
  <si>
    <t>Дубець Марія Георгіївна</t>
  </si>
  <si>
    <t>Ільчук Марина Юріївна</t>
  </si>
  <si>
    <t>Ваколюк Вікторія Вікторівна</t>
  </si>
  <si>
    <t>комунальний заклад "Зклад дошкільної освіти "Лісова казка" Вінницької міської ради"</t>
  </si>
  <si>
    <t>Ткачишин Любомира Іванівна</t>
  </si>
  <si>
    <t>Заклад дошкільної освіти комбінованого типу(ясла-садок) №1 Кам'янка-Бузької міської ради</t>
  </si>
  <si>
    <t xml:space="preserve">Сорока Мар'яна Геннадіївна </t>
  </si>
  <si>
    <t>Заклад загальної середньої освіти І-ІІІ ст. Сокальський ліцей #3</t>
  </si>
  <si>
    <t>Шульгіна Катерина Борисівна</t>
  </si>
  <si>
    <t>Державний навчальний заклад «Київське обласне вище професійне училище харчових технологій та ресторанного сервісу»</t>
  </si>
  <si>
    <t>Кукурудзяк Леся Василівна</t>
  </si>
  <si>
    <t>ВСП "Вінницький фаховий коледж Національного університету харчових технологій"</t>
  </si>
  <si>
    <t>Чернійчук Василина Василівна</t>
  </si>
  <si>
    <t>Світильнянський ліцей Великодимерської селищної ради Броварського району Київської області</t>
  </si>
  <si>
    <t>Брязкало Анна Євгенівна</t>
  </si>
  <si>
    <t>Чернівецька загальноосвітня школа І-ІІІ ступенів №3</t>
  </si>
  <si>
    <t>Цехмістро Олена Миколаївна</t>
  </si>
  <si>
    <t>Марганецька гімназія № 5 Марганецької міської ради</t>
  </si>
  <si>
    <t>Нагірна Надія Ігорівна</t>
  </si>
  <si>
    <t>ДЕРЖАВНИЙ НАВЧАЛЬНИЙ ЗАКЛАД ПІДВОЛОЧИСЬКИЙ ПРОФЕСІЙНИЙ ЛІЦЕЙ</t>
  </si>
  <si>
    <t>Романишин Ольга Миколаївна</t>
  </si>
  <si>
    <t>Тернопільська класична гімназія Тернопільської міської ради Тернопільської області</t>
  </si>
  <si>
    <t>Осадчук Наталія Володимирівна</t>
  </si>
  <si>
    <t>Навчально-науковий інститут економіки та бізнес-освіти Уманського державного педагогічного університету імені Павла Тичини</t>
  </si>
  <si>
    <t>Ткачук Наталія Миколаївна</t>
  </si>
  <si>
    <t>Хмельницький університет управління та права імені Леоніда Юзькова</t>
  </si>
  <si>
    <t>Оренбурова Ірина Миколаївна</t>
  </si>
  <si>
    <t>Славутський навчально-виховний комплекс "Спеціалізована школа І-ІІІ ступеня, ліцей "Успіх"</t>
  </si>
  <si>
    <t>Савельєва Анна Василівна</t>
  </si>
  <si>
    <t>КЗ "Новоолександрівський ліцей" Сахновщинської селищної ради Красноградського району Харківської області</t>
  </si>
  <si>
    <t>Димид Людмила Володимирівна</t>
  </si>
  <si>
    <t>Прикарпатський фаховий коледж лісового господарства та туризму</t>
  </si>
  <si>
    <t>Замороз Марія Петрівна</t>
  </si>
  <si>
    <t>Озернянський ліцей</t>
  </si>
  <si>
    <t>Слюсар Діана Григорівна</t>
  </si>
  <si>
    <t>ЗЗСЗ №163</t>
  </si>
  <si>
    <t>Заяць Мар'яна Богданівна</t>
  </si>
  <si>
    <t>Ясенице-Сільнянська гімназія Бориславської міської ради</t>
  </si>
  <si>
    <t xml:space="preserve">Сокрута Галина Сергіївна </t>
  </si>
  <si>
    <t xml:space="preserve">Сумський дошкільний навчальний заклад (ясла-садок) № 32 "Ластівка" м. Суми Сумської області </t>
  </si>
  <si>
    <t xml:space="preserve">Гладун Віра Миколаївна </t>
  </si>
  <si>
    <t xml:space="preserve">Заклад дошкільної освіти (ясла-садок) #1"Ромашка" Сумської міської ради </t>
  </si>
  <si>
    <t>Гапонько Тетяна Миколаївна</t>
  </si>
  <si>
    <t>Глухівська загальноосвітня школа І - ІІІ ступенів № 6</t>
  </si>
  <si>
    <t>Левицька Олена Миколаївна</t>
  </si>
  <si>
    <t>Комунальний заклад "Ліцей "Вікторія-П" Кропивницької міської ради"</t>
  </si>
  <si>
    <t>Пінчук Галина Дмитрівна</t>
  </si>
  <si>
    <t>Гімназія №5 Марганецької міської ради Дніпропетровської області</t>
  </si>
  <si>
    <t>Чернова Людмила Іванівна</t>
  </si>
  <si>
    <t>Криворізький ліцей №127 Криворізької міської ради</t>
  </si>
  <si>
    <t>Прасолова Світлана Павлівна</t>
  </si>
  <si>
    <t>ВНЗ Укоопспілки "Полтавський університет економіки і торгівлі"</t>
  </si>
  <si>
    <t>Липовенко Юлія Іванівна</t>
  </si>
  <si>
    <t>Рокитнянський ліцей-МАН Рокитнянської селищної ради Білоцерківського району Київської області</t>
  </si>
  <si>
    <t>Калінінська Наталія Миколаївна</t>
  </si>
  <si>
    <t>Херсонська загальноосвітня школа І-ІІІ ступенів № 47 Херсонської  міської ради</t>
  </si>
  <si>
    <t>Шабаш Наталія Юріївна</t>
  </si>
  <si>
    <t>Міжнародний ліцей Глобус</t>
  </si>
  <si>
    <t>Готра Наталія Леонідівна</t>
  </si>
  <si>
    <t>ВСП "Мукачівський фаховий коледж НУБіП України"</t>
  </si>
  <si>
    <t>Замкова Світлана Миколаївна</t>
  </si>
  <si>
    <t xml:space="preserve">Херсонський кооперативний економіко-правовий фаховий коледж </t>
  </si>
  <si>
    <t>Гевкалюк Наталія Миколаївна</t>
  </si>
  <si>
    <t>ВСП "Чортківський фаховий коледж економіки та підприємництва ЗУНУ"</t>
  </si>
  <si>
    <t>Умєров Руслан Васифович</t>
  </si>
  <si>
    <t>Григорівська гімназія Новоолександрівської сільської ради Запорізького району Запорізької області</t>
  </si>
  <si>
    <t>Сидорчук Аліна Андріївна</t>
  </si>
  <si>
    <t>ВІДОКРЕМЛЕНИЙ СТРУКТУРНИЙ ПІДРОЗДІЛ "ФАХОВИЙ ЕКОНОМІЧНИЙ КОЛЕДЖ 
КИЇВСЬКОГО НАЦІОНАЛЬНОГО ЕКОНОМІЧНОГО УНІВЕРСИТЕТУ імені ВАДИМА ГЕТЬМАНА"</t>
  </si>
  <si>
    <t xml:space="preserve">Нікогосян Ольга Олександрівна </t>
  </si>
  <si>
    <t>Відокремлений структурний підрозділ «Фаховий коледж Одеського національного університету імені І.І. Мечникова»</t>
  </si>
  <si>
    <t>Безверха Надія Григорівна</t>
  </si>
  <si>
    <t>ДПТНЗ "Криворізький центр професійної освіти робітничих кадрів торгівлі та ресторанного сервісу"</t>
  </si>
  <si>
    <t>Черненко Валентина Олександрівна</t>
  </si>
  <si>
    <t>Заклад загальної середньої освіти №6 міста Білгорода-Дністровського Одеської області</t>
  </si>
  <si>
    <t>Клименко Олена Вікторівна</t>
  </si>
  <si>
    <t>Слов'янський педагогічний ліцей Слов'янської міської ради Донецької області</t>
  </si>
  <si>
    <t>Дудка Уляна Теодозіївна</t>
  </si>
  <si>
    <t>ВІДОКРЕМЛЕНИЙ СТРУКТУРНИЙ ПІДРОЗДІЛ "БЕРЕЖАНСЬКИЙ ФАХОВИЙ КОЛЕДЖ НАЦІОНАЛЬНОГО УНІВЕРСИТЕТУ БІОРЕСУРСІВ І ПРИРОДОКОРИСТУВАННЯ УКРАЇНИ"</t>
  </si>
  <si>
    <t>Пандазі Анастасія Володимирівна</t>
  </si>
  <si>
    <t>Фаховий коледж "Універсум" Київського університету імені Бориса Грінченка</t>
  </si>
  <si>
    <t>Калита Оксана Василівна</t>
  </si>
  <si>
    <t>Державний торговельно-економічний університет</t>
  </si>
  <si>
    <t>Шиленко Світлана Миколаївна</t>
  </si>
  <si>
    <t>Охтирська загальноосвітня школа І-ІІІ ступенів №8 Охтирської міської ради Сумської області</t>
  </si>
  <si>
    <t>Козій Наталія Сергіївна</t>
  </si>
  <si>
    <t xml:space="preserve">	Державний податковий університет</t>
  </si>
  <si>
    <t xml:space="preserve">Збаразький ліцей N1 Збаразької міської ради Тернопільської області </t>
  </si>
  <si>
    <t>Калашник Ганна Михайлівна</t>
  </si>
  <si>
    <t>Шахівська загальноосвітня школа І-ІІІ ступенів Добропільського району Донецької області</t>
  </si>
  <si>
    <t>Гапон Марина Юріївна</t>
  </si>
  <si>
    <t>Літківський ліцей ім. М.П. Стельмаха</t>
  </si>
  <si>
    <t>Максименко Ярослава Валеріївна</t>
  </si>
  <si>
    <t>Загальноосвітній навчальний заклад I-III ступенів "Середня загальноосвітня школа №242" Подільського району м. Києва</t>
  </si>
  <si>
    <t>Подлевський Андрій Анатолійович</t>
  </si>
  <si>
    <t xml:space="preserve">Національний університет водного господарства та економіки природокористування </t>
  </si>
  <si>
    <t>Кондрацька Наталія Миколаївна</t>
  </si>
  <si>
    <t>Рашевська Тетяна Сергіївна</t>
  </si>
  <si>
    <t>Комунальний заклад "Запорізька загальноосвітня санаторна школа-інтернат №7 І-ІІ ступенів" Запорізької обласної ради</t>
  </si>
  <si>
    <t>Редько Ганна Дмитрівна</t>
  </si>
  <si>
    <t>Опорний заклад "Світязький ліцей" Шацької селищної ради Волинської області</t>
  </si>
  <si>
    <t>Дунець Олександра Олександрівна</t>
  </si>
  <si>
    <t>Ліцей села Кримне</t>
  </si>
  <si>
    <t xml:space="preserve">Адамчук Наталія Володимирівна </t>
  </si>
  <si>
    <t xml:space="preserve">Шатавський ліцей </t>
  </si>
  <si>
    <t>Таршина Тетяна Володимирівна</t>
  </si>
  <si>
    <t>Слобожанський ліцей Слобожанської селищної ради Дніпровського району Дніпропетровської області</t>
  </si>
  <si>
    <t>Ківіренко Ганна Георгіївна</t>
  </si>
  <si>
    <t>Комунальний заклад "Харківська загальноосвітня школа І-ІІ ступенів №79 Харківської міської ради Харківської області імені Героя Радянського Союзу В.Д.Поколодного"</t>
  </si>
  <si>
    <t xml:space="preserve">Гончаренко Марина Михайлівна </t>
  </si>
  <si>
    <t xml:space="preserve">Комунальна установа Сумська гімназії №1 </t>
  </si>
  <si>
    <t>Парубець Олена Миколаївна</t>
  </si>
  <si>
    <t>Національний університет"Чернігівська політехніка"</t>
  </si>
  <si>
    <t>Поліщук Наталія Петрівна</t>
  </si>
  <si>
    <t>Білоцерківський природничо-математичний ліцей-гімназія № 16 ім. М. О. Кириленка Білоцерківської міської ради Київської області</t>
  </si>
  <si>
    <t>Єлькіна Світлана Володимирівна</t>
  </si>
  <si>
    <t>Путивльський ліцей №1 ім.Р.Руднєва Путивльської міської ради</t>
  </si>
  <si>
    <t>Семилєткова Наталія Сергіївна</t>
  </si>
  <si>
    <t>Коцюбинський ліцей №2 Коцюбинської селищної ради Бучанського району Київської області</t>
  </si>
  <si>
    <t>Боднарюк Ірина Леонідівна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</si>
  <si>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природокристування"</t>
  </si>
  <si>
    <t xml:space="preserve">Трибушна Ганна Борисівна </t>
  </si>
  <si>
    <t>Опорний заклад освіти "Миргородська гімназія №3 Миргородської міської ради Полтавської області"</t>
  </si>
  <si>
    <t>Кравець Людмила Анатоліївна</t>
  </si>
  <si>
    <t>Перещепинський ліцей Перещепинської міської ради Новомосковського району Дніпропетрвської області</t>
  </si>
  <si>
    <t xml:space="preserve">Бамбуля Ганна Юріївна </t>
  </si>
  <si>
    <t>Бахмутська загальноосвітня школа І-ІІІ ступенів №12 Бахмутської міської ради Донецької області</t>
  </si>
  <si>
    <t>Куріпка Тетяна Іванівна</t>
  </si>
  <si>
    <t>Комунальний заклад "Дніпрорудненська гімназія "Софія" - загальноосвітня школа І-ІІІ ступенів № 1" Дніпрорудненської міської ради Василівського району Запорізької області</t>
  </si>
  <si>
    <t>Матюк Людмила Василівна</t>
  </si>
  <si>
    <t>Відокремлений структурний підрозділ "Любешівський технічний фаховий коледж Луцького національного технічного університету"</t>
  </si>
  <si>
    <t>Крилова Олена Валер'янівна</t>
  </si>
  <si>
    <t>Національний технічний університет "Дніпровська політехніка"</t>
  </si>
  <si>
    <t>Тищенко Інна Іванівна</t>
  </si>
  <si>
    <t>Комунальний заклад "Ліцей №5 Покровської міської ради Дніпропетровської області"</t>
  </si>
  <si>
    <t xml:space="preserve">Кравченко Анна Олексіївна </t>
  </si>
  <si>
    <t xml:space="preserve">Харківська гімназія №163 Харківської міської ради Харківської області </t>
  </si>
  <si>
    <t>Козодой Олександра Богданівна</t>
  </si>
  <si>
    <t>Новороздільський професійний ліцей</t>
  </si>
  <si>
    <t>Михайлюк Світлана Іванівна</t>
  </si>
  <si>
    <t>Новороздільський політехнічний фаховий коледж</t>
  </si>
  <si>
    <t>Непийвода Діана Олександрівна</t>
  </si>
  <si>
    <t xml:space="preserve">Комунальний заклад "Ліцей №7" Кам'янської міської ради </t>
  </si>
  <si>
    <t>Величко Надія Сергіївна</t>
  </si>
  <si>
    <t>Лісівська загальноосвітня школа І-ІІІ ступенів Тальнівської міської ради Черкаської області</t>
  </si>
  <si>
    <t>Валовенко Ніна Миколаївна</t>
  </si>
  <si>
    <t xml:space="preserve">Хай Галина Ігорівна </t>
  </si>
  <si>
    <t>Заклад дошкільної освіти ясла-садок №167 Львівської міської ради</t>
  </si>
  <si>
    <t>Гнатовська Тетяна Миколаївна</t>
  </si>
  <si>
    <t>Харківська спеціалізована школа І-ІІІ ступенів №18 Харківської міської ради Харківської області</t>
  </si>
  <si>
    <t>Мариніна Наталія Сергіївна</t>
  </si>
  <si>
    <t>Нікопольський ліцей №21 НМР</t>
  </si>
  <si>
    <t xml:space="preserve">Гошко Лілія Володимирівна </t>
  </si>
  <si>
    <t xml:space="preserve">Бережецька гімназія -філія опорного закладу "Вишнівський ліцей" Вишнівської сільської ради </t>
  </si>
  <si>
    <t>Алєксєєва Валентина Григорівна</t>
  </si>
  <si>
    <t>Хмельницький заклад дошкільної освіти № 46 "Подоляночка" Хмельницької міської ради Хмельницької області</t>
  </si>
  <si>
    <t>Долинюк Галина Василівна</t>
  </si>
  <si>
    <t>Відокремлений структурний підрозділ
"Маслівський аграрний фаховий коледж ім. П.Х. Гаркавого
Білоцерківського національного аграрного університету"</t>
  </si>
  <si>
    <t>Андрущенко Тетяна Володимирівна</t>
  </si>
  <si>
    <t>Сумський дошкільний навчальний заклад (ясла-сдок) № 8 "Космічний", м. Суми, Сумської області</t>
  </si>
  <si>
    <t>Волошко Людмила Володимирівна</t>
  </si>
  <si>
    <t>Авдіївський заклад дошкільної освіти "Ромашка" загального типу розвитку Понорницької селищної ради</t>
  </si>
  <si>
    <t>Андрущак Тетяна Петрівна</t>
  </si>
  <si>
    <t>Державний навчальний заклад "Монастирищенський професійний ліцей"</t>
  </si>
  <si>
    <t>Примак Олена Федорівна</t>
  </si>
  <si>
    <t>Курозванівський ліцей Гощанської селищної ради Рівненської області</t>
  </si>
  <si>
    <t>Варівченко Антоніна Вацлавівна</t>
  </si>
  <si>
    <t>Державний навчальний заклад "Професійний ліцей сфери послуг м. Хмільник"</t>
  </si>
  <si>
    <t xml:space="preserve">Гриценко Наталія Володимирівна </t>
  </si>
  <si>
    <t xml:space="preserve">Низівський ліцей Садівської сільської ради Сумського району Сумської області </t>
  </si>
  <si>
    <t xml:space="preserve">Пивоварова Ангеліна Володимирівна </t>
  </si>
  <si>
    <t>Спеціалізована школа І-ІІІ ступенів №106 з поглибленим вивченням англійської мови Шевченківського району м. Києва</t>
  </si>
  <si>
    <t xml:space="preserve">Рибка Тетяна Олександрівна </t>
  </si>
  <si>
    <t xml:space="preserve">Херсонська початкова школа 7 </t>
  </si>
  <si>
    <t>Вербицька Выкторія Іванівна</t>
  </si>
  <si>
    <t>Харківський національний автомобільно-дорожній університет</t>
  </si>
  <si>
    <t>ЗЗСО №163</t>
  </si>
  <si>
    <t>Соболь Ганна Олегівна</t>
  </si>
  <si>
    <t>ГО "Платформа саморозвитку та неформальної освіти"</t>
  </si>
  <si>
    <t xml:space="preserve">Редько Ольга Сергіївна </t>
  </si>
  <si>
    <t xml:space="preserve">Харківська спеціалізована школа І-ІІІ ступенів № 66 Харківської міської ради Харківської області </t>
  </si>
  <si>
    <t>Данильченко Наталія Сергіївна</t>
  </si>
  <si>
    <t>Комунальний заклад Березівської сільської ради "Березівський навчально-виховний комплекс: загальноосвітня школа І-ІІІ ступенів - дошкільний навчальний заклад "Веселка""</t>
  </si>
  <si>
    <t>Жук Вероніка Рустамівна</t>
  </si>
  <si>
    <t xml:space="preserve">Загальноосвітня школа І-ІІ ступенів №15 Покровської міської ради Донецької області </t>
  </si>
  <si>
    <t xml:space="preserve">Масловата Дар'я Романівна </t>
  </si>
  <si>
    <t xml:space="preserve">Вінницький технічний фаховий коледж </t>
  </si>
  <si>
    <t>Никитюк Тетяна Володимирівна</t>
  </si>
  <si>
    <t>Волинський обласний ліцей з посиленою військово-фізичною підготовкою ім . Героїв Небесної Сотні</t>
  </si>
  <si>
    <t>Шкопинська Тетяна Євгенівна</t>
  </si>
  <si>
    <t>Медичний фаховий коледж Запорізького державного медичного університету</t>
  </si>
  <si>
    <t>Медвідь Вікторія Валентинівна</t>
  </si>
  <si>
    <t>Шпитьківський академічний ліцей "Скіф"</t>
  </si>
  <si>
    <t>Халматова Дар'я Сергіївна</t>
  </si>
  <si>
    <t>Левичкіна Олена Валентинівна</t>
  </si>
  <si>
    <t>Відокремлений структурний підрозділ "Волинський фаховий коледж Національного університету харчових технологій"</t>
  </si>
  <si>
    <t xml:space="preserve">Дрималовська Олена Михайлівна </t>
  </si>
  <si>
    <t xml:space="preserve">Підзамчівський ліцей </t>
  </si>
  <si>
    <t>Жердецька Лілія Вікторівна</t>
  </si>
  <si>
    <t>Одеський національний економічний університет</t>
  </si>
  <si>
    <t>Василик Ірина Петрівна</t>
  </si>
  <si>
    <t>Комунальний заклад НВК "Довжанківська ЗОШ I-III ст. - ДНЗ" Підгороднянської сільської ради Тернопільського району Тернопільської області</t>
  </si>
  <si>
    <t>Жикаляк Тетяна Петрівна</t>
  </si>
  <si>
    <t>Красноїльський ліцей Верховинський рн Івано-Франківська область</t>
  </si>
  <si>
    <t>Сахарук Ірина Петрівна</t>
  </si>
  <si>
    <t>Зорянський ліцей Мирівськоі сільської ради Нікопольського району Дніпропетровської області</t>
  </si>
  <si>
    <t>Чуприна Наталія Володимирівна</t>
  </si>
  <si>
    <t>Центр фінансової освіти #ProMoney #ProMoneyBoyarka</t>
  </si>
  <si>
    <t>Карпицька Олена Вікторівна</t>
  </si>
  <si>
    <t>Глухівська загальноосвітня школа І-ІІІ ступенів №6 Глухівської міської ради Сумської області</t>
  </si>
  <si>
    <t>Денисенко Вікторія Олександрівна</t>
  </si>
  <si>
    <t>Черкаський національний університет імені Богдана Хмельницького</t>
  </si>
  <si>
    <t>Гут Любов Василівна</t>
  </si>
  <si>
    <t>Чернівецький торговельно-економічний інститут  Державного торговельно-економічного університету</t>
  </si>
  <si>
    <t>Приступа Людмила Анатоліївна</t>
  </si>
  <si>
    <t xml:space="preserve">Хмельницький національнийуніверситет </t>
  </si>
  <si>
    <t>Кравченко Ліна Миколаївна</t>
  </si>
  <si>
    <t>Комунальний заклад "Запорізька спеціалізована школа-інтернат ІІ-ІІІступенів "Січовий колегіум" Запорізької обласної ради</t>
  </si>
  <si>
    <t>Нестеренко Наталія Михайлівна</t>
  </si>
  <si>
    <t>Чортківська загальноосвітня школа І-ІІІ ступенів № 2</t>
  </si>
  <si>
    <t>Черняк Ольга Євгенівна</t>
  </si>
  <si>
    <t>Українська загальноосвітня школа І-ІІІ ступенів №13 Селидівської міської ради Донецької області</t>
  </si>
  <si>
    <t>Вавричук Оксана Степанівна</t>
  </si>
  <si>
    <t>Галицький фаховий коледж імені В'ячеслава Чорновола</t>
  </si>
  <si>
    <t>Фурдуй Тетяна Іванівна</t>
  </si>
  <si>
    <t>Дачненський ліцей №2</t>
  </si>
  <si>
    <t>Алексєєнко Юлія Юріївна</t>
  </si>
  <si>
    <t>Білоцерківський національний аграрний університет</t>
  </si>
  <si>
    <t xml:space="preserve">Панін Максим Олегович </t>
  </si>
  <si>
    <t>Одеська загальноосвітня школа "Вєда"</t>
  </si>
  <si>
    <t>Мальщукова Катерина Вікторівна</t>
  </si>
  <si>
    <t>Комунальний заклад "Великобалківська гімназія Кропивницької міської ради"</t>
  </si>
  <si>
    <t>Матюнка Алла Станіславівна</t>
  </si>
  <si>
    <t>Жовтанецьке ЗДО «Вишенька»</t>
  </si>
  <si>
    <t>Мельник Ганна Юрівна</t>
  </si>
  <si>
    <t>Гладун Оксана Ростиславівна</t>
  </si>
  <si>
    <t>Комунальний заклад "Студянський ліцей Смизької селищної ради"</t>
  </si>
  <si>
    <t>Когут Людмила Леонідівна</t>
  </si>
  <si>
    <t>КЗ КОР "Богуславський гуманітарний фаховий коледж імені І.С.Нечуя-Левицького"</t>
  </si>
  <si>
    <t>Стєпнова Наталія Іванівна</t>
  </si>
  <si>
    <t>Відокремлений структурний підрозділ "Маріупольський фаховий коледж ДВНЗ "ПДТУ"</t>
  </si>
  <si>
    <t xml:space="preserve">Пшеніцина Оксана Анатоліївна </t>
  </si>
  <si>
    <t>Херсонська спеціалізована школа І-ІІІ ступенів 52 з поглибленим вивченням української мови  Херсонської міської ради</t>
  </si>
  <si>
    <t>Крамская Галина Іванівна</t>
  </si>
  <si>
    <t>Чернівецький НВК "Лідер"</t>
  </si>
  <si>
    <t>Гриценко Ольга Миколаївна</t>
  </si>
  <si>
    <t>№ з/п</t>
  </si>
  <si>
    <t>Виговська Олена Анатоліївна</t>
  </si>
  <si>
    <t>Сердюк Ганна Володимирівна</t>
  </si>
  <si>
    <t>Дошкільний навчальний заклад (ясла-садок) 50 "Світлофорчик", Черкаської міської ради</t>
  </si>
  <si>
    <t xml:space="preserve">Мігуненко Оксана Миколаївна </t>
  </si>
  <si>
    <t>Дошкільний навчальний заклад №7 "СОНЕЧКО" (ясла-садок комбінованого типу) місто Сміла Черкаської області</t>
  </si>
  <si>
    <t>Спиридонова Олександра Олександрівна </t>
  </si>
  <si>
    <t>Дошкільний підрозділ Херсонський навчально-виховний комплекс – загальноосвітня школа І-ІІІ ступенів №9 Херсонської міської ради</t>
  </si>
  <si>
    <t>Моспан Олена Вікторівна</t>
  </si>
  <si>
    <t>Герасименко Ірина Іванівна</t>
  </si>
  <si>
    <t>Косенко Віра Іванівна</t>
  </si>
  <si>
    <t>Бойко Олена Сергіївна</t>
  </si>
  <si>
    <t>Єрохіна Ганна Володимирівна</t>
  </si>
  <si>
    <t>Курячей Віра Олксандрівна</t>
  </si>
  <si>
    <t>Криворізька гімназія №9</t>
  </si>
  <si>
    <t>Ткачик Світлана Ярославівна</t>
  </si>
  <si>
    <t>Паламарчук Ганна Валентинівна</t>
  </si>
  <si>
    <t>Сіра Лілія Валентинівна</t>
  </si>
  <si>
    <t>Бачуріна Олена Олександрівна</t>
  </si>
  <si>
    <t>ДОШКІЛЬНИЙ НАВЧАЛЬНИЙ ЗАКЛАД (ЯСЛА-САДОК) №160 ДАРНИЦЬКОГО РАЙОНУ М.КИЄВА</t>
  </si>
  <si>
    <t>Ірина Хозєева</t>
  </si>
  <si>
    <t>Зарубіна Олена Вікторівна</t>
  </si>
  <si>
    <t>Комунальна установа Сумська спеціалізована школа І-ІІІ ступенів №9, м. Суми, Сумської області</t>
  </si>
  <si>
    <t>Меліховець Ганна Алімівна</t>
  </si>
  <si>
    <t>Відокремлений структурний підрозділ "Вінницький фаховий коледж Національного університету харчових технологій"</t>
  </si>
  <si>
    <t>Завантажити сертифікат</t>
  </si>
  <si>
    <t>Рожко Зоя Павлівна</t>
  </si>
  <si>
    <t>Струс Людмила Анатоліївна</t>
  </si>
  <si>
    <t>Чеснік Наталія Миколаївна</t>
  </si>
  <si>
    <t>Брежнєва Юнона Русланівна</t>
  </si>
  <si>
    <t xml:space="preserve">Попаснянський ліцей №25 Попаснянської міської територіальної громади Сєвєродонецького району Луганської області
</t>
  </si>
  <si>
    <t>Бунга Оксана Олександрівна</t>
  </si>
  <si>
    <t>Іларіонова КаринаАндріївна</t>
  </si>
  <si>
    <t>Калмикова Вікторія Василівна</t>
  </si>
  <si>
    <t>Лазарева Тетяна  Валеріївна</t>
  </si>
  <si>
    <t>Посохова Олена Володимирівна</t>
  </si>
  <si>
    <t>Скиба Ірина Миколаївна</t>
  </si>
  <si>
    <t>Моісеєва Світлана Георгіївна</t>
  </si>
  <si>
    <t>Качуріна Вікторія Вікторівна</t>
  </si>
  <si>
    <t>Писаревський Олександр Анатолійович</t>
  </si>
  <si>
    <t>Плис Ольга Миколаївна</t>
  </si>
  <si>
    <t>Плахотнюк Світлана Романівна</t>
  </si>
  <si>
    <t>Токар Наталія Павлівна</t>
  </si>
  <si>
    <t>Глушко Наталія Володимирівна</t>
  </si>
  <si>
    <t>Любенька Наталія Іванівна</t>
  </si>
  <si>
    <t>Лірук Ірина</t>
  </si>
  <si>
    <t>Вознюк Дарина</t>
  </si>
  <si>
    <t>Шроль Олена</t>
  </si>
  <si>
    <t>Бондарчук Вікторія</t>
  </si>
  <si>
    <t>Сіра Катерина</t>
  </si>
  <si>
    <t>Давидюк Альона</t>
  </si>
  <si>
    <t>Якусевич Вікторія</t>
  </si>
  <si>
    <t>Хавонова Віталіна</t>
  </si>
  <si>
    <t>Заіченко Світлана Миколаївна</t>
  </si>
  <si>
    <t>Ковальова Галина В’ячеславівна</t>
  </si>
  <si>
    <t>Мурзіна Зоя 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</si>
</sst>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Npz2SfyZ8o6hVN33fyJv" TargetMode="External"/><Relationship Id="rId21" Type="http://schemas.openxmlformats.org/officeDocument/2006/relationships/hyperlink" Target="https://talan.bank.gov.ua/get-user-certificate/Npz2SceJxNixXC__M4aX" TargetMode="External"/><Relationship Id="rId324" Type="http://schemas.openxmlformats.org/officeDocument/2006/relationships/hyperlink" Target="https://talan.bank.gov.ua/get-user-certificate/Npz2SJC-GlmHPNICDrCZ" TargetMode="External"/><Relationship Id="rId531" Type="http://schemas.openxmlformats.org/officeDocument/2006/relationships/hyperlink" Target="https://talan.bank.gov.ua/get-user-certificate/Npz2SIq-Y32ONO9U1lt_" TargetMode="External"/><Relationship Id="rId629" Type="http://schemas.openxmlformats.org/officeDocument/2006/relationships/hyperlink" Target="https://talan.bank.gov.ua/get-user-certificate/AI5UZc1KpfOkDsc0g2_Q" TargetMode="External"/><Relationship Id="rId170" Type="http://schemas.openxmlformats.org/officeDocument/2006/relationships/hyperlink" Target="https://talan.bank.gov.ua/get-user-certificate/Npz2S0Ow2Xqp-_L8eAPY" TargetMode="External"/><Relationship Id="rId268" Type="http://schemas.openxmlformats.org/officeDocument/2006/relationships/hyperlink" Target="https://talan.bank.gov.ua/get-user-certificate/Npz2S2owf3CxIrop3ZT-" TargetMode="External"/><Relationship Id="rId475" Type="http://schemas.openxmlformats.org/officeDocument/2006/relationships/hyperlink" Target="https://talan.bank.gov.ua/get-user-certificate/Npz2SHei_IAsgFbYHN80" TargetMode="External"/><Relationship Id="rId32" Type="http://schemas.openxmlformats.org/officeDocument/2006/relationships/hyperlink" Target="https://talan.bank.gov.ua/get-user-certificate/Npz2Srgy-75z4rJWvojD" TargetMode="External"/><Relationship Id="rId128" Type="http://schemas.openxmlformats.org/officeDocument/2006/relationships/hyperlink" Target="https://talan.bank.gov.ua/get-user-certificate/Npz2SD4aerdqRVgFr4nQ" TargetMode="External"/><Relationship Id="rId335" Type="http://schemas.openxmlformats.org/officeDocument/2006/relationships/hyperlink" Target="https://talan.bank.gov.ua/get-user-certificate/Npz2SWzEVTplr-NjmgAg" TargetMode="External"/><Relationship Id="rId542" Type="http://schemas.openxmlformats.org/officeDocument/2006/relationships/hyperlink" Target="https://talan.bank.gov.ua/get-user-certificate/Npz2SwVS94tS2GNbt7ri" TargetMode="External"/><Relationship Id="rId181" Type="http://schemas.openxmlformats.org/officeDocument/2006/relationships/hyperlink" Target="https://talan.bank.gov.ua/get-user-certificate/Npz2SZuqX8y6zFCbDV3R" TargetMode="External"/><Relationship Id="rId402" Type="http://schemas.openxmlformats.org/officeDocument/2006/relationships/hyperlink" Target="https://talan.bank.gov.ua/get-user-certificate/Npz2SVuSLQY_GPtU-7Zb" TargetMode="External"/><Relationship Id="rId279" Type="http://schemas.openxmlformats.org/officeDocument/2006/relationships/hyperlink" Target="https://talan.bank.gov.ua/get-user-certificate/Npz2SoxwNIlgL7hmrxYA" TargetMode="External"/><Relationship Id="rId486" Type="http://schemas.openxmlformats.org/officeDocument/2006/relationships/hyperlink" Target="https://talan.bank.gov.ua/get-user-certificate/Npz2SI6B7eDT8VIb7qMq" TargetMode="External"/><Relationship Id="rId43" Type="http://schemas.openxmlformats.org/officeDocument/2006/relationships/hyperlink" Target="https://talan.bank.gov.ua/get-user-certificate/Npz2Si7oKe1q02_RE3dv" TargetMode="External"/><Relationship Id="rId139" Type="http://schemas.openxmlformats.org/officeDocument/2006/relationships/hyperlink" Target="https://talan.bank.gov.ua/get-user-certificate/Npz2SDfP0t_zQG2eTgEE" TargetMode="External"/><Relationship Id="rId346" Type="http://schemas.openxmlformats.org/officeDocument/2006/relationships/hyperlink" Target="https://talan.bank.gov.ua/get-user-certificate/Npz2Sd-x6HBAdZmbnx3u" TargetMode="External"/><Relationship Id="rId553" Type="http://schemas.openxmlformats.org/officeDocument/2006/relationships/hyperlink" Target="https://talan.bank.gov.ua/get-user-certificate/Npz2SrxXs1km2oX3Kz4A" TargetMode="External"/><Relationship Id="rId192" Type="http://schemas.openxmlformats.org/officeDocument/2006/relationships/hyperlink" Target="https://talan.bank.gov.ua/get-user-certificate/Npz2Sb5gitGgiLyxBKzM" TargetMode="External"/><Relationship Id="rId206" Type="http://schemas.openxmlformats.org/officeDocument/2006/relationships/hyperlink" Target="https://talan.bank.gov.ua/get-user-certificate/Npz2SUH6ZHyWLw6BP5F2" TargetMode="External"/><Relationship Id="rId413" Type="http://schemas.openxmlformats.org/officeDocument/2006/relationships/hyperlink" Target="https://talan.bank.gov.ua/get-user-certificate/Npz2SEUbgapcgQNV5sTc" TargetMode="External"/><Relationship Id="rId497" Type="http://schemas.openxmlformats.org/officeDocument/2006/relationships/hyperlink" Target="https://talan.bank.gov.ua/get-user-certificate/Npz2SBjT_A4pkGhyRbG8" TargetMode="External"/><Relationship Id="rId620" Type="http://schemas.openxmlformats.org/officeDocument/2006/relationships/hyperlink" Target="https://talan.bank.gov.ua/get-user-certificate/qhU4b1v4kFPUec1leVwJ" TargetMode="External"/><Relationship Id="rId357" Type="http://schemas.openxmlformats.org/officeDocument/2006/relationships/hyperlink" Target="https://talan.bank.gov.ua/get-user-certificate/Npz2SIp5WS4iDkfZDW2q" TargetMode="External"/><Relationship Id="rId54" Type="http://schemas.openxmlformats.org/officeDocument/2006/relationships/hyperlink" Target="https://talan.bank.gov.ua/get-user-certificate/Npz2SGoLYe8oyLyY9DYX" TargetMode="External"/><Relationship Id="rId217" Type="http://schemas.openxmlformats.org/officeDocument/2006/relationships/hyperlink" Target="https://talan.bank.gov.ua/get-user-certificate/Npz2S2UqMbjy2F0vxzmi" TargetMode="External"/><Relationship Id="rId564" Type="http://schemas.openxmlformats.org/officeDocument/2006/relationships/hyperlink" Target="https://talan.bank.gov.ua/get-user-certificate/Npz2S5Lti1kWVTBVhrWz" TargetMode="External"/><Relationship Id="rId424" Type="http://schemas.openxmlformats.org/officeDocument/2006/relationships/hyperlink" Target="https://talan.bank.gov.ua/get-user-certificate/Npz2SP_5ZKf8sgJsA9Nd" TargetMode="External"/><Relationship Id="rId631" Type="http://schemas.openxmlformats.org/officeDocument/2006/relationships/hyperlink" Target="https://talan.bank.gov.ua/get-user-certificate/AI5UZRatApU7XYLgaZB2" TargetMode="External"/><Relationship Id="rId270" Type="http://schemas.openxmlformats.org/officeDocument/2006/relationships/hyperlink" Target="https://talan.bank.gov.ua/get-user-certificate/Npz2SIbmdAk34kvqK9Kn" TargetMode="External"/><Relationship Id="rId65" Type="http://schemas.openxmlformats.org/officeDocument/2006/relationships/hyperlink" Target="https://talan.bank.gov.ua/get-user-certificate/Npz2SbK3b8YtoJHQ8YkW" TargetMode="External"/><Relationship Id="rId130" Type="http://schemas.openxmlformats.org/officeDocument/2006/relationships/hyperlink" Target="https://talan.bank.gov.ua/get-user-certificate/Npz2SksIgihOZHZEIA_i" TargetMode="External"/><Relationship Id="rId368" Type="http://schemas.openxmlformats.org/officeDocument/2006/relationships/hyperlink" Target="https://talan.bank.gov.ua/get-user-certificate/Npz2SEBXrpG9FnLQ3yfL" TargetMode="External"/><Relationship Id="rId575" Type="http://schemas.openxmlformats.org/officeDocument/2006/relationships/hyperlink" Target="https://talan.bank.gov.ua/get-user-certificate/Npz2SWI8Mqy2Bi7xdVwh" TargetMode="External"/><Relationship Id="rId228" Type="http://schemas.openxmlformats.org/officeDocument/2006/relationships/hyperlink" Target="https://talan.bank.gov.ua/get-user-certificate/Npz2SRHPUmtilrI-6sMn" TargetMode="External"/><Relationship Id="rId435" Type="http://schemas.openxmlformats.org/officeDocument/2006/relationships/hyperlink" Target="https://talan.bank.gov.ua/get-user-certificate/Npz2SgzZt1lb39j7sn08" TargetMode="External"/><Relationship Id="rId642" Type="http://schemas.openxmlformats.org/officeDocument/2006/relationships/hyperlink" Target="https://talan.bank.gov.ua/get-user-certificate/AI5UZs1NP2RlDGOXw_Xs" TargetMode="External"/><Relationship Id="rId281" Type="http://schemas.openxmlformats.org/officeDocument/2006/relationships/hyperlink" Target="https://talan.bank.gov.ua/get-user-certificate/Npz2SSIX1JndlkssNkDe" TargetMode="External"/><Relationship Id="rId502" Type="http://schemas.openxmlformats.org/officeDocument/2006/relationships/hyperlink" Target="https://talan.bank.gov.ua/get-user-certificate/Npz2SBFkhZaaQ1AWcN3j" TargetMode="External"/><Relationship Id="rId76" Type="http://schemas.openxmlformats.org/officeDocument/2006/relationships/hyperlink" Target="https://talan.bank.gov.ua/get-user-certificate/Npz2SD5ClfD32kosb9k2" TargetMode="External"/><Relationship Id="rId141" Type="http://schemas.openxmlformats.org/officeDocument/2006/relationships/hyperlink" Target="https://talan.bank.gov.ua/get-user-certificate/Npz2SitLiwmaxyToP7na" TargetMode="External"/><Relationship Id="rId379" Type="http://schemas.openxmlformats.org/officeDocument/2006/relationships/hyperlink" Target="https://talan.bank.gov.ua/get-user-certificate/Npz2SN_HP9MCGAWkzOhG" TargetMode="External"/><Relationship Id="rId586" Type="http://schemas.openxmlformats.org/officeDocument/2006/relationships/hyperlink" Target="https://talan.bank.gov.ua/get-user-certificate/Npz2Sz9J5D7jfX75gJYv" TargetMode="External"/><Relationship Id="rId7" Type="http://schemas.openxmlformats.org/officeDocument/2006/relationships/hyperlink" Target="https://talan.bank.gov.ua/get-user-certificate/Npz2SVRZLEXZrXbp_JSp" TargetMode="External"/><Relationship Id="rId239" Type="http://schemas.openxmlformats.org/officeDocument/2006/relationships/hyperlink" Target="https://talan.bank.gov.ua/get-user-certificate/Npz2SuRFDOI51tsWr6Xf" TargetMode="External"/><Relationship Id="rId446" Type="http://schemas.openxmlformats.org/officeDocument/2006/relationships/hyperlink" Target="https://talan.bank.gov.ua/get-user-certificate/Npz2S1k4tMenPzcbKa96" TargetMode="External"/><Relationship Id="rId292" Type="http://schemas.openxmlformats.org/officeDocument/2006/relationships/hyperlink" Target="https://talan.bank.gov.ua/get-user-certificate/Npz2SRo7kbPX8wcFY_dS" TargetMode="External"/><Relationship Id="rId306" Type="http://schemas.openxmlformats.org/officeDocument/2006/relationships/hyperlink" Target="https://talan.bank.gov.ua/get-user-certificate/Npz2SUCURiW9tB014fB8" TargetMode="External"/><Relationship Id="rId87" Type="http://schemas.openxmlformats.org/officeDocument/2006/relationships/hyperlink" Target="https://talan.bank.gov.ua/get-user-certificate/Npz2SQKWDtLGsZaOTN9s" TargetMode="External"/><Relationship Id="rId513" Type="http://schemas.openxmlformats.org/officeDocument/2006/relationships/hyperlink" Target="https://talan.bank.gov.ua/get-user-certificate/Npz2SFh0VB8JZZ8STnpN" TargetMode="External"/><Relationship Id="rId597" Type="http://schemas.openxmlformats.org/officeDocument/2006/relationships/hyperlink" Target="https://talan.bank.gov.ua/get-user-certificate/Npz2SUZLvnH5a5Fd1ui-" TargetMode="External"/><Relationship Id="rId152" Type="http://schemas.openxmlformats.org/officeDocument/2006/relationships/hyperlink" Target="https://talan.bank.gov.ua/get-user-certificate/Npz2S8NV2kig6cnyray-" TargetMode="External"/><Relationship Id="rId457" Type="http://schemas.openxmlformats.org/officeDocument/2006/relationships/hyperlink" Target="https://talan.bank.gov.ua/get-user-certificate/Npz2SY-Pihll3d65lPrg" TargetMode="External"/><Relationship Id="rId14" Type="http://schemas.openxmlformats.org/officeDocument/2006/relationships/hyperlink" Target="https://talan.bank.gov.ua/get-user-certificate/Npz2ShiOaY_9RAjcDycJ" TargetMode="External"/><Relationship Id="rId317" Type="http://schemas.openxmlformats.org/officeDocument/2006/relationships/hyperlink" Target="https://talan.bank.gov.ua/get-user-certificate/Npz2SgW6B4RLS6OJtljM" TargetMode="External"/><Relationship Id="rId524" Type="http://schemas.openxmlformats.org/officeDocument/2006/relationships/hyperlink" Target="https://talan.bank.gov.ua/get-user-certificate/Npz2SW9Lji0NzXD-uBNK" TargetMode="External"/><Relationship Id="rId98" Type="http://schemas.openxmlformats.org/officeDocument/2006/relationships/hyperlink" Target="https://talan.bank.gov.ua/get-user-certificate/Npz2SUHkuHzdj3XcrOBj" TargetMode="External"/><Relationship Id="rId163" Type="http://schemas.openxmlformats.org/officeDocument/2006/relationships/hyperlink" Target="https://talan.bank.gov.ua/get-user-certificate/Npz2SneLAaOEkNcOH5sN" TargetMode="External"/><Relationship Id="rId370" Type="http://schemas.openxmlformats.org/officeDocument/2006/relationships/hyperlink" Target="https://talan.bank.gov.ua/get-user-certificate/Npz2SuyKYdDwtSeSTUY9" TargetMode="External"/><Relationship Id="rId230" Type="http://schemas.openxmlformats.org/officeDocument/2006/relationships/hyperlink" Target="https://talan.bank.gov.ua/get-user-certificate/Npz2SFckHr4FKAQNqXRs" TargetMode="External"/><Relationship Id="rId468" Type="http://schemas.openxmlformats.org/officeDocument/2006/relationships/hyperlink" Target="https://talan.bank.gov.ua/get-user-certificate/Npz2S6fWSH2Ikf8SHGhS" TargetMode="External"/><Relationship Id="rId25" Type="http://schemas.openxmlformats.org/officeDocument/2006/relationships/hyperlink" Target="https://talan.bank.gov.ua/get-user-certificate/Npz2SQ8ensitHRx2h6Su" TargetMode="External"/><Relationship Id="rId328" Type="http://schemas.openxmlformats.org/officeDocument/2006/relationships/hyperlink" Target="https://talan.bank.gov.ua/get-user-certificate/Npz2S4SA3cx5DAAn_Bap" TargetMode="External"/><Relationship Id="rId535" Type="http://schemas.openxmlformats.org/officeDocument/2006/relationships/hyperlink" Target="https://talan.bank.gov.ua/get-user-certificate/Npz2S_zKCrkFsDXYCjT-" TargetMode="External"/><Relationship Id="rId174" Type="http://schemas.openxmlformats.org/officeDocument/2006/relationships/hyperlink" Target="https://talan.bank.gov.ua/get-user-certificate/Npz2S_RVhVG8okBpW-Ph" TargetMode="External"/><Relationship Id="rId381" Type="http://schemas.openxmlformats.org/officeDocument/2006/relationships/hyperlink" Target="https://talan.bank.gov.ua/get-user-certificate/Npz2SSwB-b_Bf8weC6cq" TargetMode="External"/><Relationship Id="rId602" Type="http://schemas.openxmlformats.org/officeDocument/2006/relationships/hyperlink" Target="https://talan.bank.gov.ua/get-user-certificate/UrPDmxgu4SV5d03NDLNX" TargetMode="External"/><Relationship Id="rId241" Type="http://schemas.openxmlformats.org/officeDocument/2006/relationships/hyperlink" Target="https://talan.bank.gov.ua/get-user-certificate/Npz2SK9RVW7V8mF8Z2tC" TargetMode="External"/><Relationship Id="rId479" Type="http://schemas.openxmlformats.org/officeDocument/2006/relationships/hyperlink" Target="https://talan.bank.gov.ua/get-user-certificate/Npz2Sb3vVggOV5i6iU6n" TargetMode="External"/><Relationship Id="rId36" Type="http://schemas.openxmlformats.org/officeDocument/2006/relationships/hyperlink" Target="https://talan.bank.gov.ua/get-user-certificate/Npz2SgI61Id5VnNw8gr4" TargetMode="External"/><Relationship Id="rId339" Type="http://schemas.openxmlformats.org/officeDocument/2006/relationships/hyperlink" Target="https://talan.bank.gov.ua/get-user-certificate/Npz2S1hzx8DpZpQWpScL" TargetMode="External"/><Relationship Id="rId546" Type="http://schemas.openxmlformats.org/officeDocument/2006/relationships/hyperlink" Target="https://talan.bank.gov.ua/get-user-certificate/Npz2SI8ni0z_oAppW8zD" TargetMode="External"/><Relationship Id="rId101" Type="http://schemas.openxmlformats.org/officeDocument/2006/relationships/hyperlink" Target="https://talan.bank.gov.ua/get-user-certificate/Npz2SjyfMwi8B3__ggTH" TargetMode="External"/><Relationship Id="rId185" Type="http://schemas.openxmlformats.org/officeDocument/2006/relationships/hyperlink" Target="https://talan.bank.gov.ua/get-user-certificate/Npz2SAywX7wFWwMn8UmB" TargetMode="External"/><Relationship Id="rId406" Type="http://schemas.openxmlformats.org/officeDocument/2006/relationships/hyperlink" Target="https://talan.bank.gov.ua/get-user-certificate/Npz2SxL8y2ms9UNUzj8v" TargetMode="External"/><Relationship Id="rId392" Type="http://schemas.openxmlformats.org/officeDocument/2006/relationships/hyperlink" Target="https://talan.bank.gov.ua/get-user-certificate/Npz2SQ0Jl8gA7SvecxKC" TargetMode="External"/><Relationship Id="rId613" Type="http://schemas.openxmlformats.org/officeDocument/2006/relationships/hyperlink" Target="https://talan.bank.gov.ua/get-user-certificate/UrPDmOmJXYyPT7Re2xAS" TargetMode="External"/><Relationship Id="rId252" Type="http://schemas.openxmlformats.org/officeDocument/2006/relationships/hyperlink" Target="https://talan.bank.gov.ua/get-user-certificate/Npz2S_1UcgSHOwIxmJ1c" TargetMode="External"/><Relationship Id="rId47" Type="http://schemas.openxmlformats.org/officeDocument/2006/relationships/hyperlink" Target="https://talan.bank.gov.ua/get-user-certificate/Npz2SmZHbQCs7ME7SlLT" TargetMode="External"/><Relationship Id="rId112" Type="http://schemas.openxmlformats.org/officeDocument/2006/relationships/hyperlink" Target="https://talan.bank.gov.ua/get-user-certificate/Npz2SOu88yzFRI-CYN_w" TargetMode="External"/><Relationship Id="rId557" Type="http://schemas.openxmlformats.org/officeDocument/2006/relationships/hyperlink" Target="https://talan.bank.gov.ua/get-user-certificate/Npz2SRq4kKCOkWo-zoL7" TargetMode="External"/><Relationship Id="rId196" Type="http://schemas.openxmlformats.org/officeDocument/2006/relationships/hyperlink" Target="https://talan.bank.gov.ua/get-user-certificate/Npz2S-NWIfDhVgaG2Dfg" TargetMode="External"/><Relationship Id="rId417" Type="http://schemas.openxmlformats.org/officeDocument/2006/relationships/hyperlink" Target="https://talan.bank.gov.ua/get-user-certificate/Npz2SLjXCPRCSXePHZmH" TargetMode="External"/><Relationship Id="rId624" Type="http://schemas.openxmlformats.org/officeDocument/2006/relationships/hyperlink" Target="https://talan.bank.gov.ua/get-user-certificate/AI5UZ8xYD2pgTWJR8IlN" TargetMode="External"/><Relationship Id="rId16" Type="http://schemas.openxmlformats.org/officeDocument/2006/relationships/hyperlink" Target="https://talan.bank.gov.ua/get-user-certificate/Npz2SftUNUBjLBy6AqMz" TargetMode="External"/><Relationship Id="rId221" Type="http://schemas.openxmlformats.org/officeDocument/2006/relationships/hyperlink" Target="https://talan.bank.gov.ua/get-user-certificate/Npz2SqSKbNpghH55qe17" TargetMode="External"/><Relationship Id="rId263" Type="http://schemas.openxmlformats.org/officeDocument/2006/relationships/hyperlink" Target="https://talan.bank.gov.ua/get-user-certificate/Npz2Smo2oairHIiEYO9u" TargetMode="External"/><Relationship Id="rId319" Type="http://schemas.openxmlformats.org/officeDocument/2006/relationships/hyperlink" Target="https://talan.bank.gov.ua/get-user-certificate/Npz2SOg-no3jv0UXCpFK" TargetMode="External"/><Relationship Id="rId470" Type="http://schemas.openxmlformats.org/officeDocument/2006/relationships/hyperlink" Target="https://talan.bank.gov.ua/get-user-certificate/Npz2SGqhzAs_EIVkU4y_" TargetMode="External"/><Relationship Id="rId526" Type="http://schemas.openxmlformats.org/officeDocument/2006/relationships/hyperlink" Target="https://talan.bank.gov.ua/get-user-certificate/Npz2Sftpc1Y11ktj2Yj6" TargetMode="External"/><Relationship Id="rId58" Type="http://schemas.openxmlformats.org/officeDocument/2006/relationships/hyperlink" Target="https://talan.bank.gov.ua/get-user-certificate/Npz2SIV7wVgng4wsCobT" TargetMode="External"/><Relationship Id="rId123" Type="http://schemas.openxmlformats.org/officeDocument/2006/relationships/hyperlink" Target="https://talan.bank.gov.ua/get-user-certificate/Npz2SRwRuo038u-LRmhP" TargetMode="External"/><Relationship Id="rId330" Type="http://schemas.openxmlformats.org/officeDocument/2006/relationships/hyperlink" Target="https://talan.bank.gov.ua/get-user-certificate/Npz2S6dtrnESkeaaSRPe" TargetMode="External"/><Relationship Id="rId568" Type="http://schemas.openxmlformats.org/officeDocument/2006/relationships/hyperlink" Target="https://talan.bank.gov.ua/get-user-certificate/Npz2SnugF1MWEP0GqV-y" TargetMode="External"/><Relationship Id="rId165" Type="http://schemas.openxmlformats.org/officeDocument/2006/relationships/hyperlink" Target="https://talan.bank.gov.ua/get-user-certificate/Npz2SiVzeKthVPcE8eKb" TargetMode="External"/><Relationship Id="rId372" Type="http://schemas.openxmlformats.org/officeDocument/2006/relationships/hyperlink" Target="https://talan.bank.gov.ua/get-user-certificate/Npz2Sa3TSWRfMe7Z_V3t" TargetMode="External"/><Relationship Id="rId428" Type="http://schemas.openxmlformats.org/officeDocument/2006/relationships/hyperlink" Target="https://talan.bank.gov.ua/get-user-certificate/Npz2Sl_JyUoKszpaTtsi" TargetMode="External"/><Relationship Id="rId635" Type="http://schemas.openxmlformats.org/officeDocument/2006/relationships/hyperlink" Target="https://talan.bank.gov.ua/get-user-certificate/AI5UZt62bL9J4xNpAO0Y" TargetMode="External"/><Relationship Id="rId232" Type="http://schemas.openxmlformats.org/officeDocument/2006/relationships/hyperlink" Target="https://talan.bank.gov.ua/get-user-certificate/Npz2Sk4H90fil0O5rKaH" TargetMode="External"/><Relationship Id="rId274" Type="http://schemas.openxmlformats.org/officeDocument/2006/relationships/hyperlink" Target="https://talan.bank.gov.ua/get-user-certificate/Npz2SB3VJH75brp8-Gfd" TargetMode="External"/><Relationship Id="rId481" Type="http://schemas.openxmlformats.org/officeDocument/2006/relationships/hyperlink" Target="https://talan.bank.gov.ua/get-user-certificate/Npz2SYZT-zCrg2z3ES1J" TargetMode="External"/><Relationship Id="rId27" Type="http://schemas.openxmlformats.org/officeDocument/2006/relationships/hyperlink" Target="https://talan.bank.gov.ua/get-user-certificate/Npz2S5QeD3w8yiwx-UYm" TargetMode="External"/><Relationship Id="rId69" Type="http://schemas.openxmlformats.org/officeDocument/2006/relationships/hyperlink" Target="https://talan.bank.gov.ua/get-user-certificate/Npz2S4iCLtMmh0vws-Rj" TargetMode="External"/><Relationship Id="rId134" Type="http://schemas.openxmlformats.org/officeDocument/2006/relationships/hyperlink" Target="https://talan.bank.gov.ua/get-user-certificate/Npz2SqlLSCX4KSTQLHhg" TargetMode="External"/><Relationship Id="rId537" Type="http://schemas.openxmlformats.org/officeDocument/2006/relationships/hyperlink" Target="https://talan.bank.gov.ua/get-user-certificate/Npz2SR9MVXi4qINd18z5" TargetMode="External"/><Relationship Id="rId579" Type="http://schemas.openxmlformats.org/officeDocument/2006/relationships/hyperlink" Target="https://talan.bank.gov.ua/get-user-certificate/Npz2SI8T4uvw4-wGBqA7" TargetMode="External"/><Relationship Id="rId80" Type="http://schemas.openxmlformats.org/officeDocument/2006/relationships/hyperlink" Target="https://talan.bank.gov.ua/get-user-certificate/Npz2SQPsy_H6bY-CAEfc" TargetMode="External"/><Relationship Id="rId176" Type="http://schemas.openxmlformats.org/officeDocument/2006/relationships/hyperlink" Target="https://talan.bank.gov.ua/get-user-certificate/Npz2SnshSGKX3OLOLF4V" TargetMode="External"/><Relationship Id="rId341" Type="http://schemas.openxmlformats.org/officeDocument/2006/relationships/hyperlink" Target="https://talan.bank.gov.ua/get-user-certificate/Npz2S3y2f45y4YiZuaVj" TargetMode="External"/><Relationship Id="rId383" Type="http://schemas.openxmlformats.org/officeDocument/2006/relationships/hyperlink" Target="https://talan.bank.gov.ua/get-user-certificate/Npz2SftqqArYQ7-Ayenp" TargetMode="External"/><Relationship Id="rId439" Type="http://schemas.openxmlformats.org/officeDocument/2006/relationships/hyperlink" Target="https://talan.bank.gov.ua/get-user-certificate/Npz2Si87qpKZQxrtqwRM" TargetMode="External"/><Relationship Id="rId590" Type="http://schemas.openxmlformats.org/officeDocument/2006/relationships/hyperlink" Target="https://talan.bank.gov.ua/get-user-certificate/Npz2SMVHlZF_oJQ0LFkB" TargetMode="External"/><Relationship Id="rId604" Type="http://schemas.openxmlformats.org/officeDocument/2006/relationships/hyperlink" Target="https://talan.bank.gov.ua/get-user-certificate/UrPDmuZZrxekHfEjQFar" TargetMode="External"/><Relationship Id="rId646" Type="http://schemas.openxmlformats.org/officeDocument/2006/relationships/hyperlink" Target="https://talan.bank.gov.ua/get-user-certificate/AI5UZ-Oa5JC33rnwYYYD" TargetMode="External"/><Relationship Id="rId201" Type="http://schemas.openxmlformats.org/officeDocument/2006/relationships/hyperlink" Target="https://talan.bank.gov.ua/get-user-certificate/Npz2SSMxBJSQOC4MDx0G" TargetMode="External"/><Relationship Id="rId243" Type="http://schemas.openxmlformats.org/officeDocument/2006/relationships/hyperlink" Target="https://talan.bank.gov.ua/get-user-certificate/Npz2SZJZxm5UEPnVGksv" TargetMode="External"/><Relationship Id="rId285" Type="http://schemas.openxmlformats.org/officeDocument/2006/relationships/hyperlink" Target="https://talan.bank.gov.ua/get-user-certificate/Npz2SNiWSvWXKjU3c6JD" TargetMode="External"/><Relationship Id="rId450" Type="http://schemas.openxmlformats.org/officeDocument/2006/relationships/hyperlink" Target="https://talan.bank.gov.ua/get-user-certificate/Npz2Sm6HlcM3JgEcXeaB" TargetMode="External"/><Relationship Id="rId506" Type="http://schemas.openxmlformats.org/officeDocument/2006/relationships/hyperlink" Target="https://talan.bank.gov.ua/get-user-certificate/Npz2SzfjzIsMJIvrA1FD" TargetMode="External"/><Relationship Id="rId38" Type="http://schemas.openxmlformats.org/officeDocument/2006/relationships/hyperlink" Target="https://talan.bank.gov.ua/get-user-certificate/Npz2SBZJXwzzMYBz20LH" TargetMode="External"/><Relationship Id="rId103" Type="http://schemas.openxmlformats.org/officeDocument/2006/relationships/hyperlink" Target="https://talan.bank.gov.ua/get-user-certificate/Npz2S32ULyiWvsS_mUlg" TargetMode="External"/><Relationship Id="rId310" Type="http://schemas.openxmlformats.org/officeDocument/2006/relationships/hyperlink" Target="https://talan.bank.gov.ua/get-user-certificate/Npz2SxekLdq6NgV5f_1T" TargetMode="External"/><Relationship Id="rId492" Type="http://schemas.openxmlformats.org/officeDocument/2006/relationships/hyperlink" Target="https://talan.bank.gov.ua/get-user-certificate/Npz2Sj-tZw7SdmYZ1IRH" TargetMode="External"/><Relationship Id="rId548" Type="http://schemas.openxmlformats.org/officeDocument/2006/relationships/hyperlink" Target="https://talan.bank.gov.ua/get-user-certificate/Npz2SyEiPTz3aBLffast" TargetMode="External"/><Relationship Id="rId91" Type="http://schemas.openxmlformats.org/officeDocument/2006/relationships/hyperlink" Target="https://talan.bank.gov.ua/get-user-certificate/Npz2SM9AZCanRzbYBF7s" TargetMode="External"/><Relationship Id="rId145" Type="http://schemas.openxmlformats.org/officeDocument/2006/relationships/hyperlink" Target="https://talan.bank.gov.ua/get-user-certificate/Npz2Sw_Hp8gbVmi8GQP1" TargetMode="External"/><Relationship Id="rId187" Type="http://schemas.openxmlformats.org/officeDocument/2006/relationships/hyperlink" Target="https://talan.bank.gov.ua/get-user-certificate/Npz2SeWiNyELNaVLWjcc" TargetMode="External"/><Relationship Id="rId352" Type="http://schemas.openxmlformats.org/officeDocument/2006/relationships/hyperlink" Target="https://talan.bank.gov.ua/get-user-certificate/Npz2SYef-gE0TrH1Y734" TargetMode="External"/><Relationship Id="rId394" Type="http://schemas.openxmlformats.org/officeDocument/2006/relationships/hyperlink" Target="https://talan.bank.gov.ua/get-user-certificate/Npz2SxwMgTu36PPWRyb4" TargetMode="External"/><Relationship Id="rId408" Type="http://schemas.openxmlformats.org/officeDocument/2006/relationships/hyperlink" Target="https://talan.bank.gov.ua/get-user-certificate/Npz2SDKdQPV9JSk-5fPz" TargetMode="External"/><Relationship Id="rId615" Type="http://schemas.openxmlformats.org/officeDocument/2006/relationships/hyperlink" Target="https://talan.bank.gov.ua/get-user-certificate/UrPDmmWJA6LnKW3fIs8m" TargetMode="External"/><Relationship Id="rId212" Type="http://schemas.openxmlformats.org/officeDocument/2006/relationships/hyperlink" Target="https://talan.bank.gov.ua/get-user-certificate/Npz2Si5ZW1MWl-jDyXCT" TargetMode="External"/><Relationship Id="rId254" Type="http://schemas.openxmlformats.org/officeDocument/2006/relationships/hyperlink" Target="https://talan.bank.gov.ua/get-user-certificate/Npz2Sm4WsTj0HW0Tmd9E" TargetMode="External"/><Relationship Id="rId49" Type="http://schemas.openxmlformats.org/officeDocument/2006/relationships/hyperlink" Target="https://talan.bank.gov.ua/get-user-certificate/Npz2S0cNvN0elqkqpHMY" TargetMode="External"/><Relationship Id="rId114" Type="http://schemas.openxmlformats.org/officeDocument/2006/relationships/hyperlink" Target="https://talan.bank.gov.ua/get-user-certificate/Npz2St9DJrenrw_KOhWm" TargetMode="External"/><Relationship Id="rId296" Type="http://schemas.openxmlformats.org/officeDocument/2006/relationships/hyperlink" Target="https://talan.bank.gov.ua/get-user-certificate/Npz2Sb0bi2-PBduEpzt0" TargetMode="External"/><Relationship Id="rId461" Type="http://schemas.openxmlformats.org/officeDocument/2006/relationships/hyperlink" Target="https://talan.bank.gov.ua/get-user-certificate/Npz2SH8bC1d3NEDzZLd9" TargetMode="External"/><Relationship Id="rId517" Type="http://schemas.openxmlformats.org/officeDocument/2006/relationships/hyperlink" Target="https://talan.bank.gov.ua/get-user-certificate/Npz2SsV2C7H8YJ-pI1Hj" TargetMode="External"/><Relationship Id="rId559" Type="http://schemas.openxmlformats.org/officeDocument/2006/relationships/hyperlink" Target="https://talan.bank.gov.ua/get-user-certificate/Npz2S94Dp2MxKs7JHp7M" TargetMode="External"/><Relationship Id="rId60" Type="http://schemas.openxmlformats.org/officeDocument/2006/relationships/hyperlink" Target="https://talan.bank.gov.ua/get-user-certificate/Npz2S2wkvPfnN5jYJzkW" TargetMode="External"/><Relationship Id="rId156" Type="http://schemas.openxmlformats.org/officeDocument/2006/relationships/hyperlink" Target="https://talan.bank.gov.ua/get-user-certificate/Npz2SNkoSxidqSIm2qUG" TargetMode="External"/><Relationship Id="rId198" Type="http://schemas.openxmlformats.org/officeDocument/2006/relationships/hyperlink" Target="https://talan.bank.gov.ua/get-user-certificate/Npz2S__vBbJm-hl6aV-S" TargetMode="External"/><Relationship Id="rId321" Type="http://schemas.openxmlformats.org/officeDocument/2006/relationships/hyperlink" Target="https://talan.bank.gov.ua/get-user-certificate/Npz2SrA7vyFGEUi361L6" TargetMode="External"/><Relationship Id="rId363" Type="http://schemas.openxmlformats.org/officeDocument/2006/relationships/hyperlink" Target="https://talan.bank.gov.ua/get-user-certificate/Npz2SReQhN79tRKqjGo3" TargetMode="External"/><Relationship Id="rId419" Type="http://schemas.openxmlformats.org/officeDocument/2006/relationships/hyperlink" Target="https://talan.bank.gov.ua/get-user-certificate/Npz2SKfCcdMpANw1-xMn" TargetMode="External"/><Relationship Id="rId570" Type="http://schemas.openxmlformats.org/officeDocument/2006/relationships/hyperlink" Target="https://talan.bank.gov.ua/get-user-certificate/Npz2SqiBjppyqHqhS-I9" TargetMode="External"/><Relationship Id="rId626" Type="http://schemas.openxmlformats.org/officeDocument/2006/relationships/hyperlink" Target="https://talan.bank.gov.ua/get-user-certificate/AI5UZGvE0EpqT6Mp_6cL" TargetMode="External"/><Relationship Id="rId223" Type="http://schemas.openxmlformats.org/officeDocument/2006/relationships/hyperlink" Target="https://talan.bank.gov.ua/get-user-certificate/Npz2S0jutav-0Y79_XhZ" TargetMode="External"/><Relationship Id="rId430" Type="http://schemas.openxmlformats.org/officeDocument/2006/relationships/hyperlink" Target="https://talan.bank.gov.ua/get-user-certificate/Npz2STUpLu3pOVeA8is0" TargetMode="External"/><Relationship Id="rId18" Type="http://schemas.openxmlformats.org/officeDocument/2006/relationships/hyperlink" Target="https://talan.bank.gov.ua/get-user-certificate/Npz2S3fFxUylIeTvDecR" TargetMode="External"/><Relationship Id="rId265" Type="http://schemas.openxmlformats.org/officeDocument/2006/relationships/hyperlink" Target="https://talan.bank.gov.ua/get-user-certificate/Npz2S37yGiOzXw5Loc1n" TargetMode="External"/><Relationship Id="rId472" Type="http://schemas.openxmlformats.org/officeDocument/2006/relationships/hyperlink" Target="https://talan.bank.gov.ua/get-user-certificate/Npz2SEhLYLAdhmVmJ713" TargetMode="External"/><Relationship Id="rId528" Type="http://schemas.openxmlformats.org/officeDocument/2006/relationships/hyperlink" Target="https://talan.bank.gov.ua/get-user-certificate/Npz2SnztkTqFWczvUAab" TargetMode="External"/><Relationship Id="rId125" Type="http://schemas.openxmlformats.org/officeDocument/2006/relationships/hyperlink" Target="https://talan.bank.gov.ua/get-user-certificate/Npz2SYlmcbQZ90pdCPyV" TargetMode="External"/><Relationship Id="rId167" Type="http://schemas.openxmlformats.org/officeDocument/2006/relationships/hyperlink" Target="https://talan.bank.gov.ua/get-user-certificate/Npz2SOVe1HciDne5NEka" TargetMode="External"/><Relationship Id="rId332" Type="http://schemas.openxmlformats.org/officeDocument/2006/relationships/hyperlink" Target="https://talan.bank.gov.ua/get-user-certificate/Npz2SLH4cE1DPQe0YDRs" TargetMode="External"/><Relationship Id="rId374" Type="http://schemas.openxmlformats.org/officeDocument/2006/relationships/hyperlink" Target="https://talan.bank.gov.ua/get-user-certificate/Npz2Sobs2GUC79NGvL6A" TargetMode="External"/><Relationship Id="rId581" Type="http://schemas.openxmlformats.org/officeDocument/2006/relationships/hyperlink" Target="https://talan.bank.gov.ua/get-user-certificate/Npz2S-D6rDcikciir8dx" TargetMode="External"/><Relationship Id="rId71" Type="http://schemas.openxmlformats.org/officeDocument/2006/relationships/hyperlink" Target="https://talan.bank.gov.ua/get-user-certificate/Npz2S_WKk57sNIfbZPPk" TargetMode="External"/><Relationship Id="rId234" Type="http://schemas.openxmlformats.org/officeDocument/2006/relationships/hyperlink" Target="https://talan.bank.gov.ua/get-user-certificate/Npz2SldXfqpN1tQ0Rhhi" TargetMode="External"/><Relationship Id="rId637" Type="http://schemas.openxmlformats.org/officeDocument/2006/relationships/hyperlink" Target="https://talan.bank.gov.ua/get-user-certificate/AI5UZqWc7_WDfUW3UVjP" TargetMode="External"/><Relationship Id="rId2" Type="http://schemas.openxmlformats.org/officeDocument/2006/relationships/hyperlink" Target="https://talan.bank.gov.ua/get-user-certificate/Npz2Snan7VKFuIZ1u0cJ" TargetMode="External"/><Relationship Id="rId29" Type="http://schemas.openxmlformats.org/officeDocument/2006/relationships/hyperlink" Target="https://talan.bank.gov.ua/get-user-certificate/Npz2S3S52pbH1SwUHhDG" TargetMode="External"/><Relationship Id="rId276" Type="http://schemas.openxmlformats.org/officeDocument/2006/relationships/hyperlink" Target="https://talan.bank.gov.ua/get-user-certificate/Npz2Sy30fyWgN8WBsE2e" TargetMode="External"/><Relationship Id="rId441" Type="http://schemas.openxmlformats.org/officeDocument/2006/relationships/hyperlink" Target="https://talan.bank.gov.ua/get-user-certificate/Npz2SSAgSshBIL1VCTFe" TargetMode="External"/><Relationship Id="rId483" Type="http://schemas.openxmlformats.org/officeDocument/2006/relationships/hyperlink" Target="https://talan.bank.gov.ua/get-user-certificate/Npz2SYjTMs5ysMhsjGdE" TargetMode="External"/><Relationship Id="rId539" Type="http://schemas.openxmlformats.org/officeDocument/2006/relationships/hyperlink" Target="https://talan.bank.gov.ua/get-user-certificate/Npz2SORJzToTI9yAXwPL" TargetMode="External"/><Relationship Id="rId40" Type="http://schemas.openxmlformats.org/officeDocument/2006/relationships/hyperlink" Target="https://talan.bank.gov.ua/get-user-certificate/Npz2SHhvB83BREOhPXWO" TargetMode="External"/><Relationship Id="rId136" Type="http://schemas.openxmlformats.org/officeDocument/2006/relationships/hyperlink" Target="https://talan.bank.gov.ua/get-user-certificate/Npz2SgfPaREcaWWYfJgq" TargetMode="External"/><Relationship Id="rId178" Type="http://schemas.openxmlformats.org/officeDocument/2006/relationships/hyperlink" Target="https://talan.bank.gov.ua/get-user-certificate/Npz2SpaQiP5tj0-MXXpI" TargetMode="External"/><Relationship Id="rId301" Type="http://schemas.openxmlformats.org/officeDocument/2006/relationships/hyperlink" Target="https://talan.bank.gov.ua/get-user-certificate/Npz2SiOdaF9NZG7kmrbG" TargetMode="External"/><Relationship Id="rId343" Type="http://schemas.openxmlformats.org/officeDocument/2006/relationships/hyperlink" Target="https://talan.bank.gov.ua/get-user-certificate/Npz2Sc8movpBPcQSVSi6" TargetMode="External"/><Relationship Id="rId550" Type="http://schemas.openxmlformats.org/officeDocument/2006/relationships/hyperlink" Target="https://talan.bank.gov.ua/get-user-certificate/Npz2SQBDk6i3Wl84C9yZ" TargetMode="External"/><Relationship Id="rId82" Type="http://schemas.openxmlformats.org/officeDocument/2006/relationships/hyperlink" Target="https://talan.bank.gov.ua/get-user-certificate/Npz2SDXEwGhYfla5-LyD" TargetMode="External"/><Relationship Id="rId203" Type="http://schemas.openxmlformats.org/officeDocument/2006/relationships/hyperlink" Target="https://talan.bank.gov.ua/get-user-certificate/Npz2SO1gIVH4gAYteOTh" TargetMode="External"/><Relationship Id="rId385" Type="http://schemas.openxmlformats.org/officeDocument/2006/relationships/hyperlink" Target="https://talan.bank.gov.ua/get-user-certificate/Npz2SMKs8uKkm-s5pM9Z" TargetMode="External"/><Relationship Id="rId592" Type="http://schemas.openxmlformats.org/officeDocument/2006/relationships/hyperlink" Target="https://talan.bank.gov.ua/get-user-certificate/Npz2S_ZK7VG8p2o7oYMF" TargetMode="External"/><Relationship Id="rId606" Type="http://schemas.openxmlformats.org/officeDocument/2006/relationships/hyperlink" Target="https://talan.bank.gov.ua/get-user-certificate/UrPDmzvQCWBVz4tqW6Xm" TargetMode="External"/><Relationship Id="rId648" Type="http://schemas.openxmlformats.org/officeDocument/2006/relationships/hyperlink" Target="https://talan.bank.gov.ua/get-user-certificate/AI5UZEzcfG4Jm_MFmY0A" TargetMode="External"/><Relationship Id="rId245" Type="http://schemas.openxmlformats.org/officeDocument/2006/relationships/hyperlink" Target="https://talan.bank.gov.ua/get-user-certificate/Npz2Sc-KdpxrWjNjFrbH" TargetMode="External"/><Relationship Id="rId287" Type="http://schemas.openxmlformats.org/officeDocument/2006/relationships/hyperlink" Target="https://talan.bank.gov.ua/get-user-certificate/Npz2SkrB91l63J6v24zs" TargetMode="External"/><Relationship Id="rId410" Type="http://schemas.openxmlformats.org/officeDocument/2006/relationships/hyperlink" Target="https://talan.bank.gov.ua/get-user-certificate/Npz2SxrI_X2udDvrbdIn" TargetMode="External"/><Relationship Id="rId452" Type="http://schemas.openxmlformats.org/officeDocument/2006/relationships/hyperlink" Target="https://talan.bank.gov.ua/get-user-certificate/Npz2Sq8wnFjSbTyDUxhD" TargetMode="External"/><Relationship Id="rId494" Type="http://schemas.openxmlformats.org/officeDocument/2006/relationships/hyperlink" Target="https://talan.bank.gov.ua/get-user-certificate/Npz2SmyFjkF5xuKeprqs" TargetMode="External"/><Relationship Id="rId508" Type="http://schemas.openxmlformats.org/officeDocument/2006/relationships/hyperlink" Target="https://talan.bank.gov.ua/get-user-certificate/Npz2SKo96P_aCAblDgLn" TargetMode="External"/><Relationship Id="rId105" Type="http://schemas.openxmlformats.org/officeDocument/2006/relationships/hyperlink" Target="https://talan.bank.gov.ua/get-user-certificate/Npz2SZzonXVOgOvbxQEB" TargetMode="External"/><Relationship Id="rId147" Type="http://schemas.openxmlformats.org/officeDocument/2006/relationships/hyperlink" Target="https://talan.bank.gov.ua/get-user-certificate/Npz2SVmyuSf8kdbyHiBx" TargetMode="External"/><Relationship Id="rId312" Type="http://schemas.openxmlformats.org/officeDocument/2006/relationships/hyperlink" Target="https://talan.bank.gov.ua/get-user-certificate/Npz2S5Mn6EtFtCUoJTJN" TargetMode="External"/><Relationship Id="rId354" Type="http://schemas.openxmlformats.org/officeDocument/2006/relationships/hyperlink" Target="https://talan.bank.gov.ua/get-user-certificate/Npz2Ss24yiJ80sN78lwR" TargetMode="External"/><Relationship Id="rId51" Type="http://schemas.openxmlformats.org/officeDocument/2006/relationships/hyperlink" Target="https://talan.bank.gov.ua/get-user-certificate/Npz2SrOaBXM7FlWkwqm4" TargetMode="External"/><Relationship Id="rId93" Type="http://schemas.openxmlformats.org/officeDocument/2006/relationships/hyperlink" Target="https://talan.bank.gov.ua/get-user-certificate/Npz2SOnI74Yl7FovWa9O" TargetMode="External"/><Relationship Id="rId189" Type="http://schemas.openxmlformats.org/officeDocument/2006/relationships/hyperlink" Target="https://talan.bank.gov.ua/get-user-certificate/Npz2S8o6QxX_-m-GzRRs" TargetMode="External"/><Relationship Id="rId396" Type="http://schemas.openxmlformats.org/officeDocument/2006/relationships/hyperlink" Target="https://talan.bank.gov.ua/get-user-certificate/Npz2SpfB0_FfvP8hsxb3" TargetMode="External"/><Relationship Id="rId561" Type="http://schemas.openxmlformats.org/officeDocument/2006/relationships/hyperlink" Target="https://talan.bank.gov.ua/get-user-certificate/Npz2SjrpeInabwguW7cr" TargetMode="External"/><Relationship Id="rId617" Type="http://schemas.openxmlformats.org/officeDocument/2006/relationships/hyperlink" Target="https://talan.bank.gov.ua/get-user-certificate/UrPDm-jrtZrixayCszLe" TargetMode="External"/><Relationship Id="rId214" Type="http://schemas.openxmlformats.org/officeDocument/2006/relationships/hyperlink" Target="https://talan.bank.gov.ua/get-user-certificate/Npz2S2MLURxxbJtpG-bt" TargetMode="External"/><Relationship Id="rId256" Type="http://schemas.openxmlformats.org/officeDocument/2006/relationships/hyperlink" Target="https://talan.bank.gov.ua/get-user-certificate/Npz2SNgCcVmqgNTxyjla" TargetMode="External"/><Relationship Id="rId298" Type="http://schemas.openxmlformats.org/officeDocument/2006/relationships/hyperlink" Target="https://talan.bank.gov.ua/get-user-certificate/Npz2SypQbe3jNfqln7dW" TargetMode="External"/><Relationship Id="rId421" Type="http://schemas.openxmlformats.org/officeDocument/2006/relationships/hyperlink" Target="https://talan.bank.gov.ua/get-user-certificate/Npz2SiSIq01SNWrfexSk" TargetMode="External"/><Relationship Id="rId463" Type="http://schemas.openxmlformats.org/officeDocument/2006/relationships/hyperlink" Target="https://talan.bank.gov.ua/get-user-certificate/Npz2SjaZttV1szGTbZDj" TargetMode="External"/><Relationship Id="rId519" Type="http://schemas.openxmlformats.org/officeDocument/2006/relationships/hyperlink" Target="https://talan.bank.gov.ua/get-user-certificate/Npz2SJ0DjVAIpimO_hef" TargetMode="External"/><Relationship Id="rId116" Type="http://schemas.openxmlformats.org/officeDocument/2006/relationships/hyperlink" Target="https://talan.bank.gov.ua/get-user-certificate/Npz2SpcrmE6fKbNNwKkf" TargetMode="External"/><Relationship Id="rId158" Type="http://schemas.openxmlformats.org/officeDocument/2006/relationships/hyperlink" Target="https://talan.bank.gov.ua/get-user-certificate/Npz2SzrgNMIpEbxVHmr8" TargetMode="External"/><Relationship Id="rId323" Type="http://schemas.openxmlformats.org/officeDocument/2006/relationships/hyperlink" Target="https://talan.bank.gov.ua/get-user-certificate/Npz2SqG9IWjscz22AOzs" TargetMode="External"/><Relationship Id="rId530" Type="http://schemas.openxmlformats.org/officeDocument/2006/relationships/hyperlink" Target="https://talan.bank.gov.ua/get-user-certificate/Npz2S4ZH-C_H_McZ0UfV" TargetMode="External"/><Relationship Id="rId20" Type="http://schemas.openxmlformats.org/officeDocument/2006/relationships/hyperlink" Target="https://talan.bank.gov.ua/get-user-certificate/Npz2Sb-G07WpaUwXsdYn" TargetMode="External"/><Relationship Id="rId62" Type="http://schemas.openxmlformats.org/officeDocument/2006/relationships/hyperlink" Target="https://talan.bank.gov.ua/get-user-certificate/Npz2St8rlygLCxOAaVJR" TargetMode="External"/><Relationship Id="rId365" Type="http://schemas.openxmlformats.org/officeDocument/2006/relationships/hyperlink" Target="https://talan.bank.gov.ua/get-user-certificate/Npz2S2zJnKYTyEQdu4sN" TargetMode="External"/><Relationship Id="rId572" Type="http://schemas.openxmlformats.org/officeDocument/2006/relationships/hyperlink" Target="https://talan.bank.gov.ua/get-user-certificate/Npz2S1WwtsVJ81gym6JT" TargetMode="External"/><Relationship Id="rId628" Type="http://schemas.openxmlformats.org/officeDocument/2006/relationships/hyperlink" Target="https://talan.bank.gov.ua/get-user-certificate/AI5UZZZhuQgqf5JqW78K" TargetMode="External"/><Relationship Id="rId225" Type="http://schemas.openxmlformats.org/officeDocument/2006/relationships/hyperlink" Target="https://talan.bank.gov.ua/get-user-certificate/Npz2S15G_2UiQkINRlpf" TargetMode="External"/><Relationship Id="rId267" Type="http://schemas.openxmlformats.org/officeDocument/2006/relationships/hyperlink" Target="https://talan.bank.gov.ua/get-user-certificate/Npz2Sv0RYeNRhGTzDiGF" TargetMode="External"/><Relationship Id="rId432" Type="http://schemas.openxmlformats.org/officeDocument/2006/relationships/hyperlink" Target="https://talan.bank.gov.ua/get-user-certificate/Npz2SdWYZdb8brx1neVL" TargetMode="External"/><Relationship Id="rId474" Type="http://schemas.openxmlformats.org/officeDocument/2006/relationships/hyperlink" Target="https://talan.bank.gov.ua/get-user-certificate/Npz2SgpDNFlZ_DIcxHsl" TargetMode="External"/><Relationship Id="rId127" Type="http://schemas.openxmlformats.org/officeDocument/2006/relationships/hyperlink" Target="https://talan.bank.gov.ua/get-user-certificate/Npz2SIf0fHWCogYlPTDs" TargetMode="External"/><Relationship Id="rId31" Type="http://schemas.openxmlformats.org/officeDocument/2006/relationships/hyperlink" Target="https://talan.bank.gov.ua/get-user-certificate/Npz2SyBbSIM6UMCoptXs" TargetMode="External"/><Relationship Id="rId73" Type="http://schemas.openxmlformats.org/officeDocument/2006/relationships/hyperlink" Target="https://talan.bank.gov.ua/get-user-certificate/Npz2SrQYeGM4YdiD9tkl" TargetMode="External"/><Relationship Id="rId169" Type="http://schemas.openxmlformats.org/officeDocument/2006/relationships/hyperlink" Target="https://talan.bank.gov.ua/get-user-certificate/Npz2SkZJLRq-WbZ601oA" TargetMode="External"/><Relationship Id="rId334" Type="http://schemas.openxmlformats.org/officeDocument/2006/relationships/hyperlink" Target="https://talan.bank.gov.ua/get-user-certificate/Npz2SaDzBRDdfT3bQ473" TargetMode="External"/><Relationship Id="rId376" Type="http://schemas.openxmlformats.org/officeDocument/2006/relationships/hyperlink" Target="https://talan.bank.gov.ua/get-user-certificate/Npz2S2o8qxo0kHKcfpoR" TargetMode="External"/><Relationship Id="rId541" Type="http://schemas.openxmlformats.org/officeDocument/2006/relationships/hyperlink" Target="https://talan.bank.gov.ua/get-user-certificate/Npz2SPyWO-pcehf8HjoX" TargetMode="External"/><Relationship Id="rId583" Type="http://schemas.openxmlformats.org/officeDocument/2006/relationships/hyperlink" Target="https://talan.bank.gov.ua/get-user-certificate/Npz2SFOSD1ELb5BbZx7L" TargetMode="External"/><Relationship Id="rId639" Type="http://schemas.openxmlformats.org/officeDocument/2006/relationships/hyperlink" Target="https://talan.bank.gov.ua/get-user-certificate/AI5UZGqPm463kxNSQh64" TargetMode="External"/><Relationship Id="rId4" Type="http://schemas.openxmlformats.org/officeDocument/2006/relationships/hyperlink" Target="https://talan.bank.gov.ua/get-user-certificate/Npz2SgF_M4--8MvLwVJD" TargetMode="External"/><Relationship Id="rId180" Type="http://schemas.openxmlformats.org/officeDocument/2006/relationships/hyperlink" Target="https://talan.bank.gov.ua/get-user-certificate/Npz2S9yUuYJWa5HGai8P" TargetMode="External"/><Relationship Id="rId236" Type="http://schemas.openxmlformats.org/officeDocument/2006/relationships/hyperlink" Target="https://talan.bank.gov.ua/get-user-certificate/Npz2SsQwSucu1ctbW4fj" TargetMode="External"/><Relationship Id="rId278" Type="http://schemas.openxmlformats.org/officeDocument/2006/relationships/hyperlink" Target="https://talan.bank.gov.ua/get-user-certificate/Npz2SkbzbngJhAYG2LP_" TargetMode="External"/><Relationship Id="rId401" Type="http://schemas.openxmlformats.org/officeDocument/2006/relationships/hyperlink" Target="https://talan.bank.gov.ua/get-user-certificate/Npz2SwwLnJ9NsNG1eljs" TargetMode="External"/><Relationship Id="rId443" Type="http://schemas.openxmlformats.org/officeDocument/2006/relationships/hyperlink" Target="https://talan.bank.gov.ua/get-user-certificate/Npz2S-HWvxmkr-aWzBSA" TargetMode="External"/><Relationship Id="rId650" Type="http://schemas.openxmlformats.org/officeDocument/2006/relationships/printerSettings" Target="../printerSettings/printerSettings1.bin"/><Relationship Id="rId303" Type="http://schemas.openxmlformats.org/officeDocument/2006/relationships/hyperlink" Target="https://talan.bank.gov.ua/get-user-certificate/Npz2Seh-BOTLd9uiaVuj" TargetMode="External"/><Relationship Id="rId485" Type="http://schemas.openxmlformats.org/officeDocument/2006/relationships/hyperlink" Target="https://talan.bank.gov.ua/get-user-certificate/Npz2SCR2wxbuEaIvoz6M" TargetMode="External"/><Relationship Id="rId42" Type="http://schemas.openxmlformats.org/officeDocument/2006/relationships/hyperlink" Target="https://talan.bank.gov.ua/get-user-certificate/Npz2SlE45z2w92yYyI17" TargetMode="External"/><Relationship Id="rId84" Type="http://schemas.openxmlformats.org/officeDocument/2006/relationships/hyperlink" Target="https://talan.bank.gov.ua/get-user-certificate/Npz2SewXMniLC-zHY0n4" TargetMode="External"/><Relationship Id="rId138" Type="http://schemas.openxmlformats.org/officeDocument/2006/relationships/hyperlink" Target="https://talan.bank.gov.ua/get-user-certificate/Npz2SX2hgrCtYGwR-iJG" TargetMode="External"/><Relationship Id="rId345" Type="http://schemas.openxmlformats.org/officeDocument/2006/relationships/hyperlink" Target="https://talan.bank.gov.ua/get-user-certificate/Npz2SbzF-4BG2OChH5UR" TargetMode="External"/><Relationship Id="rId387" Type="http://schemas.openxmlformats.org/officeDocument/2006/relationships/hyperlink" Target="https://talan.bank.gov.ua/get-user-certificate/Npz2S0NlTYbLlTFXlCbT" TargetMode="External"/><Relationship Id="rId510" Type="http://schemas.openxmlformats.org/officeDocument/2006/relationships/hyperlink" Target="https://talan.bank.gov.ua/get-user-certificate/Npz2S8vND5xAmnffXU3V" TargetMode="External"/><Relationship Id="rId552" Type="http://schemas.openxmlformats.org/officeDocument/2006/relationships/hyperlink" Target="https://talan.bank.gov.ua/get-user-certificate/Npz2SfLhWcMzBl8RCUvo" TargetMode="External"/><Relationship Id="rId594" Type="http://schemas.openxmlformats.org/officeDocument/2006/relationships/hyperlink" Target="https://talan.bank.gov.ua/get-user-certificate/Npz2SHLRPrNm2gmZFqRX" TargetMode="External"/><Relationship Id="rId608" Type="http://schemas.openxmlformats.org/officeDocument/2006/relationships/hyperlink" Target="https://talan.bank.gov.ua/get-user-certificate/UrPDmeNwCL97CUNCf7CO" TargetMode="External"/><Relationship Id="rId191" Type="http://schemas.openxmlformats.org/officeDocument/2006/relationships/hyperlink" Target="https://talan.bank.gov.ua/get-user-certificate/Npz2SsWEQYa8CbRc8pWm" TargetMode="External"/><Relationship Id="rId205" Type="http://schemas.openxmlformats.org/officeDocument/2006/relationships/hyperlink" Target="https://talan.bank.gov.ua/get-user-certificate/Npz2SyZVngFMRfaWjEum" TargetMode="External"/><Relationship Id="rId247" Type="http://schemas.openxmlformats.org/officeDocument/2006/relationships/hyperlink" Target="https://talan.bank.gov.ua/get-user-certificate/Npz2SouxYXrGiyR239Sc" TargetMode="External"/><Relationship Id="rId412" Type="http://schemas.openxmlformats.org/officeDocument/2006/relationships/hyperlink" Target="https://talan.bank.gov.ua/get-user-certificate/Npz2S41WLxFYXDFN-eyg" TargetMode="External"/><Relationship Id="rId107" Type="http://schemas.openxmlformats.org/officeDocument/2006/relationships/hyperlink" Target="https://talan.bank.gov.ua/get-user-certificate/Npz2ST8Yz44G4TnMWZAC" TargetMode="External"/><Relationship Id="rId289" Type="http://schemas.openxmlformats.org/officeDocument/2006/relationships/hyperlink" Target="https://talan.bank.gov.ua/get-user-certificate/Npz2SXVRteKsaom0yqmr" TargetMode="External"/><Relationship Id="rId454" Type="http://schemas.openxmlformats.org/officeDocument/2006/relationships/hyperlink" Target="https://talan.bank.gov.ua/get-user-certificate/Npz2S4zWNhnGtsm7dyfG" TargetMode="External"/><Relationship Id="rId496" Type="http://schemas.openxmlformats.org/officeDocument/2006/relationships/hyperlink" Target="https://talan.bank.gov.ua/get-user-certificate/Npz2SRILkrsF7CR93ZMf" TargetMode="External"/><Relationship Id="rId11" Type="http://schemas.openxmlformats.org/officeDocument/2006/relationships/hyperlink" Target="https://talan.bank.gov.ua/get-user-certificate/Npz2SgT_G0VWtOgqZQt8" TargetMode="External"/><Relationship Id="rId53" Type="http://schemas.openxmlformats.org/officeDocument/2006/relationships/hyperlink" Target="https://talan.bank.gov.ua/get-user-certificate/Npz2SCwJIjy2_e8xfxye" TargetMode="External"/><Relationship Id="rId149" Type="http://schemas.openxmlformats.org/officeDocument/2006/relationships/hyperlink" Target="https://talan.bank.gov.ua/get-user-certificate/Npz2SYU1e66q6cdLlEhA" TargetMode="External"/><Relationship Id="rId314" Type="http://schemas.openxmlformats.org/officeDocument/2006/relationships/hyperlink" Target="https://talan.bank.gov.ua/get-user-certificate/Npz2S2uFrovXWX8fm4M3" TargetMode="External"/><Relationship Id="rId356" Type="http://schemas.openxmlformats.org/officeDocument/2006/relationships/hyperlink" Target="https://talan.bank.gov.ua/get-user-certificate/Npz2SgXhr6id8zb5r_CY" TargetMode="External"/><Relationship Id="rId398" Type="http://schemas.openxmlformats.org/officeDocument/2006/relationships/hyperlink" Target="https://talan.bank.gov.ua/get-user-certificate/Npz2SyEn5xByeOiJQy7h" TargetMode="External"/><Relationship Id="rId521" Type="http://schemas.openxmlformats.org/officeDocument/2006/relationships/hyperlink" Target="https://talan.bank.gov.ua/get-user-certificate/Npz2S5xA_UtSivH8nsSU" TargetMode="External"/><Relationship Id="rId563" Type="http://schemas.openxmlformats.org/officeDocument/2006/relationships/hyperlink" Target="https://talan.bank.gov.ua/get-user-certificate/Npz2S83RgD_xZ4wkKXs9" TargetMode="External"/><Relationship Id="rId619" Type="http://schemas.openxmlformats.org/officeDocument/2006/relationships/hyperlink" Target="https://talan.bank.gov.ua/get-user-certificate/qhU4buBXMFp_Jptcee2O" TargetMode="External"/><Relationship Id="rId95" Type="http://schemas.openxmlformats.org/officeDocument/2006/relationships/hyperlink" Target="https://talan.bank.gov.ua/get-user-certificate/Npz2Smbm2EblYiM1Q91S" TargetMode="External"/><Relationship Id="rId160" Type="http://schemas.openxmlformats.org/officeDocument/2006/relationships/hyperlink" Target="https://talan.bank.gov.ua/get-user-certificate/Npz2S-P7RU_ng1LhSuQK" TargetMode="External"/><Relationship Id="rId216" Type="http://schemas.openxmlformats.org/officeDocument/2006/relationships/hyperlink" Target="https://talan.bank.gov.ua/get-user-certificate/Npz2So7dyLuzPk_NSvLX" TargetMode="External"/><Relationship Id="rId423" Type="http://schemas.openxmlformats.org/officeDocument/2006/relationships/hyperlink" Target="https://talan.bank.gov.ua/get-user-certificate/Npz2SJTTubmQ-5lauSLc" TargetMode="External"/><Relationship Id="rId258" Type="http://schemas.openxmlformats.org/officeDocument/2006/relationships/hyperlink" Target="https://talan.bank.gov.ua/get-user-certificate/Npz2SVF84kWoPCqjoW5H" TargetMode="External"/><Relationship Id="rId465" Type="http://schemas.openxmlformats.org/officeDocument/2006/relationships/hyperlink" Target="https://talan.bank.gov.ua/get-user-certificate/Npz2SSWaT3il4tpekRUt" TargetMode="External"/><Relationship Id="rId630" Type="http://schemas.openxmlformats.org/officeDocument/2006/relationships/hyperlink" Target="https://talan.bank.gov.ua/get-user-certificate/AI5UZFOZrHndbps6wowp" TargetMode="External"/><Relationship Id="rId22" Type="http://schemas.openxmlformats.org/officeDocument/2006/relationships/hyperlink" Target="https://talan.bank.gov.ua/get-user-certificate/Npz2SSEiO5tWQM1OHmc1" TargetMode="External"/><Relationship Id="rId64" Type="http://schemas.openxmlformats.org/officeDocument/2006/relationships/hyperlink" Target="https://talan.bank.gov.ua/get-user-certificate/Npz2SyqN8kq5Rn_leD0L" TargetMode="External"/><Relationship Id="rId118" Type="http://schemas.openxmlformats.org/officeDocument/2006/relationships/hyperlink" Target="https://talan.bank.gov.ua/get-user-certificate/Npz2SI6ogxoUlOABVj-8" TargetMode="External"/><Relationship Id="rId325" Type="http://schemas.openxmlformats.org/officeDocument/2006/relationships/hyperlink" Target="https://talan.bank.gov.ua/get-user-certificate/Npz2SJVkpepq4N253YmO" TargetMode="External"/><Relationship Id="rId367" Type="http://schemas.openxmlformats.org/officeDocument/2006/relationships/hyperlink" Target="https://talan.bank.gov.ua/get-user-certificate/Npz2SbtmEXivhGWLLipS" TargetMode="External"/><Relationship Id="rId532" Type="http://schemas.openxmlformats.org/officeDocument/2006/relationships/hyperlink" Target="https://talan.bank.gov.ua/get-user-certificate/Npz2SyGMWex6MrY4VFzK" TargetMode="External"/><Relationship Id="rId574" Type="http://schemas.openxmlformats.org/officeDocument/2006/relationships/hyperlink" Target="https://talan.bank.gov.ua/get-user-certificate/Npz2Swu2Q-6EQ_PUpvyq" TargetMode="External"/><Relationship Id="rId171" Type="http://schemas.openxmlformats.org/officeDocument/2006/relationships/hyperlink" Target="https://talan.bank.gov.ua/get-user-certificate/Npz2SwomXGcyujN3plon" TargetMode="External"/><Relationship Id="rId227" Type="http://schemas.openxmlformats.org/officeDocument/2006/relationships/hyperlink" Target="https://talan.bank.gov.ua/get-user-certificate/Npz2Suzq4a3qluqojRVT" TargetMode="External"/><Relationship Id="rId269" Type="http://schemas.openxmlformats.org/officeDocument/2006/relationships/hyperlink" Target="https://talan.bank.gov.ua/get-user-certificate/Npz2SQGjQF4HmYDStIte" TargetMode="External"/><Relationship Id="rId434" Type="http://schemas.openxmlformats.org/officeDocument/2006/relationships/hyperlink" Target="https://talan.bank.gov.ua/get-user-certificate/Npz2Sb4oUYQhEeAladi6" TargetMode="External"/><Relationship Id="rId476" Type="http://schemas.openxmlformats.org/officeDocument/2006/relationships/hyperlink" Target="https://talan.bank.gov.ua/get-user-certificate/Npz2SfpxCMVYWPDSU8Iq" TargetMode="External"/><Relationship Id="rId641" Type="http://schemas.openxmlformats.org/officeDocument/2006/relationships/hyperlink" Target="https://talan.bank.gov.ua/get-user-certificate/AI5UZf1tkmGOYJIo7cdw" TargetMode="External"/><Relationship Id="rId33" Type="http://schemas.openxmlformats.org/officeDocument/2006/relationships/hyperlink" Target="https://talan.bank.gov.ua/get-user-certificate/Npz2Sam4pb3eIiJK_tfG" TargetMode="External"/><Relationship Id="rId129" Type="http://schemas.openxmlformats.org/officeDocument/2006/relationships/hyperlink" Target="https://talan.bank.gov.ua/get-user-certificate/Npz2S1D_mU09xQp-ltP-" TargetMode="External"/><Relationship Id="rId280" Type="http://schemas.openxmlformats.org/officeDocument/2006/relationships/hyperlink" Target="https://talan.bank.gov.ua/get-user-certificate/Npz2S69fMHvQAYEGX7N1" TargetMode="External"/><Relationship Id="rId336" Type="http://schemas.openxmlformats.org/officeDocument/2006/relationships/hyperlink" Target="https://talan.bank.gov.ua/get-user-certificate/Npz2Suomwy_U_39pMPWh" TargetMode="External"/><Relationship Id="rId501" Type="http://schemas.openxmlformats.org/officeDocument/2006/relationships/hyperlink" Target="https://talan.bank.gov.ua/get-user-certificate/Npz2S4KbuPUJyiCpGXY8" TargetMode="External"/><Relationship Id="rId543" Type="http://schemas.openxmlformats.org/officeDocument/2006/relationships/hyperlink" Target="https://talan.bank.gov.ua/get-user-certificate/Npz2SRJVyEAoEOnvvXlv" TargetMode="External"/><Relationship Id="rId75" Type="http://schemas.openxmlformats.org/officeDocument/2006/relationships/hyperlink" Target="https://talan.bank.gov.ua/get-user-certificate/Npz2SmFQwbgJo3owugnR" TargetMode="External"/><Relationship Id="rId140" Type="http://schemas.openxmlformats.org/officeDocument/2006/relationships/hyperlink" Target="https://talan.bank.gov.ua/get-user-certificate/Npz2S7q5h_hcA0SJ3LQx" TargetMode="External"/><Relationship Id="rId182" Type="http://schemas.openxmlformats.org/officeDocument/2006/relationships/hyperlink" Target="https://talan.bank.gov.ua/get-user-certificate/Npz2SygMlVYrEA8tGXGG" TargetMode="External"/><Relationship Id="rId378" Type="http://schemas.openxmlformats.org/officeDocument/2006/relationships/hyperlink" Target="https://talan.bank.gov.ua/get-user-certificate/Npz2ScHS-hCcLzb1n48m" TargetMode="External"/><Relationship Id="rId403" Type="http://schemas.openxmlformats.org/officeDocument/2006/relationships/hyperlink" Target="https://talan.bank.gov.ua/get-user-certificate/Npz2SOOR1izx-yff_w1e" TargetMode="External"/><Relationship Id="rId585" Type="http://schemas.openxmlformats.org/officeDocument/2006/relationships/hyperlink" Target="https://talan.bank.gov.ua/get-user-certificate/Npz2Sc6L5IbdhE13Li6y" TargetMode="External"/><Relationship Id="rId6" Type="http://schemas.openxmlformats.org/officeDocument/2006/relationships/hyperlink" Target="https://talan.bank.gov.ua/get-user-certificate/Npz2Sf2gd2Wzy3B3isKf" TargetMode="External"/><Relationship Id="rId238" Type="http://schemas.openxmlformats.org/officeDocument/2006/relationships/hyperlink" Target="https://talan.bank.gov.ua/get-user-certificate/Npz2S7tOQNYNovNPy58d" TargetMode="External"/><Relationship Id="rId445" Type="http://schemas.openxmlformats.org/officeDocument/2006/relationships/hyperlink" Target="https://talan.bank.gov.ua/get-user-certificate/Npz2SXQLDG0oGJfuocxk" TargetMode="External"/><Relationship Id="rId487" Type="http://schemas.openxmlformats.org/officeDocument/2006/relationships/hyperlink" Target="https://talan.bank.gov.ua/get-user-certificate/Npz2S9W4X9sgsVfdi6Oa" TargetMode="External"/><Relationship Id="rId610" Type="http://schemas.openxmlformats.org/officeDocument/2006/relationships/hyperlink" Target="https://talan.bank.gov.ua/get-user-certificate/UrPDmx-D8bu_OWAn4eFS" TargetMode="External"/><Relationship Id="rId291" Type="http://schemas.openxmlformats.org/officeDocument/2006/relationships/hyperlink" Target="https://talan.bank.gov.ua/get-user-certificate/Npz2SzEwVoX4ptKbmjvP" TargetMode="External"/><Relationship Id="rId305" Type="http://schemas.openxmlformats.org/officeDocument/2006/relationships/hyperlink" Target="https://talan.bank.gov.ua/get-user-certificate/Npz2SuQ7-ywXYCuJBrzG" TargetMode="External"/><Relationship Id="rId347" Type="http://schemas.openxmlformats.org/officeDocument/2006/relationships/hyperlink" Target="https://talan.bank.gov.ua/get-user-certificate/Npz2SXZcucsR9PFmamdQ" TargetMode="External"/><Relationship Id="rId512" Type="http://schemas.openxmlformats.org/officeDocument/2006/relationships/hyperlink" Target="https://talan.bank.gov.ua/get-user-certificate/Npz2SDmpeU5bCn6Txbfd" TargetMode="External"/><Relationship Id="rId44" Type="http://schemas.openxmlformats.org/officeDocument/2006/relationships/hyperlink" Target="https://talan.bank.gov.ua/get-user-certificate/Npz2SdzpYRxttVLya6UY" TargetMode="External"/><Relationship Id="rId86" Type="http://schemas.openxmlformats.org/officeDocument/2006/relationships/hyperlink" Target="https://talan.bank.gov.ua/get-user-certificate/Npz2SOlraQqnYYneim9c" TargetMode="External"/><Relationship Id="rId151" Type="http://schemas.openxmlformats.org/officeDocument/2006/relationships/hyperlink" Target="https://talan.bank.gov.ua/get-user-certificate/Npz2SMoAqC3aToku2iAL" TargetMode="External"/><Relationship Id="rId389" Type="http://schemas.openxmlformats.org/officeDocument/2006/relationships/hyperlink" Target="https://talan.bank.gov.ua/get-user-certificate/Npz2Sqql0EUh5M4P7f3P" TargetMode="External"/><Relationship Id="rId554" Type="http://schemas.openxmlformats.org/officeDocument/2006/relationships/hyperlink" Target="https://talan.bank.gov.ua/get-user-certificate/Npz2SwvUWKS0Ff6VHrjn" TargetMode="External"/><Relationship Id="rId596" Type="http://schemas.openxmlformats.org/officeDocument/2006/relationships/hyperlink" Target="https://talan.bank.gov.ua/get-user-certificate/Npz2SdJt_dhrUCovabLS" TargetMode="External"/><Relationship Id="rId193" Type="http://schemas.openxmlformats.org/officeDocument/2006/relationships/hyperlink" Target="https://talan.bank.gov.ua/get-user-certificate/Npz2SIhjYWL7flkI8MqN" TargetMode="External"/><Relationship Id="rId207" Type="http://schemas.openxmlformats.org/officeDocument/2006/relationships/hyperlink" Target="https://talan.bank.gov.ua/get-user-certificate/Npz2SbK7vgALmCP5_N-I" TargetMode="External"/><Relationship Id="rId249" Type="http://schemas.openxmlformats.org/officeDocument/2006/relationships/hyperlink" Target="https://talan.bank.gov.ua/get-user-certificate/Npz2SdAZhkYngMu2K5xr" TargetMode="External"/><Relationship Id="rId414" Type="http://schemas.openxmlformats.org/officeDocument/2006/relationships/hyperlink" Target="https://talan.bank.gov.ua/get-user-certificate/Npz2SgKCSbdXJ9eD7q1t" TargetMode="External"/><Relationship Id="rId456" Type="http://schemas.openxmlformats.org/officeDocument/2006/relationships/hyperlink" Target="https://talan.bank.gov.ua/get-user-certificate/Npz2SVCJZmKhqFL54jvz" TargetMode="External"/><Relationship Id="rId498" Type="http://schemas.openxmlformats.org/officeDocument/2006/relationships/hyperlink" Target="https://talan.bank.gov.ua/get-user-certificate/Npz2SOcOrAykt1CKXCiC" TargetMode="External"/><Relationship Id="rId621" Type="http://schemas.openxmlformats.org/officeDocument/2006/relationships/hyperlink" Target="https://talan.bank.gov.ua/get-user-certificate/qhU4bkbaQGl2rQVN61xU" TargetMode="External"/><Relationship Id="rId13" Type="http://schemas.openxmlformats.org/officeDocument/2006/relationships/hyperlink" Target="https://talan.bank.gov.ua/get-user-certificate/Npz2SzvZhzcxechmomTQ" TargetMode="External"/><Relationship Id="rId109" Type="http://schemas.openxmlformats.org/officeDocument/2006/relationships/hyperlink" Target="https://talan.bank.gov.ua/get-user-certificate/Npz2S6jHXxlvPPeELCUn" TargetMode="External"/><Relationship Id="rId260" Type="http://schemas.openxmlformats.org/officeDocument/2006/relationships/hyperlink" Target="https://talan.bank.gov.ua/get-user-certificate/Npz2SGM5jz3NRnmm8TFo" TargetMode="External"/><Relationship Id="rId316" Type="http://schemas.openxmlformats.org/officeDocument/2006/relationships/hyperlink" Target="https://talan.bank.gov.ua/get-user-certificate/Npz2SRCfNvx63-OPYXr1" TargetMode="External"/><Relationship Id="rId523" Type="http://schemas.openxmlformats.org/officeDocument/2006/relationships/hyperlink" Target="https://talan.bank.gov.ua/get-user-certificate/Npz2SFnbScJ1FYTFoD8G" TargetMode="External"/><Relationship Id="rId55" Type="http://schemas.openxmlformats.org/officeDocument/2006/relationships/hyperlink" Target="https://talan.bank.gov.ua/get-user-certificate/Npz2SSCZuCKqnZaMY2kz" TargetMode="External"/><Relationship Id="rId97" Type="http://schemas.openxmlformats.org/officeDocument/2006/relationships/hyperlink" Target="https://talan.bank.gov.ua/get-user-certificate/Npz2S3gsVtkyXsWpT3Tn" TargetMode="External"/><Relationship Id="rId120" Type="http://schemas.openxmlformats.org/officeDocument/2006/relationships/hyperlink" Target="https://talan.bank.gov.ua/get-user-certificate/Npz2ScyZf_Hr0Bq0bz4o" TargetMode="External"/><Relationship Id="rId358" Type="http://schemas.openxmlformats.org/officeDocument/2006/relationships/hyperlink" Target="https://talan.bank.gov.ua/get-user-certificate/Npz2Spgc3WMi9Nl_nyOX" TargetMode="External"/><Relationship Id="rId565" Type="http://schemas.openxmlformats.org/officeDocument/2006/relationships/hyperlink" Target="https://talan.bank.gov.ua/get-user-certificate/Npz2S-uhgyIIFkZuslOv" TargetMode="External"/><Relationship Id="rId162" Type="http://schemas.openxmlformats.org/officeDocument/2006/relationships/hyperlink" Target="https://talan.bank.gov.ua/get-user-certificate/Npz2SG8niicCMDGFeTFY" TargetMode="External"/><Relationship Id="rId218" Type="http://schemas.openxmlformats.org/officeDocument/2006/relationships/hyperlink" Target="https://talan.bank.gov.ua/get-user-certificate/Npz2S2s0wOAl20iZRjkF" TargetMode="External"/><Relationship Id="rId425" Type="http://schemas.openxmlformats.org/officeDocument/2006/relationships/hyperlink" Target="https://talan.bank.gov.ua/get-user-certificate/Npz2Sm_0XUca773Qjs-8" TargetMode="External"/><Relationship Id="rId467" Type="http://schemas.openxmlformats.org/officeDocument/2006/relationships/hyperlink" Target="https://talan.bank.gov.ua/get-user-certificate/Npz2S0pOxpMe9zwa6wau" TargetMode="External"/><Relationship Id="rId632" Type="http://schemas.openxmlformats.org/officeDocument/2006/relationships/hyperlink" Target="https://talan.bank.gov.ua/get-user-certificate/AI5UZMHlNPyqbGXVC4zK" TargetMode="External"/><Relationship Id="rId271" Type="http://schemas.openxmlformats.org/officeDocument/2006/relationships/hyperlink" Target="https://talan.bank.gov.ua/get-user-certificate/Npz2SW1kIE9-iZ3-UrZq" TargetMode="External"/><Relationship Id="rId24" Type="http://schemas.openxmlformats.org/officeDocument/2006/relationships/hyperlink" Target="https://talan.bank.gov.ua/get-user-certificate/Npz2SKNn_gbKuj8FJDQy" TargetMode="External"/><Relationship Id="rId66" Type="http://schemas.openxmlformats.org/officeDocument/2006/relationships/hyperlink" Target="https://talan.bank.gov.ua/get-user-certificate/Npz2SYi536gHSPTB5t2f" TargetMode="External"/><Relationship Id="rId131" Type="http://schemas.openxmlformats.org/officeDocument/2006/relationships/hyperlink" Target="https://talan.bank.gov.ua/get-user-certificate/Npz2SOdvIMB_0SM39lmn" TargetMode="External"/><Relationship Id="rId327" Type="http://schemas.openxmlformats.org/officeDocument/2006/relationships/hyperlink" Target="https://talan.bank.gov.ua/get-user-certificate/Npz2S7M0oYpJLvk6nhK0" TargetMode="External"/><Relationship Id="rId369" Type="http://schemas.openxmlformats.org/officeDocument/2006/relationships/hyperlink" Target="https://talan.bank.gov.ua/get-user-certificate/Npz2S4Y5WCIg2sYm5SgU" TargetMode="External"/><Relationship Id="rId534" Type="http://schemas.openxmlformats.org/officeDocument/2006/relationships/hyperlink" Target="https://talan.bank.gov.ua/get-user-certificate/Npz2SeVzqHCxFsSyx6l3" TargetMode="External"/><Relationship Id="rId576" Type="http://schemas.openxmlformats.org/officeDocument/2006/relationships/hyperlink" Target="https://talan.bank.gov.ua/get-user-certificate/Npz2Sb2soj2FXlwNqWNc" TargetMode="External"/><Relationship Id="rId173" Type="http://schemas.openxmlformats.org/officeDocument/2006/relationships/hyperlink" Target="https://talan.bank.gov.ua/get-user-certificate/Npz2SlqrVMSqhuqkbyIh" TargetMode="External"/><Relationship Id="rId229" Type="http://schemas.openxmlformats.org/officeDocument/2006/relationships/hyperlink" Target="https://talan.bank.gov.ua/get-user-certificate/Npz2SDTezxTp05G8gZzs" TargetMode="External"/><Relationship Id="rId380" Type="http://schemas.openxmlformats.org/officeDocument/2006/relationships/hyperlink" Target="https://talan.bank.gov.ua/get-user-certificate/Npz2SU7-Jg3Vf9MHa8b5" TargetMode="External"/><Relationship Id="rId436" Type="http://schemas.openxmlformats.org/officeDocument/2006/relationships/hyperlink" Target="https://talan.bank.gov.ua/get-user-certificate/Npz2S2TVqT-EyJfJSzut" TargetMode="External"/><Relationship Id="rId601" Type="http://schemas.openxmlformats.org/officeDocument/2006/relationships/hyperlink" Target="https://talan.bank.gov.ua/get-user-certificate/UrPDmQLP5IsBqZPtlU_M" TargetMode="External"/><Relationship Id="rId643" Type="http://schemas.openxmlformats.org/officeDocument/2006/relationships/hyperlink" Target="https://talan.bank.gov.ua/get-user-certificate/AI5UZW5iV_LNn2O1Z78H" TargetMode="External"/><Relationship Id="rId240" Type="http://schemas.openxmlformats.org/officeDocument/2006/relationships/hyperlink" Target="https://talan.bank.gov.ua/get-user-certificate/Npz2ShZVez2dpzBKuNr5" TargetMode="External"/><Relationship Id="rId478" Type="http://schemas.openxmlformats.org/officeDocument/2006/relationships/hyperlink" Target="https://talan.bank.gov.ua/get-user-certificate/Npz2SIhUwwyNaPkaEZiU" TargetMode="External"/><Relationship Id="rId35" Type="http://schemas.openxmlformats.org/officeDocument/2006/relationships/hyperlink" Target="https://talan.bank.gov.ua/get-user-certificate/Npz2SqoMjb7k1Y9JdR2f" TargetMode="External"/><Relationship Id="rId77" Type="http://schemas.openxmlformats.org/officeDocument/2006/relationships/hyperlink" Target="https://talan.bank.gov.ua/get-user-certificate/Npz2SYa1wZSzHWpRU7D2" TargetMode="External"/><Relationship Id="rId100" Type="http://schemas.openxmlformats.org/officeDocument/2006/relationships/hyperlink" Target="https://talan.bank.gov.ua/get-user-certificate/Npz2SZ7Smb_MGQfJCTmg" TargetMode="External"/><Relationship Id="rId282" Type="http://schemas.openxmlformats.org/officeDocument/2006/relationships/hyperlink" Target="https://talan.bank.gov.ua/get-user-certificate/Npz2SdSlLv7YfN3wy3Ra" TargetMode="External"/><Relationship Id="rId338" Type="http://schemas.openxmlformats.org/officeDocument/2006/relationships/hyperlink" Target="https://talan.bank.gov.ua/get-user-certificate/Npz2S7WhjtX-iuYMOdqO" TargetMode="External"/><Relationship Id="rId503" Type="http://schemas.openxmlformats.org/officeDocument/2006/relationships/hyperlink" Target="https://talan.bank.gov.ua/get-user-certificate/Npz2SRk5KoLUPxGFR8t_" TargetMode="External"/><Relationship Id="rId545" Type="http://schemas.openxmlformats.org/officeDocument/2006/relationships/hyperlink" Target="https://talan.bank.gov.ua/get-user-certificate/Npz2S6fWq7rpcqsgJA63" TargetMode="External"/><Relationship Id="rId587" Type="http://schemas.openxmlformats.org/officeDocument/2006/relationships/hyperlink" Target="https://talan.bank.gov.ua/get-user-certificate/Npz2SmLHCP7jkJQvDvP3" TargetMode="External"/><Relationship Id="rId8" Type="http://schemas.openxmlformats.org/officeDocument/2006/relationships/hyperlink" Target="https://talan.bank.gov.ua/get-user-certificate/Npz2SfTXNDJSiXl6jWuW" TargetMode="External"/><Relationship Id="rId142" Type="http://schemas.openxmlformats.org/officeDocument/2006/relationships/hyperlink" Target="https://talan.bank.gov.ua/get-user-certificate/Npz2SyBPuo6j-uQfoKGY" TargetMode="External"/><Relationship Id="rId184" Type="http://schemas.openxmlformats.org/officeDocument/2006/relationships/hyperlink" Target="https://talan.bank.gov.ua/get-user-certificate/Npz2SwNML2lL1v8JP_Uy" TargetMode="External"/><Relationship Id="rId391" Type="http://schemas.openxmlformats.org/officeDocument/2006/relationships/hyperlink" Target="https://talan.bank.gov.ua/get-user-certificate/Npz2SSZF1Bxk73G34h72" TargetMode="External"/><Relationship Id="rId405" Type="http://schemas.openxmlformats.org/officeDocument/2006/relationships/hyperlink" Target="https://talan.bank.gov.ua/get-user-certificate/Npz2SuHWKuDB6YPAeEpQ" TargetMode="External"/><Relationship Id="rId447" Type="http://schemas.openxmlformats.org/officeDocument/2006/relationships/hyperlink" Target="https://talan.bank.gov.ua/get-user-certificate/Npz2SUGrl8vMsvetGJvq" TargetMode="External"/><Relationship Id="rId612" Type="http://schemas.openxmlformats.org/officeDocument/2006/relationships/hyperlink" Target="https://talan.bank.gov.ua/get-user-certificate/UrPDmijrcvDeHER-P1Ah" TargetMode="External"/><Relationship Id="rId251" Type="http://schemas.openxmlformats.org/officeDocument/2006/relationships/hyperlink" Target="https://talan.bank.gov.ua/get-user-certificate/Npz2S3X9Ov4QD7bk9gNN" TargetMode="External"/><Relationship Id="rId489" Type="http://schemas.openxmlformats.org/officeDocument/2006/relationships/hyperlink" Target="https://talan.bank.gov.ua/get-user-certificate/Npz2SNS1lCYPSYWuzRVy" TargetMode="External"/><Relationship Id="rId46" Type="http://schemas.openxmlformats.org/officeDocument/2006/relationships/hyperlink" Target="https://talan.bank.gov.ua/get-user-certificate/Npz2SFuTeD__Ub7gNaOh" TargetMode="External"/><Relationship Id="rId293" Type="http://schemas.openxmlformats.org/officeDocument/2006/relationships/hyperlink" Target="https://talan.bank.gov.ua/get-user-certificate/Npz2SEKHwGE-XwZNS45r" TargetMode="External"/><Relationship Id="rId307" Type="http://schemas.openxmlformats.org/officeDocument/2006/relationships/hyperlink" Target="https://talan.bank.gov.ua/get-user-certificate/Npz2SDkcvQqzmWkGW0th" TargetMode="External"/><Relationship Id="rId349" Type="http://schemas.openxmlformats.org/officeDocument/2006/relationships/hyperlink" Target="https://talan.bank.gov.ua/get-user-certificate/Npz2SHZtJGaekXbucrZI" TargetMode="External"/><Relationship Id="rId514" Type="http://schemas.openxmlformats.org/officeDocument/2006/relationships/hyperlink" Target="https://talan.bank.gov.ua/get-user-certificate/Npz2SUGsl2f0eMraYj4-" TargetMode="External"/><Relationship Id="rId556" Type="http://schemas.openxmlformats.org/officeDocument/2006/relationships/hyperlink" Target="https://talan.bank.gov.ua/get-user-certificate/Npz2SDehydqQrVyVDP4g" TargetMode="External"/><Relationship Id="rId88" Type="http://schemas.openxmlformats.org/officeDocument/2006/relationships/hyperlink" Target="https://talan.bank.gov.ua/get-user-certificate/Npz2Si8LVlQyrBo4yVcp" TargetMode="External"/><Relationship Id="rId111" Type="http://schemas.openxmlformats.org/officeDocument/2006/relationships/hyperlink" Target="https://talan.bank.gov.ua/get-user-certificate/Npz2SyzYBeAfPCxSiZlg" TargetMode="External"/><Relationship Id="rId153" Type="http://schemas.openxmlformats.org/officeDocument/2006/relationships/hyperlink" Target="https://talan.bank.gov.ua/get-user-certificate/Npz2SHisSRCY1w2gnspj" TargetMode="External"/><Relationship Id="rId195" Type="http://schemas.openxmlformats.org/officeDocument/2006/relationships/hyperlink" Target="https://talan.bank.gov.ua/get-user-certificate/Npz2SO5S-e7pXQ0PYxtD" TargetMode="External"/><Relationship Id="rId209" Type="http://schemas.openxmlformats.org/officeDocument/2006/relationships/hyperlink" Target="https://talan.bank.gov.ua/get-user-certificate/Npz2SLohr15iCg82jWgb" TargetMode="External"/><Relationship Id="rId360" Type="http://schemas.openxmlformats.org/officeDocument/2006/relationships/hyperlink" Target="https://talan.bank.gov.ua/get-user-certificate/Npz2SHweepNkyrp05Yo5" TargetMode="External"/><Relationship Id="rId416" Type="http://schemas.openxmlformats.org/officeDocument/2006/relationships/hyperlink" Target="https://talan.bank.gov.ua/get-user-certificate/Npz2Shp3UC1UfRWoXueU" TargetMode="External"/><Relationship Id="rId598" Type="http://schemas.openxmlformats.org/officeDocument/2006/relationships/hyperlink" Target="https://talan.bank.gov.ua/get-user-certificate/Npz2S6LJ5mfDJythBvtX" TargetMode="External"/><Relationship Id="rId220" Type="http://schemas.openxmlformats.org/officeDocument/2006/relationships/hyperlink" Target="https://talan.bank.gov.ua/get-user-certificate/Npz2SMEkdR7MZ0F7Rgnf" TargetMode="External"/><Relationship Id="rId458" Type="http://schemas.openxmlformats.org/officeDocument/2006/relationships/hyperlink" Target="https://talan.bank.gov.ua/get-user-certificate/Npz2SL3aHzB3FBJ1uQG5" TargetMode="External"/><Relationship Id="rId623" Type="http://schemas.openxmlformats.org/officeDocument/2006/relationships/hyperlink" Target="https://talan.bank.gov.ua/get-user-certificate/AI5UZKQFWYWdY0cWqRG6" TargetMode="External"/><Relationship Id="rId15" Type="http://schemas.openxmlformats.org/officeDocument/2006/relationships/hyperlink" Target="https://talan.bank.gov.ua/get-user-certificate/Npz2Sk_b0SbPA6FLWRE8" TargetMode="External"/><Relationship Id="rId57" Type="http://schemas.openxmlformats.org/officeDocument/2006/relationships/hyperlink" Target="https://talan.bank.gov.ua/get-user-certificate/Npz2Si6zvap2FyVcZruc" TargetMode="External"/><Relationship Id="rId262" Type="http://schemas.openxmlformats.org/officeDocument/2006/relationships/hyperlink" Target="https://talan.bank.gov.ua/get-user-certificate/Npz2SekgvbwEEi4oeCik" TargetMode="External"/><Relationship Id="rId318" Type="http://schemas.openxmlformats.org/officeDocument/2006/relationships/hyperlink" Target="https://talan.bank.gov.ua/get-user-certificate/Npz2SvJzSFvcBIKPUdhS" TargetMode="External"/><Relationship Id="rId525" Type="http://schemas.openxmlformats.org/officeDocument/2006/relationships/hyperlink" Target="https://talan.bank.gov.ua/get-user-certificate/Npz2SLM_vpAAlAk2B3QN" TargetMode="External"/><Relationship Id="rId567" Type="http://schemas.openxmlformats.org/officeDocument/2006/relationships/hyperlink" Target="https://talan.bank.gov.ua/get-user-certificate/Npz2SlMtGMcWBBXVTJ7T" TargetMode="External"/><Relationship Id="rId99" Type="http://schemas.openxmlformats.org/officeDocument/2006/relationships/hyperlink" Target="https://talan.bank.gov.ua/get-user-certificate/Npz2SNL1ZIa7ipqfQFzY" TargetMode="External"/><Relationship Id="rId122" Type="http://schemas.openxmlformats.org/officeDocument/2006/relationships/hyperlink" Target="https://talan.bank.gov.ua/get-user-certificate/Npz2SVDClSdb0c3fwjva" TargetMode="External"/><Relationship Id="rId164" Type="http://schemas.openxmlformats.org/officeDocument/2006/relationships/hyperlink" Target="https://talan.bank.gov.ua/get-user-certificate/Npz2Sjz23fElDVAl2dSr" TargetMode="External"/><Relationship Id="rId371" Type="http://schemas.openxmlformats.org/officeDocument/2006/relationships/hyperlink" Target="https://talan.bank.gov.ua/get-user-certificate/Npz2SIoJ_HWFXC12tMsF" TargetMode="External"/><Relationship Id="rId427" Type="http://schemas.openxmlformats.org/officeDocument/2006/relationships/hyperlink" Target="https://talan.bank.gov.ua/get-user-certificate/Npz2SdK7HR5RA0nUlhLk" TargetMode="External"/><Relationship Id="rId469" Type="http://schemas.openxmlformats.org/officeDocument/2006/relationships/hyperlink" Target="https://talan.bank.gov.ua/get-user-certificate/Npz2SWvH2A5XSkjHpRJ4" TargetMode="External"/><Relationship Id="rId634" Type="http://schemas.openxmlformats.org/officeDocument/2006/relationships/hyperlink" Target="https://talan.bank.gov.ua/get-user-certificate/AI5UZjNGEzzoLNILqE4U" TargetMode="External"/><Relationship Id="rId26" Type="http://schemas.openxmlformats.org/officeDocument/2006/relationships/hyperlink" Target="https://talan.bank.gov.ua/get-user-certificate/Npz2SfeEdPAs1LJjggez" TargetMode="External"/><Relationship Id="rId231" Type="http://schemas.openxmlformats.org/officeDocument/2006/relationships/hyperlink" Target="https://talan.bank.gov.ua/get-user-certificate/Npz2SUhzmZCmAh14SVxy" TargetMode="External"/><Relationship Id="rId273" Type="http://schemas.openxmlformats.org/officeDocument/2006/relationships/hyperlink" Target="https://talan.bank.gov.ua/get-user-certificate/Npz2S6wb0DMHNiAkF9Zp" TargetMode="External"/><Relationship Id="rId329" Type="http://schemas.openxmlformats.org/officeDocument/2006/relationships/hyperlink" Target="https://talan.bank.gov.ua/get-user-certificate/Npz2S3925TJat5Gflk_-" TargetMode="External"/><Relationship Id="rId480" Type="http://schemas.openxmlformats.org/officeDocument/2006/relationships/hyperlink" Target="https://talan.bank.gov.ua/get-user-certificate/Npz2Skcts_jYKSTgPiX2" TargetMode="External"/><Relationship Id="rId536" Type="http://schemas.openxmlformats.org/officeDocument/2006/relationships/hyperlink" Target="https://talan.bank.gov.ua/get-user-certificate/Npz2SvbWgWHfJMt5oxPm" TargetMode="External"/><Relationship Id="rId68" Type="http://schemas.openxmlformats.org/officeDocument/2006/relationships/hyperlink" Target="https://talan.bank.gov.ua/get-user-certificate/Npz2S8V6D_YdU3vHQal8" TargetMode="External"/><Relationship Id="rId133" Type="http://schemas.openxmlformats.org/officeDocument/2006/relationships/hyperlink" Target="https://talan.bank.gov.ua/get-user-certificate/Npz2ST4XSlCBiNdRM2AX" TargetMode="External"/><Relationship Id="rId175" Type="http://schemas.openxmlformats.org/officeDocument/2006/relationships/hyperlink" Target="https://talan.bank.gov.ua/get-user-certificate/Npz2SPerib9hIuL0ytZn" TargetMode="External"/><Relationship Id="rId340" Type="http://schemas.openxmlformats.org/officeDocument/2006/relationships/hyperlink" Target="https://talan.bank.gov.ua/get-user-certificate/Npz2SMynKG251otg7A-H" TargetMode="External"/><Relationship Id="rId578" Type="http://schemas.openxmlformats.org/officeDocument/2006/relationships/hyperlink" Target="https://talan.bank.gov.ua/get-user-certificate/Npz2Srkszalbm-ec6UDB" TargetMode="External"/><Relationship Id="rId200" Type="http://schemas.openxmlformats.org/officeDocument/2006/relationships/hyperlink" Target="https://talan.bank.gov.ua/get-user-certificate/Npz2ShOB-SqDZdcQDdSS" TargetMode="External"/><Relationship Id="rId382" Type="http://schemas.openxmlformats.org/officeDocument/2006/relationships/hyperlink" Target="https://talan.bank.gov.ua/get-user-certificate/Npz2ScSS15XS1XQi_pR8" TargetMode="External"/><Relationship Id="rId438" Type="http://schemas.openxmlformats.org/officeDocument/2006/relationships/hyperlink" Target="https://talan.bank.gov.ua/get-user-certificate/Npz2S7VZNTbVQU3FNh8E" TargetMode="External"/><Relationship Id="rId603" Type="http://schemas.openxmlformats.org/officeDocument/2006/relationships/hyperlink" Target="https://talan.bank.gov.ua/get-user-certificate/UrPDm9JtL7aGqDEY1Jyb" TargetMode="External"/><Relationship Id="rId645" Type="http://schemas.openxmlformats.org/officeDocument/2006/relationships/hyperlink" Target="https://talan.bank.gov.ua/get-user-certificate/AI5UZme2o0xe26czSb-N" TargetMode="External"/><Relationship Id="rId242" Type="http://schemas.openxmlformats.org/officeDocument/2006/relationships/hyperlink" Target="https://talan.bank.gov.ua/get-user-certificate/Npz2SVRF9Iwqm54baVmr" TargetMode="External"/><Relationship Id="rId284" Type="http://schemas.openxmlformats.org/officeDocument/2006/relationships/hyperlink" Target="https://talan.bank.gov.ua/get-user-certificate/Npz2S87U54Dw-lv2lz7L" TargetMode="External"/><Relationship Id="rId491" Type="http://schemas.openxmlformats.org/officeDocument/2006/relationships/hyperlink" Target="https://talan.bank.gov.ua/get-user-certificate/Npz2SUbhLesgt24tnC9Y" TargetMode="External"/><Relationship Id="rId505" Type="http://schemas.openxmlformats.org/officeDocument/2006/relationships/hyperlink" Target="https://talan.bank.gov.ua/get-user-certificate/Npz2SlSk1qtivSP9UbxL" TargetMode="External"/><Relationship Id="rId37" Type="http://schemas.openxmlformats.org/officeDocument/2006/relationships/hyperlink" Target="https://talan.bank.gov.ua/get-user-certificate/Npz2SKJtmHjQRR59Xj2a" TargetMode="External"/><Relationship Id="rId79" Type="http://schemas.openxmlformats.org/officeDocument/2006/relationships/hyperlink" Target="https://talan.bank.gov.ua/get-user-certificate/Npz2SQGc34jb1yD-XyfI" TargetMode="External"/><Relationship Id="rId102" Type="http://schemas.openxmlformats.org/officeDocument/2006/relationships/hyperlink" Target="https://talan.bank.gov.ua/get-user-certificate/Npz2ScPBBMrT517yfMov" TargetMode="External"/><Relationship Id="rId144" Type="http://schemas.openxmlformats.org/officeDocument/2006/relationships/hyperlink" Target="https://talan.bank.gov.ua/get-user-certificate/Npz2S0bQ682kRHcTY8ri" TargetMode="External"/><Relationship Id="rId547" Type="http://schemas.openxmlformats.org/officeDocument/2006/relationships/hyperlink" Target="https://talan.bank.gov.ua/get-user-certificate/Npz2SugcICROZtZEZOq8" TargetMode="External"/><Relationship Id="rId589" Type="http://schemas.openxmlformats.org/officeDocument/2006/relationships/hyperlink" Target="https://talan.bank.gov.ua/get-user-certificate/Npz2SSgYlBoQVV8231la" TargetMode="External"/><Relationship Id="rId90" Type="http://schemas.openxmlformats.org/officeDocument/2006/relationships/hyperlink" Target="https://talan.bank.gov.ua/get-user-certificate/Npz2ScZueMcaV1gUuODx" TargetMode="External"/><Relationship Id="rId186" Type="http://schemas.openxmlformats.org/officeDocument/2006/relationships/hyperlink" Target="https://talan.bank.gov.ua/get-user-certificate/Npz2SoOTnJug8qOQpn9E" TargetMode="External"/><Relationship Id="rId351" Type="http://schemas.openxmlformats.org/officeDocument/2006/relationships/hyperlink" Target="https://talan.bank.gov.ua/get-user-certificate/Npz2ShDc5-K7H9B3dL8v" TargetMode="External"/><Relationship Id="rId393" Type="http://schemas.openxmlformats.org/officeDocument/2006/relationships/hyperlink" Target="https://talan.bank.gov.ua/get-user-certificate/Npz2SWhRuCwoZlp_xjBA" TargetMode="External"/><Relationship Id="rId407" Type="http://schemas.openxmlformats.org/officeDocument/2006/relationships/hyperlink" Target="https://talan.bank.gov.ua/get-user-certificate/Npz2SlUv8LfqX2F8hXxf" TargetMode="External"/><Relationship Id="rId449" Type="http://schemas.openxmlformats.org/officeDocument/2006/relationships/hyperlink" Target="https://talan.bank.gov.ua/get-user-certificate/Npz2SpdehwkpBdBuUPmO" TargetMode="External"/><Relationship Id="rId614" Type="http://schemas.openxmlformats.org/officeDocument/2006/relationships/hyperlink" Target="https://talan.bank.gov.ua/get-user-certificate/UrPDm59nLfWC83W5jI8V" TargetMode="External"/><Relationship Id="rId211" Type="http://schemas.openxmlformats.org/officeDocument/2006/relationships/hyperlink" Target="https://talan.bank.gov.ua/get-user-certificate/Npz2Sn-se36fi8ScRyRp" TargetMode="External"/><Relationship Id="rId253" Type="http://schemas.openxmlformats.org/officeDocument/2006/relationships/hyperlink" Target="https://talan.bank.gov.ua/get-user-certificate/Npz2SScy0Lb16qJPICt-" TargetMode="External"/><Relationship Id="rId295" Type="http://schemas.openxmlformats.org/officeDocument/2006/relationships/hyperlink" Target="https://talan.bank.gov.ua/get-user-certificate/Npz2SYxVnzmwyzTjJLOE" TargetMode="External"/><Relationship Id="rId309" Type="http://schemas.openxmlformats.org/officeDocument/2006/relationships/hyperlink" Target="https://talan.bank.gov.ua/get-user-certificate/Npz2SVDp69XIkQdUoQ-z" TargetMode="External"/><Relationship Id="rId460" Type="http://schemas.openxmlformats.org/officeDocument/2006/relationships/hyperlink" Target="https://talan.bank.gov.ua/get-user-certificate/Npz2S94D7vKWCa1Z9efN" TargetMode="External"/><Relationship Id="rId516" Type="http://schemas.openxmlformats.org/officeDocument/2006/relationships/hyperlink" Target="https://talan.bank.gov.ua/get-user-certificate/Npz2S67bjc8FgsJ9dcND" TargetMode="External"/><Relationship Id="rId48" Type="http://schemas.openxmlformats.org/officeDocument/2006/relationships/hyperlink" Target="https://talan.bank.gov.ua/get-user-certificate/Npz2SAGoekYiJNDBrUlv" TargetMode="External"/><Relationship Id="rId113" Type="http://schemas.openxmlformats.org/officeDocument/2006/relationships/hyperlink" Target="https://talan.bank.gov.ua/get-user-certificate/Npz2SFK3UkV65x7EeQ1V" TargetMode="External"/><Relationship Id="rId320" Type="http://schemas.openxmlformats.org/officeDocument/2006/relationships/hyperlink" Target="https://talan.bank.gov.ua/get-user-certificate/Npz2SxZMMgadAOFzfqLp" TargetMode="External"/><Relationship Id="rId558" Type="http://schemas.openxmlformats.org/officeDocument/2006/relationships/hyperlink" Target="https://talan.bank.gov.ua/get-user-certificate/Npz2S2litBsBaNBPEMc5" TargetMode="External"/><Relationship Id="rId155" Type="http://schemas.openxmlformats.org/officeDocument/2006/relationships/hyperlink" Target="https://talan.bank.gov.ua/get-user-certificate/Npz2SHy50g_R2A3Qc3gz" TargetMode="External"/><Relationship Id="rId197" Type="http://schemas.openxmlformats.org/officeDocument/2006/relationships/hyperlink" Target="https://talan.bank.gov.ua/get-user-certificate/Npz2SdYfkLjtHEx0kTPC" TargetMode="External"/><Relationship Id="rId362" Type="http://schemas.openxmlformats.org/officeDocument/2006/relationships/hyperlink" Target="https://talan.bank.gov.ua/get-user-certificate/Npz2Sbi8oO-WU7g16LXI" TargetMode="External"/><Relationship Id="rId418" Type="http://schemas.openxmlformats.org/officeDocument/2006/relationships/hyperlink" Target="https://talan.bank.gov.ua/get-user-certificate/Npz2S9IzdnkOrJ4hv2lN" TargetMode="External"/><Relationship Id="rId625" Type="http://schemas.openxmlformats.org/officeDocument/2006/relationships/hyperlink" Target="https://talan.bank.gov.ua/get-user-certificate/AI5UZEjWYnU5FPtSZ1xP" TargetMode="External"/><Relationship Id="rId222" Type="http://schemas.openxmlformats.org/officeDocument/2006/relationships/hyperlink" Target="https://talan.bank.gov.ua/get-user-certificate/Npz2S9_rMntKk7tUvBPS" TargetMode="External"/><Relationship Id="rId264" Type="http://schemas.openxmlformats.org/officeDocument/2006/relationships/hyperlink" Target="https://talan.bank.gov.ua/get-user-certificate/Npz2SnNojYlEqVZ99YIk" TargetMode="External"/><Relationship Id="rId471" Type="http://schemas.openxmlformats.org/officeDocument/2006/relationships/hyperlink" Target="https://talan.bank.gov.ua/get-user-certificate/Npz2S3aQN1wvmWwHCPPM" TargetMode="External"/><Relationship Id="rId17" Type="http://schemas.openxmlformats.org/officeDocument/2006/relationships/hyperlink" Target="https://talan.bank.gov.ua/get-user-certificate/Npz2SG3P4dxunu0X4r8k" TargetMode="External"/><Relationship Id="rId59" Type="http://schemas.openxmlformats.org/officeDocument/2006/relationships/hyperlink" Target="https://talan.bank.gov.ua/get-user-certificate/Npz2SHYd6AUkBRHKt5Gu" TargetMode="External"/><Relationship Id="rId124" Type="http://schemas.openxmlformats.org/officeDocument/2006/relationships/hyperlink" Target="https://talan.bank.gov.ua/get-user-certificate/Npz2Se1M3NPe-cx_254F" TargetMode="External"/><Relationship Id="rId527" Type="http://schemas.openxmlformats.org/officeDocument/2006/relationships/hyperlink" Target="https://talan.bank.gov.ua/get-user-certificate/Npz2SyLftbjuXfkNiD0N" TargetMode="External"/><Relationship Id="rId569" Type="http://schemas.openxmlformats.org/officeDocument/2006/relationships/hyperlink" Target="https://talan.bank.gov.ua/get-user-certificate/Npz2S-_ufhM9duCxPJjZ" TargetMode="External"/><Relationship Id="rId70" Type="http://schemas.openxmlformats.org/officeDocument/2006/relationships/hyperlink" Target="https://talan.bank.gov.ua/get-user-certificate/Npz2SPkepHAbzLletJhY" TargetMode="External"/><Relationship Id="rId166" Type="http://schemas.openxmlformats.org/officeDocument/2006/relationships/hyperlink" Target="https://talan.bank.gov.ua/get-user-certificate/Npz2SNujRuAPoA1dWfvx" TargetMode="External"/><Relationship Id="rId331" Type="http://schemas.openxmlformats.org/officeDocument/2006/relationships/hyperlink" Target="https://talan.bank.gov.ua/get-user-certificate/Npz2SUWTg-JAsSbP2YK7" TargetMode="External"/><Relationship Id="rId373" Type="http://schemas.openxmlformats.org/officeDocument/2006/relationships/hyperlink" Target="https://talan.bank.gov.ua/get-user-certificate/Npz2SO5SB93hO-AXsCRt" TargetMode="External"/><Relationship Id="rId429" Type="http://schemas.openxmlformats.org/officeDocument/2006/relationships/hyperlink" Target="https://talan.bank.gov.ua/get-user-certificate/Npz2SyGPJ85-wO0u4wns" TargetMode="External"/><Relationship Id="rId580" Type="http://schemas.openxmlformats.org/officeDocument/2006/relationships/hyperlink" Target="https://talan.bank.gov.ua/get-user-certificate/Npz2S9cFZ1cxDdWHNVfu" TargetMode="External"/><Relationship Id="rId636" Type="http://schemas.openxmlformats.org/officeDocument/2006/relationships/hyperlink" Target="https://talan.bank.gov.ua/get-user-certificate/AI5UZLe30ZwDdHvqJx9C" TargetMode="External"/><Relationship Id="rId1" Type="http://schemas.openxmlformats.org/officeDocument/2006/relationships/hyperlink" Target="https://talan.bank.gov.ua/get-user-certificate/Npz2SFdpkJpXc-wEKtAc" TargetMode="External"/><Relationship Id="rId233" Type="http://schemas.openxmlformats.org/officeDocument/2006/relationships/hyperlink" Target="https://talan.bank.gov.ua/get-user-certificate/Npz2SQMwonGoAteQB7wx" TargetMode="External"/><Relationship Id="rId440" Type="http://schemas.openxmlformats.org/officeDocument/2006/relationships/hyperlink" Target="https://talan.bank.gov.ua/get-user-certificate/Npz2SiAs2udkd8Ogl8r9" TargetMode="External"/><Relationship Id="rId28" Type="http://schemas.openxmlformats.org/officeDocument/2006/relationships/hyperlink" Target="https://talan.bank.gov.ua/get-user-certificate/Npz2Sdx-4NUrRCcRptWI" TargetMode="External"/><Relationship Id="rId275" Type="http://schemas.openxmlformats.org/officeDocument/2006/relationships/hyperlink" Target="https://talan.bank.gov.ua/get-user-certificate/Npz2S5Md-rECkWGG3jqq" TargetMode="External"/><Relationship Id="rId300" Type="http://schemas.openxmlformats.org/officeDocument/2006/relationships/hyperlink" Target="https://talan.bank.gov.ua/get-user-certificate/Npz2S2nRNSDRuuJ-6oeE" TargetMode="External"/><Relationship Id="rId482" Type="http://schemas.openxmlformats.org/officeDocument/2006/relationships/hyperlink" Target="https://talan.bank.gov.ua/get-user-certificate/Npz2SO2HfuZSYbpgNhmk" TargetMode="External"/><Relationship Id="rId538" Type="http://schemas.openxmlformats.org/officeDocument/2006/relationships/hyperlink" Target="https://talan.bank.gov.ua/get-user-certificate/Npz2SekYRRqdZVLCiGt7" TargetMode="External"/><Relationship Id="rId81" Type="http://schemas.openxmlformats.org/officeDocument/2006/relationships/hyperlink" Target="https://talan.bank.gov.ua/get-user-certificate/Npz2SX863lwUFeaUNwVE" TargetMode="External"/><Relationship Id="rId135" Type="http://schemas.openxmlformats.org/officeDocument/2006/relationships/hyperlink" Target="https://talan.bank.gov.ua/get-user-certificate/Npz2SEovN-rHqscwZBHg" TargetMode="External"/><Relationship Id="rId177" Type="http://schemas.openxmlformats.org/officeDocument/2006/relationships/hyperlink" Target="https://talan.bank.gov.ua/get-user-certificate/Npz2Sa6ql3b0Z7VHD5Fg" TargetMode="External"/><Relationship Id="rId342" Type="http://schemas.openxmlformats.org/officeDocument/2006/relationships/hyperlink" Target="https://talan.bank.gov.ua/get-user-certificate/Npz2SoWrfcExmy2e31T9" TargetMode="External"/><Relationship Id="rId384" Type="http://schemas.openxmlformats.org/officeDocument/2006/relationships/hyperlink" Target="https://talan.bank.gov.ua/get-user-certificate/Npz2SG2ok-Tf2-QyZDSY" TargetMode="External"/><Relationship Id="rId591" Type="http://schemas.openxmlformats.org/officeDocument/2006/relationships/hyperlink" Target="https://talan.bank.gov.ua/get-user-certificate/Npz2SIqJ88TvSzIo82U5" TargetMode="External"/><Relationship Id="rId605" Type="http://schemas.openxmlformats.org/officeDocument/2006/relationships/hyperlink" Target="https://talan.bank.gov.ua/get-user-certificate/UrPDmKYVjg-utZQL_Dto" TargetMode="External"/><Relationship Id="rId202" Type="http://schemas.openxmlformats.org/officeDocument/2006/relationships/hyperlink" Target="https://talan.bank.gov.ua/get-user-certificate/Npz2SiX5v5o0lNPLqNkr" TargetMode="External"/><Relationship Id="rId244" Type="http://schemas.openxmlformats.org/officeDocument/2006/relationships/hyperlink" Target="https://talan.bank.gov.ua/get-user-certificate/Npz2S60fKwmpCxap_OFh" TargetMode="External"/><Relationship Id="rId647" Type="http://schemas.openxmlformats.org/officeDocument/2006/relationships/hyperlink" Target="https://talan.bank.gov.ua/get-user-certificate/AI5UZ_Je9L1dHuCSGTN7" TargetMode="External"/><Relationship Id="rId39" Type="http://schemas.openxmlformats.org/officeDocument/2006/relationships/hyperlink" Target="https://talan.bank.gov.ua/get-user-certificate/Npz2Shw8LCVX8GNK8sl6" TargetMode="External"/><Relationship Id="rId286" Type="http://schemas.openxmlformats.org/officeDocument/2006/relationships/hyperlink" Target="https://talan.bank.gov.ua/get-user-certificate/Npz2S5mGe3ob08GFmgwJ" TargetMode="External"/><Relationship Id="rId451" Type="http://schemas.openxmlformats.org/officeDocument/2006/relationships/hyperlink" Target="https://talan.bank.gov.ua/get-user-certificate/Npz2SeOtpEEuxPPl_Mg6" TargetMode="External"/><Relationship Id="rId493" Type="http://schemas.openxmlformats.org/officeDocument/2006/relationships/hyperlink" Target="https://talan.bank.gov.ua/get-user-certificate/Npz2ShjofVL_sceibwfc" TargetMode="External"/><Relationship Id="rId507" Type="http://schemas.openxmlformats.org/officeDocument/2006/relationships/hyperlink" Target="https://talan.bank.gov.ua/get-user-certificate/Npz2Sq6NoD419GMYprmd" TargetMode="External"/><Relationship Id="rId549" Type="http://schemas.openxmlformats.org/officeDocument/2006/relationships/hyperlink" Target="https://talan.bank.gov.ua/get-user-certificate/Npz2Sq_LTz7MryDSe39z" TargetMode="External"/><Relationship Id="rId50" Type="http://schemas.openxmlformats.org/officeDocument/2006/relationships/hyperlink" Target="https://talan.bank.gov.ua/get-user-certificate/Npz2SEH0fvM8ORfcihIJ" TargetMode="External"/><Relationship Id="rId104" Type="http://schemas.openxmlformats.org/officeDocument/2006/relationships/hyperlink" Target="https://talan.bank.gov.ua/get-user-certificate/Npz2Sg7gwysZY_W5EBWo" TargetMode="External"/><Relationship Id="rId146" Type="http://schemas.openxmlformats.org/officeDocument/2006/relationships/hyperlink" Target="https://talan.bank.gov.ua/get-user-certificate/Npz2SV4RCsRADpoE4274" TargetMode="External"/><Relationship Id="rId188" Type="http://schemas.openxmlformats.org/officeDocument/2006/relationships/hyperlink" Target="https://talan.bank.gov.ua/get-user-certificate/Npz2Svh_Sc8TRqahpH60" TargetMode="External"/><Relationship Id="rId311" Type="http://schemas.openxmlformats.org/officeDocument/2006/relationships/hyperlink" Target="https://talan.bank.gov.ua/get-user-certificate/Npz2SQYsNoW5C2qBe7jV" TargetMode="External"/><Relationship Id="rId353" Type="http://schemas.openxmlformats.org/officeDocument/2006/relationships/hyperlink" Target="https://talan.bank.gov.ua/get-user-certificate/Npz2Sfe2bIl8VVICM-I3" TargetMode="External"/><Relationship Id="rId395" Type="http://schemas.openxmlformats.org/officeDocument/2006/relationships/hyperlink" Target="https://talan.bank.gov.ua/get-user-certificate/Npz2SKkIJVTyPoWoWUVz" TargetMode="External"/><Relationship Id="rId409" Type="http://schemas.openxmlformats.org/officeDocument/2006/relationships/hyperlink" Target="https://talan.bank.gov.ua/get-user-certificate/Npz2SDmiOc7cXhuiD7-8" TargetMode="External"/><Relationship Id="rId560" Type="http://schemas.openxmlformats.org/officeDocument/2006/relationships/hyperlink" Target="https://talan.bank.gov.ua/get-user-certificate/Npz2SxlQNCv1Q97d4tkt" TargetMode="External"/><Relationship Id="rId92" Type="http://schemas.openxmlformats.org/officeDocument/2006/relationships/hyperlink" Target="https://talan.bank.gov.ua/get-user-certificate/Npz2SHSP7CrM1KYIGEOB" TargetMode="External"/><Relationship Id="rId213" Type="http://schemas.openxmlformats.org/officeDocument/2006/relationships/hyperlink" Target="https://talan.bank.gov.ua/get-user-certificate/Npz2SXucEL_PGvwi3Llu" TargetMode="External"/><Relationship Id="rId420" Type="http://schemas.openxmlformats.org/officeDocument/2006/relationships/hyperlink" Target="https://talan.bank.gov.ua/get-user-certificate/Npz2SI55xgkDl770BTvr" TargetMode="External"/><Relationship Id="rId616" Type="http://schemas.openxmlformats.org/officeDocument/2006/relationships/hyperlink" Target="https://talan.bank.gov.ua/get-user-certificate/UrPDm3V6Pp_N8PpiIaw7" TargetMode="External"/><Relationship Id="rId255" Type="http://schemas.openxmlformats.org/officeDocument/2006/relationships/hyperlink" Target="https://talan.bank.gov.ua/get-user-certificate/Npz2SWwrMyx-gvLaAsq7" TargetMode="External"/><Relationship Id="rId297" Type="http://schemas.openxmlformats.org/officeDocument/2006/relationships/hyperlink" Target="https://talan.bank.gov.ua/get-user-certificate/Npz2SCixN6qTYwOFX9mm" TargetMode="External"/><Relationship Id="rId462" Type="http://schemas.openxmlformats.org/officeDocument/2006/relationships/hyperlink" Target="https://talan.bank.gov.ua/get-user-certificate/Npz2SvDbY61DDwop9Pbm" TargetMode="External"/><Relationship Id="rId518" Type="http://schemas.openxmlformats.org/officeDocument/2006/relationships/hyperlink" Target="https://talan.bank.gov.ua/get-user-certificate/Npz2S1T7P9B8thFrkJdm" TargetMode="External"/><Relationship Id="rId115" Type="http://schemas.openxmlformats.org/officeDocument/2006/relationships/hyperlink" Target="https://talan.bank.gov.ua/get-user-certificate/Npz2SfscFvlOSVlBtnXN" TargetMode="External"/><Relationship Id="rId157" Type="http://schemas.openxmlformats.org/officeDocument/2006/relationships/hyperlink" Target="https://talan.bank.gov.ua/get-user-certificate/Npz2S9Whv-f-bCW8KSug" TargetMode="External"/><Relationship Id="rId322" Type="http://schemas.openxmlformats.org/officeDocument/2006/relationships/hyperlink" Target="https://talan.bank.gov.ua/get-user-certificate/Npz2SmM9b4iWdEEMZRFn" TargetMode="External"/><Relationship Id="rId364" Type="http://schemas.openxmlformats.org/officeDocument/2006/relationships/hyperlink" Target="https://talan.bank.gov.ua/get-user-certificate/Npz2Sj5Y3p7mLV7D6CZC" TargetMode="External"/><Relationship Id="rId61" Type="http://schemas.openxmlformats.org/officeDocument/2006/relationships/hyperlink" Target="https://talan.bank.gov.ua/get-user-certificate/Npz2SbSfgS2mJmQweYbF" TargetMode="External"/><Relationship Id="rId199" Type="http://schemas.openxmlformats.org/officeDocument/2006/relationships/hyperlink" Target="https://talan.bank.gov.ua/get-user-certificate/Npz2Spd7LIBsiMoPQD6-" TargetMode="External"/><Relationship Id="rId571" Type="http://schemas.openxmlformats.org/officeDocument/2006/relationships/hyperlink" Target="https://talan.bank.gov.ua/get-user-certificate/Npz2S245sIRLvl-dxnh4" TargetMode="External"/><Relationship Id="rId627" Type="http://schemas.openxmlformats.org/officeDocument/2006/relationships/hyperlink" Target="https://talan.bank.gov.ua/get-user-certificate/AI5UZYI0hlWsWcB2hD-C" TargetMode="External"/><Relationship Id="rId19" Type="http://schemas.openxmlformats.org/officeDocument/2006/relationships/hyperlink" Target="https://talan.bank.gov.ua/get-user-certificate/Npz2SCpeK1Xzc6B6rPkI" TargetMode="External"/><Relationship Id="rId224" Type="http://schemas.openxmlformats.org/officeDocument/2006/relationships/hyperlink" Target="https://talan.bank.gov.ua/get-user-certificate/Npz2SYd1I4yqbcyjJMGw" TargetMode="External"/><Relationship Id="rId266" Type="http://schemas.openxmlformats.org/officeDocument/2006/relationships/hyperlink" Target="https://talan.bank.gov.ua/get-user-certificate/Npz2Siz9zfG2iGNN3Nvp" TargetMode="External"/><Relationship Id="rId431" Type="http://schemas.openxmlformats.org/officeDocument/2006/relationships/hyperlink" Target="https://talan.bank.gov.ua/get-user-certificate/Npz2SCl-lTAd3yRh5s1Y" TargetMode="External"/><Relationship Id="rId473" Type="http://schemas.openxmlformats.org/officeDocument/2006/relationships/hyperlink" Target="https://talan.bank.gov.ua/get-user-certificate/Npz2SnK8zj9G90cWC1tR" TargetMode="External"/><Relationship Id="rId529" Type="http://schemas.openxmlformats.org/officeDocument/2006/relationships/hyperlink" Target="https://talan.bank.gov.ua/get-user-certificate/Npz2S0qOtotkBrDMX9DQ" TargetMode="External"/><Relationship Id="rId30" Type="http://schemas.openxmlformats.org/officeDocument/2006/relationships/hyperlink" Target="https://talan.bank.gov.ua/get-user-certificate/Npz2SM9_TUnNSbZTPm__" TargetMode="External"/><Relationship Id="rId126" Type="http://schemas.openxmlformats.org/officeDocument/2006/relationships/hyperlink" Target="https://talan.bank.gov.ua/get-user-certificate/Npz2SXu3rutaGgdcdxIM" TargetMode="External"/><Relationship Id="rId168" Type="http://schemas.openxmlformats.org/officeDocument/2006/relationships/hyperlink" Target="https://talan.bank.gov.ua/get-user-certificate/Npz2SoAfcTG2VOs3-rPB" TargetMode="External"/><Relationship Id="rId333" Type="http://schemas.openxmlformats.org/officeDocument/2006/relationships/hyperlink" Target="https://talan.bank.gov.ua/get-user-certificate/Npz2SRDfEt7ssbZzKG1k" TargetMode="External"/><Relationship Id="rId540" Type="http://schemas.openxmlformats.org/officeDocument/2006/relationships/hyperlink" Target="https://talan.bank.gov.ua/get-user-certificate/Npz2S95Sp9M5ovU-NQ9F" TargetMode="External"/><Relationship Id="rId72" Type="http://schemas.openxmlformats.org/officeDocument/2006/relationships/hyperlink" Target="https://talan.bank.gov.ua/get-user-certificate/Npz2SpqYKSXvWtpzQb7y" TargetMode="External"/><Relationship Id="rId375" Type="http://schemas.openxmlformats.org/officeDocument/2006/relationships/hyperlink" Target="https://talan.bank.gov.ua/get-user-certificate/Npz2SSDMMKpqbAqBmBOS" TargetMode="External"/><Relationship Id="rId582" Type="http://schemas.openxmlformats.org/officeDocument/2006/relationships/hyperlink" Target="https://talan.bank.gov.ua/get-user-certificate/Npz2SDmHk9rZw5wD7fy4" TargetMode="External"/><Relationship Id="rId638" Type="http://schemas.openxmlformats.org/officeDocument/2006/relationships/hyperlink" Target="https://talan.bank.gov.ua/get-user-certificate/AI5UZLw_xEm1MVVuP7fV" TargetMode="External"/><Relationship Id="rId3" Type="http://schemas.openxmlformats.org/officeDocument/2006/relationships/hyperlink" Target="https://talan.bank.gov.ua/get-user-certificate/Npz2SWqYhkpOp082MMnI" TargetMode="External"/><Relationship Id="rId235" Type="http://schemas.openxmlformats.org/officeDocument/2006/relationships/hyperlink" Target="https://talan.bank.gov.ua/get-user-certificate/Npz2SXrFvdkwfW4BW7ut" TargetMode="External"/><Relationship Id="rId277" Type="http://schemas.openxmlformats.org/officeDocument/2006/relationships/hyperlink" Target="https://talan.bank.gov.ua/get-user-certificate/Npz2S4oNyxDR-whf9m4T" TargetMode="External"/><Relationship Id="rId400" Type="http://schemas.openxmlformats.org/officeDocument/2006/relationships/hyperlink" Target="https://talan.bank.gov.ua/get-user-certificate/Npz2SG1h-kg1-Vdiy3dW" TargetMode="External"/><Relationship Id="rId442" Type="http://schemas.openxmlformats.org/officeDocument/2006/relationships/hyperlink" Target="https://talan.bank.gov.ua/get-user-certificate/Npz2SOrr6Rs_7t8BAwKN" TargetMode="External"/><Relationship Id="rId484" Type="http://schemas.openxmlformats.org/officeDocument/2006/relationships/hyperlink" Target="https://talan.bank.gov.ua/get-user-certificate/Npz2SQgPg2WRZS_z8SZO" TargetMode="External"/><Relationship Id="rId137" Type="http://schemas.openxmlformats.org/officeDocument/2006/relationships/hyperlink" Target="https://talan.bank.gov.ua/get-user-certificate/Npz2SOCFT4a8poLUljMG" TargetMode="External"/><Relationship Id="rId302" Type="http://schemas.openxmlformats.org/officeDocument/2006/relationships/hyperlink" Target="https://talan.bank.gov.ua/get-user-certificate/Npz2S2gVE6MGwVvhReI3" TargetMode="External"/><Relationship Id="rId344" Type="http://schemas.openxmlformats.org/officeDocument/2006/relationships/hyperlink" Target="https://talan.bank.gov.ua/get-user-certificate/Npz2SWFMp_vGbgRtDsx4" TargetMode="External"/><Relationship Id="rId41" Type="http://schemas.openxmlformats.org/officeDocument/2006/relationships/hyperlink" Target="https://talan.bank.gov.ua/get-user-certificate/Npz2SNWu0_NaE0zwxhGS" TargetMode="External"/><Relationship Id="rId83" Type="http://schemas.openxmlformats.org/officeDocument/2006/relationships/hyperlink" Target="https://talan.bank.gov.ua/get-user-certificate/Npz2SpBhEnbeHCJuweCa" TargetMode="External"/><Relationship Id="rId179" Type="http://schemas.openxmlformats.org/officeDocument/2006/relationships/hyperlink" Target="https://talan.bank.gov.ua/get-user-certificate/Npz2SHZgVFMuDA2gzLJU" TargetMode="External"/><Relationship Id="rId386" Type="http://schemas.openxmlformats.org/officeDocument/2006/relationships/hyperlink" Target="https://talan.bank.gov.ua/get-user-certificate/Npz2SdWYE0qqLGdC835P" TargetMode="External"/><Relationship Id="rId551" Type="http://schemas.openxmlformats.org/officeDocument/2006/relationships/hyperlink" Target="https://talan.bank.gov.ua/get-user-certificate/Npz2S67MT75lIKAe5424" TargetMode="External"/><Relationship Id="rId593" Type="http://schemas.openxmlformats.org/officeDocument/2006/relationships/hyperlink" Target="https://talan.bank.gov.ua/get-user-certificate/Npz2SLGT-pX46Yz8dT6V" TargetMode="External"/><Relationship Id="rId607" Type="http://schemas.openxmlformats.org/officeDocument/2006/relationships/hyperlink" Target="https://talan.bank.gov.ua/get-user-certificate/UrPDmjEFqiWn7Lv_GrG_" TargetMode="External"/><Relationship Id="rId649" Type="http://schemas.openxmlformats.org/officeDocument/2006/relationships/hyperlink" Target="https://talan.bank.gov.ua/get-user-certificate/AI5UZoTnG6WW1o8RXO5l" TargetMode="External"/><Relationship Id="rId190" Type="http://schemas.openxmlformats.org/officeDocument/2006/relationships/hyperlink" Target="https://talan.bank.gov.ua/get-user-certificate/Npz2SCdMh2LqMD-7Qv0o" TargetMode="External"/><Relationship Id="rId204" Type="http://schemas.openxmlformats.org/officeDocument/2006/relationships/hyperlink" Target="https://talan.bank.gov.ua/get-user-certificate/Npz2SYL6JxuePkzd3IWR" TargetMode="External"/><Relationship Id="rId246" Type="http://schemas.openxmlformats.org/officeDocument/2006/relationships/hyperlink" Target="https://talan.bank.gov.ua/get-user-certificate/Npz2Sld4mzMw-svZde1g" TargetMode="External"/><Relationship Id="rId288" Type="http://schemas.openxmlformats.org/officeDocument/2006/relationships/hyperlink" Target="https://talan.bank.gov.ua/get-user-certificate/Npz2Swodn6Q-iLe3Mzff" TargetMode="External"/><Relationship Id="rId411" Type="http://schemas.openxmlformats.org/officeDocument/2006/relationships/hyperlink" Target="https://talan.bank.gov.ua/get-user-certificate/Npz2SflwKJGC3P61MaIg" TargetMode="External"/><Relationship Id="rId453" Type="http://schemas.openxmlformats.org/officeDocument/2006/relationships/hyperlink" Target="https://talan.bank.gov.ua/get-user-certificate/Npz2SbgIHywsIjwTn-nQ" TargetMode="External"/><Relationship Id="rId509" Type="http://schemas.openxmlformats.org/officeDocument/2006/relationships/hyperlink" Target="https://talan.bank.gov.ua/get-user-certificate/Npz2S4u-M44CJXa49acm" TargetMode="External"/><Relationship Id="rId106" Type="http://schemas.openxmlformats.org/officeDocument/2006/relationships/hyperlink" Target="https://talan.bank.gov.ua/get-user-certificate/Npz2SYmVuQi0ZN9ERBjc" TargetMode="External"/><Relationship Id="rId313" Type="http://schemas.openxmlformats.org/officeDocument/2006/relationships/hyperlink" Target="https://talan.bank.gov.ua/get-user-certificate/Npz2Sq8vHkW6NjoCUv-C" TargetMode="External"/><Relationship Id="rId495" Type="http://schemas.openxmlformats.org/officeDocument/2006/relationships/hyperlink" Target="https://talan.bank.gov.ua/get-user-certificate/Npz2SfgpoUmZmokO6z5D" TargetMode="External"/><Relationship Id="rId10" Type="http://schemas.openxmlformats.org/officeDocument/2006/relationships/hyperlink" Target="https://talan.bank.gov.ua/get-user-certificate/Npz2SrxlseOkYH_pUyDc" TargetMode="External"/><Relationship Id="rId52" Type="http://schemas.openxmlformats.org/officeDocument/2006/relationships/hyperlink" Target="https://talan.bank.gov.ua/get-user-certificate/Npz2ShFgX071guv7-eS_" TargetMode="External"/><Relationship Id="rId94" Type="http://schemas.openxmlformats.org/officeDocument/2006/relationships/hyperlink" Target="https://talan.bank.gov.ua/get-user-certificate/Npz2SrYrGYMggr99Bron" TargetMode="External"/><Relationship Id="rId148" Type="http://schemas.openxmlformats.org/officeDocument/2006/relationships/hyperlink" Target="https://talan.bank.gov.ua/get-user-certificate/Npz2SR5hIZCPaJYABL8j" TargetMode="External"/><Relationship Id="rId355" Type="http://schemas.openxmlformats.org/officeDocument/2006/relationships/hyperlink" Target="https://talan.bank.gov.ua/get-user-certificate/Npz2SG4oqZF9dnMYX5ac" TargetMode="External"/><Relationship Id="rId397" Type="http://schemas.openxmlformats.org/officeDocument/2006/relationships/hyperlink" Target="https://talan.bank.gov.ua/get-user-certificate/Npz2SIXCGoFR65d9k89y" TargetMode="External"/><Relationship Id="rId520" Type="http://schemas.openxmlformats.org/officeDocument/2006/relationships/hyperlink" Target="https://talan.bank.gov.ua/get-user-certificate/Npz2S0F3WxOaLkne26HV" TargetMode="External"/><Relationship Id="rId562" Type="http://schemas.openxmlformats.org/officeDocument/2006/relationships/hyperlink" Target="https://talan.bank.gov.ua/get-user-certificate/Npz2S12bFDzT5Vc9xuHJ" TargetMode="External"/><Relationship Id="rId618" Type="http://schemas.openxmlformats.org/officeDocument/2006/relationships/hyperlink" Target="https://talan.bank.gov.ua/get-user-certificate/7PaCsRw7encO1Uop76Ap" TargetMode="External"/><Relationship Id="rId215" Type="http://schemas.openxmlformats.org/officeDocument/2006/relationships/hyperlink" Target="https://talan.bank.gov.ua/get-user-certificate/Npz2SfPtX-mlbgwQwFbN" TargetMode="External"/><Relationship Id="rId257" Type="http://schemas.openxmlformats.org/officeDocument/2006/relationships/hyperlink" Target="https://talan.bank.gov.ua/get-user-certificate/Npz2Sv27P400whcfOezj" TargetMode="External"/><Relationship Id="rId422" Type="http://schemas.openxmlformats.org/officeDocument/2006/relationships/hyperlink" Target="https://talan.bank.gov.ua/get-user-certificate/Npz2Sqb1FH3MMJ7zl4ut" TargetMode="External"/><Relationship Id="rId464" Type="http://schemas.openxmlformats.org/officeDocument/2006/relationships/hyperlink" Target="https://talan.bank.gov.ua/get-user-certificate/Npz2SDB48QZ8-0Z5N6Uq" TargetMode="External"/><Relationship Id="rId299" Type="http://schemas.openxmlformats.org/officeDocument/2006/relationships/hyperlink" Target="https://talan.bank.gov.ua/get-user-certificate/Npz2SjHBkBiQc_ytg2tb" TargetMode="External"/><Relationship Id="rId63" Type="http://schemas.openxmlformats.org/officeDocument/2006/relationships/hyperlink" Target="https://talan.bank.gov.ua/get-user-certificate/Npz2Sejvmazhpd4j9SZf" TargetMode="External"/><Relationship Id="rId159" Type="http://schemas.openxmlformats.org/officeDocument/2006/relationships/hyperlink" Target="https://talan.bank.gov.ua/get-user-certificate/Npz2SOPy7AkO7H3fNAI-" TargetMode="External"/><Relationship Id="rId366" Type="http://schemas.openxmlformats.org/officeDocument/2006/relationships/hyperlink" Target="https://talan.bank.gov.ua/get-user-certificate/Npz2Sll8HdYuXdMGFcjl" TargetMode="External"/><Relationship Id="rId573" Type="http://schemas.openxmlformats.org/officeDocument/2006/relationships/hyperlink" Target="https://talan.bank.gov.ua/get-user-certificate/Npz2S6sF3ZyRxV7FnCkK" TargetMode="External"/><Relationship Id="rId226" Type="http://schemas.openxmlformats.org/officeDocument/2006/relationships/hyperlink" Target="https://talan.bank.gov.ua/get-user-certificate/Npz2SSZrH3ubJ5dA412C" TargetMode="External"/><Relationship Id="rId433" Type="http://schemas.openxmlformats.org/officeDocument/2006/relationships/hyperlink" Target="https://talan.bank.gov.ua/get-user-certificate/Npz2S8atgc_jeiUUu3q2" TargetMode="External"/><Relationship Id="rId640" Type="http://schemas.openxmlformats.org/officeDocument/2006/relationships/hyperlink" Target="https://talan.bank.gov.ua/get-user-certificate/AI5UZNEFEcSF5kVSckPM" TargetMode="External"/><Relationship Id="rId74" Type="http://schemas.openxmlformats.org/officeDocument/2006/relationships/hyperlink" Target="https://talan.bank.gov.ua/get-user-certificate/Npz2SeNEu2saKl5lrz_c" TargetMode="External"/><Relationship Id="rId377" Type="http://schemas.openxmlformats.org/officeDocument/2006/relationships/hyperlink" Target="https://talan.bank.gov.ua/get-user-certificate/Npz2S1fiKLkaUmR2yvGm" TargetMode="External"/><Relationship Id="rId500" Type="http://schemas.openxmlformats.org/officeDocument/2006/relationships/hyperlink" Target="https://talan.bank.gov.ua/get-user-certificate/Npz2SFtrhEi2yQg9o0eU" TargetMode="External"/><Relationship Id="rId584" Type="http://schemas.openxmlformats.org/officeDocument/2006/relationships/hyperlink" Target="https://talan.bank.gov.ua/get-user-certificate/Npz2SYaxEE42zrIEZhLN" TargetMode="External"/><Relationship Id="rId5" Type="http://schemas.openxmlformats.org/officeDocument/2006/relationships/hyperlink" Target="https://talan.bank.gov.ua/get-user-certificate/Npz2SUaE31udBQvEp42u" TargetMode="External"/><Relationship Id="rId237" Type="http://schemas.openxmlformats.org/officeDocument/2006/relationships/hyperlink" Target="https://talan.bank.gov.ua/get-user-certificate/Npz2Se7Lwp6SjwgMdFWk" TargetMode="External"/><Relationship Id="rId444" Type="http://schemas.openxmlformats.org/officeDocument/2006/relationships/hyperlink" Target="https://talan.bank.gov.ua/get-user-certificate/Npz2SKfXUkwcZxuwZb11" TargetMode="External"/><Relationship Id="rId290" Type="http://schemas.openxmlformats.org/officeDocument/2006/relationships/hyperlink" Target="https://talan.bank.gov.ua/get-user-certificate/Npz2SeqE3tIostcTNXnI" TargetMode="External"/><Relationship Id="rId304" Type="http://schemas.openxmlformats.org/officeDocument/2006/relationships/hyperlink" Target="https://talan.bank.gov.ua/get-user-certificate/Npz2Sn6BARtdGvfw9jAl" TargetMode="External"/><Relationship Id="rId388" Type="http://schemas.openxmlformats.org/officeDocument/2006/relationships/hyperlink" Target="https://talan.bank.gov.ua/get-user-certificate/Npz2SzYYNQIX5kJUPUkL" TargetMode="External"/><Relationship Id="rId511" Type="http://schemas.openxmlformats.org/officeDocument/2006/relationships/hyperlink" Target="https://talan.bank.gov.ua/get-user-certificate/Npz2SWXzjKBnqzkoiMpH" TargetMode="External"/><Relationship Id="rId609" Type="http://schemas.openxmlformats.org/officeDocument/2006/relationships/hyperlink" Target="https://talan.bank.gov.ua/get-user-certificate/UrPDmSxWmCcOCFpm8Lpx" TargetMode="External"/><Relationship Id="rId85" Type="http://schemas.openxmlformats.org/officeDocument/2006/relationships/hyperlink" Target="https://talan.bank.gov.ua/get-user-certificate/Npz2S0GWF4KqvvRicIxX" TargetMode="External"/><Relationship Id="rId150" Type="http://schemas.openxmlformats.org/officeDocument/2006/relationships/hyperlink" Target="https://talan.bank.gov.ua/get-user-certificate/Npz2SL45FDp5wMQTwOF_" TargetMode="External"/><Relationship Id="rId595" Type="http://schemas.openxmlformats.org/officeDocument/2006/relationships/hyperlink" Target="https://talan.bank.gov.ua/get-user-certificate/Npz2SxybMY7pdlBRZfwd" TargetMode="External"/><Relationship Id="rId248" Type="http://schemas.openxmlformats.org/officeDocument/2006/relationships/hyperlink" Target="https://talan.bank.gov.ua/get-user-certificate/Npz2S95wD-Se6slGP0NU" TargetMode="External"/><Relationship Id="rId455" Type="http://schemas.openxmlformats.org/officeDocument/2006/relationships/hyperlink" Target="https://talan.bank.gov.ua/get-user-certificate/Npz2SI9GudTyKXp9gRX-" TargetMode="External"/><Relationship Id="rId12" Type="http://schemas.openxmlformats.org/officeDocument/2006/relationships/hyperlink" Target="https://talan.bank.gov.ua/get-user-certificate/Npz2Sc1LiFTXeyL2Ks7C" TargetMode="External"/><Relationship Id="rId108" Type="http://schemas.openxmlformats.org/officeDocument/2006/relationships/hyperlink" Target="https://talan.bank.gov.ua/get-user-certificate/Npz2SoccShJd3qjpPIJx" TargetMode="External"/><Relationship Id="rId315" Type="http://schemas.openxmlformats.org/officeDocument/2006/relationships/hyperlink" Target="https://talan.bank.gov.ua/get-user-certificate/Npz2SJOytvJaHSe1rBzu" TargetMode="External"/><Relationship Id="rId522" Type="http://schemas.openxmlformats.org/officeDocument/2006/relationships/hyperlink" Target="https://talan.bank.gov.ua/get-user-certificate/Npz2SnK_Tpid7_sx6b65" TargetMode="External"/><Relationship Id="rId96" Type="http://schemas.openxmlformats.org/officeDocument/2006/relationships/hyperlink" Target="https://talan.bank.gov.ua/get-user-certificate/Npz2STJDU1w7PQxiN383" TargetMode="External"/><Relationship Id="rId161" Type="http://schemas.openxmlformats.org/officeDocument/2006/relationships/hyperlink" Target="https://talan.bank.gov.ua/get-user-certificate/Npz2SYrpU63sehJliXuB" TargetMode="External"/><Relationship Id="rId399" Type="http://schemas.openxmlformats.org/officeDocument/2006/relationships/hyperlink" Target="https://talan.bank.gov.ua/get-user-certificate/Npz2SjC1SewpbI3ulpxT" TargetMode="External"/><Relationship Id="rId259" Type="http://schemas.openxmlformats.org/officeDocument/2006/relationships/hyperlink" Target="https://talan.bank.gov.ua/get-user-certificate/Npz2SyFuYrPu9-2F-LaR" TargetMode="External"/><Relationship Id="rId466" Type="http://schemas.openxmlformats.org/officeDocument/2006/relationships/hyperlink" Target="https://talan.bank.gov.ua/get-user-certificate/Npz2SscP69qmInURuMFU" TargetMode="External"/><Relationship Id="rId23" Type="http://schemas.openxmlformats.org/officeDocument/2006/relationships/hyperlink" Target="https://talan.bank.gov.ua/get-user-certificate/Npz2STR_xT_ULzZsMQjn" TargetMode="External"/><Relationship Id="rId119" Type="http://schemas.openxmlformats.org/officeDocument/2006/relationships/hyperlink" Target="https://talan.bank.gov.ua/get-user-certificate/Npz2SpV7dl26ni993tYH" TargetMode="External"/><Relationship Id="rId326" Type="http://schemas.openxmlformats.org/officeDocument/2006/relationships/hyperlink" Target="https://talan.bank.gov.ua/get-user-certificate/Npz2SYfaDgftXcmcuv6a" TargetMode="External"/><Relationship Id="rId533" Type="http://schemas.openxmlformats.org/officeDocument/2006/relationships/hyperlink" Target="https://talan.bank.gov.ua/get-user-certificate/Npz2SHsfnDeDpM_IopqG" TargetMode="External"/><Relationship Id="rId172" Type="http://schemas.openxmlformats.org/officeDocument/2006/relationships/hyperlink" Target="https://talan.bank.gov.ua/get-user-certificate/Npz2SFP9IU1s7QOLtR6s" TargetMode="External"/><Relationship Id="rId477" Type="http://schemas.openxmlformats.org/officeDocument/2006/relationships/hyperlink" Target="https://talan.bank.gov.ua/get-user-certificate/Npz2SSmXWbgrzCTH8jQz" TargetMode="External"/><Relationship Id="rId600" Type="http://schemas.openxmlformats.org/officeDocument/2006/relationships/hyperlink" Target="https://talan.bank.gov.ua/get-user-certificate/Npz2S6clWyArm3XwCQLs" TargetMode="External"/><Relationship Id="rId337" Type="http://schemas.openxmlformats.org/officeDocument/2006/relationships/hyperlink" Target="https://talan.bank.gov.ua/get-user-certificate/Npz2SiA1hhSDh_5llIRs" TargetMode="External"/><Relationship Id="rId34" Type="http://schemas.openxmlformats.org/officeDocument/2006/relationships/hyperlink" Target="https://talan.bank.gov.ua/get-user-certificate/Npz2S0DjuNyfeFEkQbOe" TargetMode="External"/><Relationship Id="rId544" Type="http://schemas.openxmlformats.org/officeDocument/2006/relationships/hyperlink" Target="https://talan.bank.gov.ua/get-user-certificate/Npz2SusG_yxMBEdEDfgT" TargetMode="External"/><Relationship Id="rId183" Type="http://schemas.openxmlformats.org/officeDocument/2006/relationships/hyperlink" Target="https://talan.bank.gov.ua/get-user-certificate/Npz2S6x1C3GJSEiY4rh7" TargetMode="External"/><Relationship Id="rId390" Type="http://schemas.openxmlformats.org/officeDocument/2006/relationships/hyperlink" Target="https://talan.bank.gov.ua/get-user-certificate/Npz2SihfCP-51oX__JC6" TargetMode="External"/><Relationship Id="rId404" Type="http://schemas.openxmlformats.org/officeDocument/2006/relationships/hyperlink" Target="https://talan.bank.gov.ua/get-user-certificate/Npz2SM_mwO9N6Vpk8o1p" TargetMode="External"/><Relationship Id="rId611" Type="http://schemas.openxmlformats.org/officeDocument/2006/relationships/hyperlink" Target="https://talan.bank.gov.ua/get-user-certificate/UrPDmToy2L3lUihvQcTD" TargetMode="External"/><Relationship Id="rId250" Type="http://schemas.openxmlformats.org/officeDocument/2006/relationships/hyperlink" Target="https://talan.bank.gov.ua/get-user-certificate/Npz2SvU1CYyDCCaEFOr7" TargetMode="External"/><Relationship Id="rId488" Type="http://schemas.openxmlformats.org/officeDocument/2006/relationships/hyperlink" Target="https://talan.bank.gov.ua/get-user-certificate/Npz2SGanIXbP5F0MRyeu" TargetMode="External"/><Relationship Id="rId45" Type="http://schemas.openxmlformats.org/officeDocument/2006/relationships/hyperlink" Target="https://talan.bank.gov.ua/get-user-certificate/Npz2STxQdcMxuY2Fl6Ui" TargetMode="External"/><Relationship Id="rId110" Type="http://schemas.openxmlformats.org/officeDocument/2006/relationships/hyperlink" Target="https://talan.bank.gov.ua/get-user-certificate/Npz2Sn6xZ81_OwPPiLnB" TargetMode="External"/><Relationship Id="rId348" Type="http://schemas.openxmlformats.org/officeDocument/2006/relationships/hyperlink" Target="https://talan.bank.gov.ua/get-user-certificate/Npz2SYSrYsojBgDjzfVX" TargetMode="External"/><Relationship Id="rId555" Type="http://schemas.openxmlformats.org/officeDocument/2006/relationships/hyperlink" Target="https://talan.bank.gov.ua/get-user-certificate/Npz2SVZI8mx9lqndjT9T" TargetMode="External"/><Relationship Id="rId194" Type="http://schemas.openxmlformats.org/officeDocument/2006/relationships/hyperlink" Target="https://talan.bank.gov.ua/get-user-certificate/Npz2S42nELUQmhiVRdjH" TargetMode="External"/><Relationship Id="rId208" Type="http://schemas.openxmlformats.org/officeDocument/2006/relationships/hyperlink" Target="https://talan.bank.gov.ua/get-user-certificate/Npz2SD6ou2n-cRya_iIg" TargetMode="External"/><Relationship Id="rId415" Type="http://schemas.openxmlformats.org/officeDocument/2006/relationships/hyperlink" Target="https://talan.bank.gov.ua/get-user-certificate/Npz2SpqaTT5diAZQ0y8h" TargetMode="External"/><Relationship Id="rId622" Type="http://schemas.openxmlformats.org/officeDocument/2006/relationships/hyperlink" Target="https://talan.bank.gov.ua/get-user-certificate/qhU4bnP-BQmTgzu7-1dy" TargetMode="External"/><Relationship Id="rId261" Type="http://schemas.openxmlformats.org/officeDocument/2006/relationships/hyperlink" Target="https://talan.bank.gov.ua/get-user-certificate/Npz2SPyx3whfp6R4aZYX" TargetMode="External"/><Relationship Id="rId499" Type="http://schemas.openxmlformats.org/officeDocument/2006/relationships/hyperlink" Target="https://talan.bank.gov.ua/get-user-certificate/Npz2SM7MV6eyuk6Th7Kd" TargetMode="External"/><Relationship Id="rId56" Type="http://schemas.openxmlformats.org/officeDocument/2006/relationships/hyperlink" Target="https://talan.bank.gov.ua/get-user-certificate/Npz2S6xUYVEOpoqhVDkC" TargetMode="External"/><Relationship Id="rId359" Type="http://schemas.openxmlformats.org/officeDocument/2006/relationships/hyperlink" Target="https://talan.bank.gov.ua/get-user-certificate/Npz2SXkByPXH3ZMzpmvX" TargetMode="External"/><Relationship Id="rId566" Type="http://schemas.openxmlformats.org/officeDocument/2006/relationships/hyperlink" Target="https://talan.bank.gov.ua/get-user-certificate/Npz2SVeyG1QszI7upTDn" TargetMode="External"/><Relationship Id="rId121" Type="http://schemas.openxmlformats.org/officeDocument/2006/relationships/hyperlink" Target="https://talan.bank.gov.ua/get-user-certificate/Npz2SktExSn1G3-DGGvf" TargetMode="External"/><Relationship Id="rId219" Type="http://schemas.openxmlformats.org/officeDocument/2006/relationships/hyperlink" Target="https://talan.bank.gov.ua/get-user-certificate/Npz2SrRw9nL_a8oSdPj7" TargetMode="External"/><Relationship Id="rId426" Type="http://schemas.openxmlformats.org/officeDocument/2006/relationships/hyperlink" Target="https://talan.bank.gov.ua/get-user-certificate/Npz2SWsGGLv8iUmgHpYQ" TargetMode="External"/><Relationship Id="rId633" Type="http://schemas.openxmlformats.org/officeDocument/2006/relationships/hyperlink" Target="https://talan.bank.gov.ua/get-user-certificate/AI5UZoq34DUJfY0lLPDo" TargetMode="External"/><Relationship Id="rId67" Type="http://schemas.openxmlformats.org/officeDocument/2006/relationships/hyperlink" Target="https://talan.bank.gov.ua/get-user-certificate/Npz2SBu6CmJ71Llrk0m8" TargetMode="External"/><Relationship Id="rId272" Type="http://schemas.openxmlformats.org/officeDocument/2006/relationships/hyperlink" Target="https://talan.bank.gov.ua/get-user-certificate/Npz2STIYqS2L_Zhthx3K" TargetMode="External"/><Relationship Id="rId577" Type="http://schemas.openxmlformats.org/officeDocument/2006/relationships/hyperlink" Target="https://talan.bank.gov.ua/get-user-certificate/Npz2SHjfX8_yT5l6dXd_" TargetMode="External"/><Relationship Id="rId132" Type="http://schemas.openxmlformats.org/officeDocument/2006/relationships/hyperlink" Target="https://talan.bank.gov.ua/get-user-certificate/Npz2SDbQYoHKcwuPo0ld" TargetMode="External"/><Relationship Id="rId437" Type="http://schemas.openxmlformats.org/officeDocument/2006/relationships/hyperlink" Target="https://talan.bank.gov.ua/get-user-certificate/Npz2SbghDjM940lEIlL0" TargetMode="External"/><Relationship Id="rId644" Type="http://schemas.openxmlformats.org/officeDocument/2006/relationships/hyperlink" Target="https://talan.bank.gov.ua/get-user-certificate/AI5UZaTiesJOIvQmxWyO" TargetMode="External"/><Relationship Id="rId283" Type="http://schemas.openxmlformats.org/officeDocument/2006/relationships/hyperlink" Target="https://talan.bank.gov.ua/get-user-certificate/Npz2StSYC6CnD8XhDWPj" TargetMode="External"/><Relationship Id="rId490" Type="http://schemas.openxmlformats.org/officeDocument/2006/relationships/hyperlink" Target="https://talan.bank.gov.ua/get-user-certificate/Npz2SyMUHA7j_HQf2MrQ" TargetMode="External"/><Relationship Id="rId504" Type="http://schemas.openxmlformats.org/officeDocument/2006/relationships/hyperlink" Target="https://talan.bank.gov.ua/get-user-certificate/Npz2SJBoMzJ62lJ9tYVH" TargetMode="External"/><Relationship Id="rId78" Type="http://schemas.openxmlformats.org/officeDocument/2006/relationships/hyperlink" Target="https://talan.bank.gov.ua/get-user-certificate/Npz2SmWQJhsFgrTjl7AT" TargetMode="External"/><Relationship Id="rId143" Type="http://schemas.openxmlformats.org/officeDocument/2006/relationships/hyperlink" Target="https://talan.bank.gov.ua/get-user-certificate/Npz2SnXpgtCR42TNhb28" TargetMode="External"/><Relationship Id="rId350" Type="http://schemas.openxmlformats.org/officeDocument/2006/relationships/hyperlink" Target="https://talan.bank.gov.ua/get-user-certificate/Npz2SM6N_a0F3oj4GsF5" TargetMode="External"/><Relationship Id="rId588" Type="http://schemas.openxmlformats.org/officeDocument/2006/relationships/hyperlink" Target="https://talan.bank.gov.ua/get-user-certificate/Npz2S_GG1F33prmNDGWc" TargetMode="External"/><Relationship Id="rId9" Type="http://schemas.openxmlformats.org/officeDocument/2006/relationships/hyperlink" Target="https://talan.bank.gov.ua/get-user-certificate/Npz2SmSc4K33UqEDh2yY" TargetMode="External"/><Relationship Id="rId210" Type="http://schemas.openxmlformats.org/officeDocument/2006/relationships/hyperlink" Target="https://talan.bank.gov.ua/get-user-certificate/Npz2SDGutu06hyY7Hksa" TargetMode="External"/><Relationship Id="rId448" Type="http://schemas.openxmlformats.org/officeDocument/2006/relationships/hyperlink" Target="https://talan.bank.gov.ua/get-user-certificate/Npz2SsPjjS-hB97l1eiT" TargetMode="External"/><Relationship Id="rId294" Type="http://schemas.openxmlformats.org/officeDocument/2006/relationships/hyperlink" Target="https://talan.bank.gov.ua/get-user-certificate/Npz2S5Q5gEgDzUqtNDim" TargetMode="External"/><Relationship Id="rId308" Type="http://schemas.openxmlformats.org/officeDocument/2006/relationships/hyperlink" Target="https://talan.bank.gov.ua/get-user-certificate/Npz2SnCgersqXZ5cs2Rl" TargetMode="External"/><Relationship Id="rId515" Type="http://schemas.openxmlformats.org/officeDocument/2006/relationships/hyperlink" Target="https://talan.bank.gov.ua/get-user-certificate/Npz2SKOMQCvtoa5PWRiN" TargetMode="External"/><Relationship Id="rId89" Type="http://schemas.openxmlformats.org/officeDocument/2006/relationships/hyperlink" Target="https://talan.bank.gov.ua/get-user-certificate/Npz2S8EWzVmjZIoVVY9V" TargetMode="External"/><Relationship Id="rId154" Type="http://schemas.openxmlformats.org/officeDocument/2006/relationships/hyperlink" Target="https://talan.bank.gov.ua/get-user-certificate/Npz2SsnJXBpInNG-p9BG" TargetMode="External"/><Relationship Id="rId361" Type="http://schemas.openxmlformats.org/officeDocument/2006/relationships/hyperlink" Target="https://talan.bank.gov.ua/get-user-certificate/Npz2Sx8IEdKbnGdgJcWT" TargetMode="External"/><Relationship Id="rId599" Type="http://schemas.openxmlformats.org/officeDocument/2006/relationships/hyperlink" Target="https://talan.bank.gov.ua/get-user-certificate/Npz2Sir4qTSOwyyXkUjJ" TargetMode="External"/><Relationship Id="rId459" Type="http://schemas.openxmlformats.org/officeDocument/2006/relationships/hyperlink" Target="https://talan.bank.gov.ua/get-user-certificate/Npz2SvMLKCFW4fu91-n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tabSelected="1" workbookViewId="0">
      <selection activeCell="D622" sqref="D622"/>
    </sheetView>
  </sheetViews>
  <sheetFormatPr defaultColWidth="35.88671875" defaultRowHeight="14.4" x14ac:dyDescent="0.3"/>
  <cols>
    <col min="1" max="1" width="9.33203125" style="4" customWidth="1"/>
    <col min="2" max="2" width="35.88671875" style="4"/>
    <col min="3" max="3" width="59.44140625" style="4" customWidth="1"/>
    <col min="4" max="4" width="24.33203125" style="4" customWidth="1"/>
    <col min="5" max="16384" width="35.88671875" style="4"/>
  </cols>
  <sheetData>
    <row r="1" spans="1:4" x14ac:dyDescent="0.3">
      <c r="A1" s="3" t="s">
        <v>1125</v>
      </c>
      <c r="B1" s="3" t="s">
        <v>0</v>
      </c>
      <c r="C1" s="3" t="s">
        <v>1</v>
      </c>
      <c r="D1" s="3" t="s">
        <v>2</v>
      </c>
    </row>
    <row r="2" spans="1:4" x14ac:dyDescent="0.3">
      <c r="A2" s="4">
        <v>1</v>
      </c>
      <c r="B2" s="4" t="s">
        <v>3</v>
      </c>
      <c r="C2" s="4" t="s">
        <v>4</v>
      </c>
      <c r="D2" s="4" t="str">
        <f>HYPERLINK("https://talan.bank.gov.ua/get-user-certificate/Npz2SFdpkJpXc-wEKtAc","Завантажити сертифікат")</f>
        <v>Завантажити сертифікат</v>
      </c>
    </row>
    <row r="3" spans="1:4" x14ac:dyDescent="0.3">
      <c r="A3" s="4">
        <v>2</v>
      </c>
      <c r="B3" s="4" t="s">
        <v>5</v>
      </c>
      <c r="C3" s="4" t="s">
        <v>6</v>
      </c>
      <c r="D3" s="4" t="str">
        <f>HYPERLINK("https://talan.bank.gov.ua/get-user-certificate/Npz2Snan7VKFuIZ1u0cJ","Завантажити сертифікат")</f>
        <v>Завантажити сертифікат</v>
      </c>
    </row>
    <row r="4" spans="1:4" x14ac:dyDescent="0.3">
      <c r="A4" s="4">
        <v>3</v>
      </c>
      <c r="B4" s="4" t="s">
        <v>7</v>
      </c>
      <c r="C4" s="4" t="s">
        <v>8</v>
      </c>
      <c r="D4" s="4" t="str">
        <f>HYPERLINK("https://talan.bank.gov.ua/get-user-certificate/Npz2SWqYhkpOp082MMnI","Завантажити сертифікат")</f>
        <v>Завантажити сертифікат</v>
      </c>
    </row>
    <row r="5" spans="1:4" x14ac:dyDescent="0.3">
      <c r="A5" s="4">
        <v>4</v>
      </c>
      <c r="B5" s="4" t="s">
        <v>9</v>
      </c>
      <c r="C5" s="4" t="s">
        <v>10</v>
      </c>
      <c r="D5" s="4" t="str">
        <f>HYPERLINK("https://talan.bank.gov.ua/get-user-certificate/Npz2SgF_M4--8MvLwVJD","Завантажити сертифікат")</f>
        <v>Завантажити сертифікат</v>
      </c>
    </row>
    <row r="6" spans="1:4" x14ac:dyDescent="0.3">
      <c r="A6" s="4">
        <v>5</v>
      </c>
      <c r="B6" s="4" t="s">
        <v>11</v>
      </c>
      <c r="C6" s="4" t="s">
        <v>12</v>
      </c>
      <c r="D6" s="4" t="str">
        <f>HYPERLINK("https://talan.bank.gov.ua/get-user-certificate/Npz2SUaE31udBQvEp42u","Завантажити сертифікат")</f>
        <v>Завантажити сертифікат</v>
      </c>
    </row>
    <row r="7" spans="1:4" x14ac:dyDescent="0.3">
      <c r="A7" s="4">
        <v>6</v>
      </c>
      <c r="B7" s="4" t="s">
        <v>13</v>
      </c>
      <c r="C7" s="4" t="s">
        <v>14</v>
      </c>
      <c r="D7" s="4" t="str">
        <f>HYPERLINK("https://talan.bank.gov.ua/get-user-certificate/Npz2Sf2gd2Wzy3B3isKf","Завантажити сертифікат")</f>
        <v>Завантажити сертифікат</v>
      </c>
    </row>
    <row r="8" spans="1:4" x14ac:dyDescent="0.3">
      <c r="A8" s="4">
        <v>7</v>
      </c>
      <c r="B8" s="4" t="s">
        <v>15</v>
      </c>
      <c r="C8" s="4" t="s">
        <v>16</v>
      </c>
      <c r="D8" s="4" t="str">
        <f>HYPERLINK("https://talan.bank.gov.ua/get-user-certificate/Npz2SVRZLEXZrXbp_JSp","Завантажити сертифікат")</f>
        <v>Завантажити сертифікат</v>
      </c>
    </row>
    <row r="9" spans="1:4" x14ac:dyDescent="0.3">
      <c r="A9" s="4">
        <v>8</v>
      </c>
      <c r="B9" s="4" t="s">
        <v>17</v>
      </c>
      <c r="C9" s="4" t="s">
        <v>18</v>
      </c>
      <c r="D9" s="4" t="str">
        <f>HYPERLINK("https://talan.bank.gov.ua/get-user-certificate/Npz2SfTXNDJSiXl6jWuW","Завантажити сертифікат")</f>
        <v>Завантажити сертифікат</v>
      </c>
    </row>
    <row r="10" spans="1:4" x14ac:dyDescent="0.3">
      <c r="A10" s="4">
        <v>9</v>
      </c>
      <c r="B10" s="4" t="s">
        <v>19</v>
      </c>
      <c r="C10" s="4" t="s">
        <v>20</v>
      </c>
      <c r="D10" s="4" t="str">
        <f>HYPERLINK("https://talan.bank.gov.ua/get-user-certificate/Npz2SmSc4K33UqEDh2yY","Завантажити сертифікат")</f>
        <v>Завантажити сертифікат</v>
      </c>
    </row>
    <row r="11" spans="1:4" x14ac:dyDescent="0.3">
      <c r="A11" s="4">
        <v>10</v>
      </c>
      <c r="B11" s="4" t="s">
        <v>21</v>
      </c>
      <c r="C11" s="4" t="s">
        <v>22</v>
      </c>
      <c r="D11" s="4" t="str">
        <f>HYPERLINK("https://talan.bank.gov.ua/get-user-certificate/Npz2SrxlseOkYH_pUyDc","Завантажити сертифікат")</f>
        <v>Завантажити сертифікат</v>
      </c>
    </row>
    <row r="12" spans="1:4" x14ac:dyDescent="0.3">
      <c r="A12" s="4">
        <v>11</v>
      </c>
      <c r="B12" s="4" t="s">
        <v>17</v>
      </c>
      <c r="C12" s="4" t="s">
        <v>18</v>
      </c>
      <c r="D12" s="4" t="str">
        <f>HYPERLINK("https://talan.bank.gov.ua/get-user-certificate/Npz2SgT_G0VWtOgqZQt8","Завантажити сертифікат")</f>
        <v>Завантажити сертифікат</v>
      </c>
    </row>
    <row r="13" spans="1:4" x14ac:dyDescent="0.3">
      <c r="A13" s="4">
        <v>12</v>
      </c>
      <c r="B13" s="4" t="s">
        <v>23</v>
      </c>
      <c r="C13" s="4" t="s">
        <v>24</v>
      </c>
      <c r="D13" s="4" t="str">
        <f>HYPERLINK("https://talan.bank.gov.ua/get-user-certificate/Npz2Sc1LiFTXeyL2Ks7C","Завантажити сертифікат")</f>
        <v>Завантажити сертифікат</v>
      </c>
    </row>
    <row r="14" spans="1:4" x14ac:dyDescent="0.3">
      <c r="A14" s="4">
        <v>13</v>
      </c>
      <c r="B14" s="4" t="s">
        <v>25</v>
      </c>
      <c r="C14" s="4" t="s">
        <v>26</v>
      </c>
      <c r="D14" s="4" t="str">
        <f>HYPERLINK("https://talan.bank.gov.ua/get-user-certificate/Npz2SzvZhzcxechmomTQ","Завантажити сертифікат")</f>
        <v>Завантажити сертифікат</v>
      </c>
    </row>
    <row r="15" spans="1:4" x14ac:dyDescent="0.3">
      <c r="A15" s="4">
        <v>14</v>
      </c>
      <c r="B15" s="4" t="s">
        <v>27</v>
      </c>
      <c r="C15" s="4" t="s">
        <v>28</v>
      </c>
      <c r="D15" s="4" t="str">
        <f>HYPERLINK("https://talan.bank.gov.ua/get-user-certificate/Npz2ShiOaY_9RAjcDycJ","Завантажити сертифікат")</f>
        <v>Завантажити сертифікат</v>
      </c>
    </row>
    <row r="16" spans="1:4" x14ac:dyDescent="0.3">
      <c r="A16" s="4">
        <v>15</v>
      </c>
      <c r="B16" s="4" t="s">
        <v>29</v>
      </c>
      <c r="C16" s="4" t="s">
        <v>30</v>
      </c>
      <c r="D16" s="4" t="str">
        <f>HYPERLINK("https://talan.bank.gov.ua/get-user-certificate/Npz2Sk_b0SbPA6FLWRE8","Завантажити сертифікат")</f>
        <v>Завантажити сертифікат</v>
      </c>
    </row>
    <row r="17" spans="1:4" x14ac:dyDescent="0.3">
      <c r="A17" s="4">
        <v>16</v>
      </c>
      <c r="B17" s="4" t="s">
        <v>31</v>
      </c>
      <c r="C17" s="4" t="s">
        <v>32</v>
      </c>
      <c r="D17" s="4" t="str">
        <f>HYPERLINK("https://talan.bank.gov.ua/get-user-certificate/Npz2SftUNUBjLBy6AqMz","Завантажити сертифікат")</f>
        <v>Завантажити сертифікат</v>
      </c>
    </row>
    <row r="18" spans="1:4" x14ac:dyDescent="0.3">
      <c r="A18" s="4">
        <v>17</v>
      </c>
      <c r="B18" s="4" t="s">
        <v>33</v>
      </c>
      <c r="C18" s="4" t="s">
        <v>34</v>
      </c>
      <c r="D18" s="4" t="str">
        <f>HYPERLINK("https://talan.bank.gov.ua/get-user-certificate/Npz2SG3P4dxunu0X4r8k","Завантажити сертифікат")</f>
        <v>Завантажити сертифікат</v>
      </c>
    </row>
    <row r="19" spans="1:4" x14ac:dyDescent="0.3">
      <c r="A19" s="4">
        <v>18</v>
      </c>
      <c r="B19" s="4" t="s">
        <v>35</v>
      </c>
      <c r="C19" s="4" t="s">
        <v>36</v>
      </c>
      <c r="D19" s="4" t="str">
        <f>HYPERLINK("https://talan.bank.gov.ua/get-user-certificate/Npz2S3fFxUylIeTvDecR","Завантажити сертифікат")</f>
        <v>Завантажити сертифікат</v>
      </c>
    </row>
    <row r="20" spans="1:4" x14ac:dyDescent="0.3">
      <c r="A20" s="4">
        <v>19</v>
      </c>
      <c r="B20" s="4" t="s">
        <v>37</v>
      </c>
      <c r="C20" s="4" t="s">
        <v>38</v>
      </c>
      <c r="D20" s="4" t="str">
        <f>HYPERLINK("https://talan.bank.gov.ua/get-user-certificate/Npz2SCpeK1Xzc6B6rPkI","Завантажити сертифікат")</f>
        <v>Завантажити сертифікат</v>
      </c>
    </row>
    <row r="21" spans="1:4" x14ac:dyDescent="0.3">
      <c r="A21" s="4">
        <v>20</v>
      </c>
      <c r="B21" s="4" t="s">
        <v>39</v>
      </c>
      <c r="C21" s="4" t="s">
        <v>40</v>
      </c>
      <c r="D21" s="4" t="str">
        <f>HYPERLINK("https://talan.bank.gov.ua/get-user-certificate/Npz2Sb-G07WpaUwXsdYn","Завантажити сертифікат")</f>
        <v>Завантажити сертифікат</v>
      </c>
    </row>
    <row r="22" spans="1:4" x14ac:dyDescent="0.3">
      <c r="A22" s="4">
        <v>21</v>
      </c>
      <c r="B22" s="4" t="s">
        <v>41</v>
      </c>
      <c r="C22" s="4" t="s">
        <v>42</v>
      </c>
      <c r="D22" s="4" t="str">
        <f>HYPERLINK("https://talan.bank.gov.ua/get-user-certificate/Npz2SceJxNixXC__M4aX","Завантажити сертифікат")</f>
        <v>Завантажити сертифікат</v>
      </c>
    </row>
    <row r="23" spans="1:4" x14ac:dyDescent="0.3">
      <c r="A23" s="4">
        <v>22</v>
      </c>
      <c r="B23" s="4" t="s">
        <v>43</v>
      </c>
      <c r="C23" s="4" t="s">
        <v>44</v>
      </c>
      <c r="D23" s="4" t="str">
        <f>HYPERLINK("https://talan.bank.gov.ua/get-user-certificate/Npz2SSEiO5tWQM1OHmc1","Завантажити сертифікат")</f>
        <v>Завантажити сертифікат</v>
      </c>
    </row>
    <row r="24" spans="1:4" x14ac:dyDescent="0.3">
      <c r="A24" s="4">
        <v>23</v>
      </c>
      <c r="B24" s="4" t="s">
        <v>45</v>
      </c>
      <c r="C24" s="4" t="s">
        <v>46</v>
      </c>
      <c r="D24" s="4" t="str">
        <f>HYPERLINK("https://talan.bank.gov.ua/get-user-certificate/Npz2STR_xT_ULzZsMQjn","Завантажити сертифікат")</f>
        <v>Завантажити сертифікат</v>
      </c>
    </row>
    <row r="25" spans="1:4" x14ac:dyDescent="0.3">
      <c r="A25" s="4">
        <v>24</v>
      </c>
      <c r="B25" s="4" t="s">
        <v>47</v>
      </c>
      <c r="C25" s="4" t="s">
        <v>48</v>
      </c>
      <c r="D25" s="4" t="str">
        <f>HYPERLINK("https://talan.bank.gov.ua/get-user-certificate/Npz2SKNn_gbKuj8FJDQy","Завантажити сертифікат")</f>
        <v>Завантажити сертифікат</v>
      </c>
    </row>
    <row r="26" spans="1:4" x14ac:dyDescent="0.3">
      <c r="A26" s="4">
        <v>25</v>
      </c>
      <c r="B26" s="4" t="s">
        <v>49</v>
      </c>
      <c r="C26" s="4" t="s">
        <v>50</v>
      </c>
      <c r="D26" s="4" t="str">
        <f>HYPERLINK("https://talan.bank.gov.ua/get-user-certificate/Npz2SQ8ensitHRx2h6Su","Завантажити сертифікат")</f>
        <v>Завантажити сертифікат</v>
      </c>
    </row>
    <row r="27" spans="1:4" x14ac:dyDescent="0.3">
      <c r="A27" s="4">
        <v>26</v>
      </c>
      <c r="B27" s="4" t="s">
        <v>51</v>
      </c>
      <c r="C27" s="4" t="s">
        <v>50</v>
      </c>
      <c r="D27" s="4" t="str">
        <f>HYPERLINK("https://talan.bank.gov.ua/get-user-certificate/Npz2SfeEdPAs1LJjggez","Завантажити сертифікат")</f>
        <v>Завантажити сертифікат</v>
      </c>
    </row>
    <row r="28" spans="1:4" x14ac:dyDescent="0.3">
      <c r="A28" s="4">
        <v>27</v>
      </c>
      <c r="B28" s="4" t="s">
        <v>52</v>
      </c>
      <c r="C28" s="4" t="s">
        <v>53</v>
      </c>
      <c r="D28" s="4" t="str">
        <f>HYPERLINK("https://talan.bank.gov.ua/get-user-certificate/Npz2S5QeD3w8yiwx-UYm","Завантажити сертифікат")</f>
        <v>Завантажити сертифікат</v>
      </c>
    </row>
    <row r="29" spans="1:4" x14ac:dyDescent="0.3">
      <c r="A29" s="4">
        <v>28</v>
      </c>
      <c r="B29" s="4" t="s">
        <v>54</v>
      </c>
      <c r="C29" s="4" t="s">
        <v>55</v>
      </c>
      <c r="D29" s="4" t="str">
        <f>HYPERLINK("https://talan.bank.gov.ua/get-user-certificate/Npz2Sdx-4NUrRCcRptWI","Завантажити сертифікат")</f>
        <v>Завантажити сертифікат</v>
      </c>
    </row>
    <row r="30" spans="1:4" x14ac:dyDescent="0.3">
      <c r="A30" s="4">
        <v>29</v>
      </c>
      <c r="B30" s="4" t="s">
        <v>56</v>
      </c>
      <c r="C30" s="4" t="s">
        <v>57</v>
      </c>
      <c r="D30" s="4" t="str">
        <f>HYPERLINK("https://talan.bank.gov.ua/get-user-certificate/Npz2S3S52pbH1SwUHhDG","Завантажити сертифікат")</f>
        <v>Завантажити сертифікат</v>
      </c>
    </row>
    <row r="31" spans="1:4" x14ac:dyDescent="0.3">
      <c r="A31" s="4">
        <v>30</v>
      </c>
      <c r="B31" s="4" t="s">
        <v>58</v>
      </c>
      <c r="C31" s="4" t="s">
        <v>59</v>
      </c>
      <c r="D31" s="4" t="str">
        <f>HYPERLINK("https://talan.bank.gov.ua/get-user-certificate/Npz2SM9_TUnNSbZTPm__","Завантажити сертифікат")</f>
        <v>Завантажити сертифікат</v>
      </c>
    </row>
    <row r="32" spans="1:4" x14ac:dyDescent="0.3">
      <c r="A32" s="4">
        <v>31</v>
      </c>
      <c r="B32" s="4" t="s">
        <v>60</v>
      </c>
      <c r="C32" s="4" t="s">
        <v>61</v>
      </c>
      <c r="D32" s="4" t="str">
        <f>HYPERLINK("https://talan.bank.gov.ua/get-user-certificate/Npz2SyBbSIM6UMCoptXs","Завантажити сертифікат")</f>
        <v>Завантажити сертифікат</v>
      </c>
    </row>
    <row r="33" spans="1:4" x14ac:dyDescent="0.3">
      <c r="A33" s="4">
        <v>32</v>
      </c>
      <c r="B33" s="4" t="s">
        <v>62</v>
      </c>
      <c r="C33" s="4" t="s">
        <v>63</v>
      </c>
      <c r="D33" s="4" t="str">
        <f>HYPERLINK("https://talan.bank.gov.ua/get-user-certificate/Npz2Srgy-75z4rJWvojD","Завантажити сертифікат")</f>
        <v>Завантажити сертифікат</v>
      </c>
    </row>
    <row r="34" spans="1:4" x14ac:dyDescent="0.3">
      <c r="A34" s="4">
        <v>33</v>
      </c>
      <c r="B34" s="4" t="s">
        <v>64</v>
      </c>
      <c r="C34" s="4" t="s">
        <v>65</v>
      </c>
      <c r="D34" s="4" t="str">
        <f>HYPERLINK("https://talan.bank.gov.ua/get-user-certificate/Npz2Sam4pb3eIiJK_tfG","Завантажити сертифікат")</f>
        <v>Завантажити сертифікат</v>
      </c>
    </row>
    <row r="35" spans="1:4" x14ac:dyDescent="0.3">
      <c r="A35" s="4">
        <v>34</v>
      </c>
      <c r="B35" s="4" t="s">
        <v>66</v>
      </c>
      <c r="C35" s="4" t="s">
        <v>67</v>
      </c>
      <c r="D35" s="4" t="str">
        <f>HYPERLINK("https://talan.bank.gov.ua/get-user-certificate/Npz2S0DjuNyfeFEkQbOe","Завантажити сертифікат")</f>
        <v>Завантажити сертифікат</v>
      </c>
    </row>
    <row r="36" spans="1:4" x14ac:dyDescent="0.3">
      <c r="A36" s="4">
        <v>35</v>
      </c>
      <c r="B36" s="4" t="s">
        <v>68</v>
      </c>
      <c r="C36" s="4" t="s">
        <v>69</v>
      </c>
      <c r="D36" s="4" t="str">
        <f>HYPERLINK("https://talan.bank.gov.ua/get-user-certificate/Npz2SqoMjb7k1Y9JdR2f","Завантажити сертифікат")</f>
        <v>Завантажити сертифікат</v>
      </c>
    </row>
    <row r="37" spans="1:4" x14ac:dyDescent="0.3">
      <c r="A37" s="4">
        <v>36</v>
      </c>
      <c r="B37" s="4" t="s">
        <v>70</v>
      </c>
      <c r="C37" s="4" t="s">
        <v>71</v>
      </c>
      <c r="D37" s="4" t="str">
        <f>HYPERLINK("https://talan.bank.gov.ua/get-user-certificate/Npz2SgI61Id5VnNw8gr4","Завантажити сертифікат")</f>
        <v>Завантажити сертифікат</v>
      </c>
    </row>
    <row r="38" spans="1:4" x14ac:dyDescent="0.3">
      <c r="A38" s="4">
        <v>37</v>
      </c>
      <c r="B38" s="4" t="s">
        <v>72</v>
      </c>
      <c r="C38" s="4" t="s">
        <v>73</v>
      </c>
      <c r="D38" s="4" t="str">
        <f>HYPERLINK("https://talan.bank.gov.ua/get-user-certificate/Npz2SKJtmHjQRR59Xj2a","Завантажити сертифікат")</f>
        <v>Завантажити сертифікат</v>
      </c>
    </row>
    <row r="39" spans="1:4" x14ac:dyDescent="0.3">
      <c r="A39" s="4">
        <v>38</v>
      </c>
      <c r="B39" s="4" t="s">
        <v>74</v>
      </c>
      <c r="C39" s="4" t="s">
        <v>75</v>
      </c>
      <c r="D39" s="4" t="str">
        <f>HYPERLINK("https://talan.bank.gov.ua/get-user-certificate/Npz2SBZJXwzzMYBz20LH","Завантажити сертифікат")</f>
        <v>Завантажити сертифікат</v>
      </c>
    </row>
    <row r="40" spans="1:4" x14ac:dyDescent="0.3">
      <c r="A40" s="4">
        <v>39</v>
      </c>
      <c r="B40" s="4" t="s">
        <v>76</v>
      </c>
      <c r="C40" s="4" t="s">
        <v>77</v>
      </c>
      <c r="D40" s="4" t="str">
        <f>HYPERLINK("https://talan.bank.gov.ua/get-user-certificate/Npz2Shw8LCVX8GNK8sl6","Завантажити сертифікат")</f>
        <v>Завантажити сертифікат</v>
      </c>
    </row>
    <row r="41" spans="1:4" x14ac:dyDescent="0.3">
      <c r="A41" s="4">
        <v>40</v>
      </c>
      <c r="B41" s="4" t="s">
        <v>78</v>
      </c>
      <c r="C41" s="4" t="s">
        <v>79</v>
      </c>
      <c r="D41" s="4" t="str">
        <f>HYPERLINK("https://talan.bank.gov.ua/get-user-certificate/Npz2SHhvB83BREOhPXWO","Завантажити сертифікат")</f>
        <v>Завантажити сертифікат</v>
      </c>
    </row>
    <row r="42" spans="1:4" x14ac:dyDescent="0.3">
      <c r="A42" s="4">
        <v>41</v>
      </c>
      <c r="B42" s="4" t="s">
        <v>80</v>
      </c>
      <c r="C42" s="4" t="s">
        <v>81</v>
      </c>
      <c r="D42" s="4" t="str">
        <f>HYPERLINK("https://talan.bank.gov.ua/get-user-certificate/Npz2SNWu0_NaE0zwxhGS","Завантажити сертифікат")</f>
        <v>Завантажити сертифікат</v>
      </c>
    </row>
    <row r="43" spans="1:4" x14ac:dyDescent="0.3">
      <c r="A43" s="4">
        <v>42</v>
      </c>
      <c r="B43" s="4" t="s">
        <v>82</v>
      </c>
      <c r="C43" s="4" t="s">
        <v>83</v>
      </c>
      <c r="D43" s="4" t="str">
        <f>HYPERLINK("https://talan.bank.gov.ua/get-user-certificate/Npz2SlE45z2w92yYyI17","Завантажити сертифікат")</f>
        <v>Завантажити сертифікат</v>
      </c>
    </row>
    <row r="44" spans="1:4" x14ac:dyDescent="0.3">
      <c r="A44" s="4">
        <v>43</v>
      </c>
      <c r="B44" s="4" t="s">
        <v>84</v>
      </c>
      <c r="C44" s="4" t="s">
        <v>85</v>
      </c>
      <c r="D44" s="4" t="str">
        <f>HYPERLINK("https://talan.bank.gov.ua/get-user-certificate/Npz2Si7oKe1q02_RE3dv","Завантажити сертифікат")</f>
        <v>Завантажити сертифікат</v>
      </c>
    </row>
    <row r="45" spans="1:4" x14ac:dyDescent="0.3">
      <c r="A45" s="4">
        <v>44</v>
      </c>
      <c r="B45" s="4" t="s">
        <v>86</v>
      </c>
      <c r="C45" s="4" t="s">
        <v>87</v>
      </c>
      <c r="D45" s="4" t="str">
        <f>HYPERLINK("https://talan.bank.gov.ua/get-user-certificate/Npz2SdzpYRxttVLya6UY","Завантажити сертифікат")</f>
        <v>Завантажити сертифікат</v>
      </c>
    </row>
    <row r="46" spans="1:4" x14ac:dyDescent="0.3">
      <c r="A46" s="4">
        <v>45</v>
      </c>
      <c r="B46" s="4" t="s">
        <v>88</v>
      </c>
      <c r="C46" s="4" t="s">
        <v>89</v>
      </c>
      <c r="D46" s="4" t="str">
        <f>HYPERLINK("https://talan.bank.gov.ua/get-user-certificate/Npz2STxQdcMxuY2Fl6Ui","Завантажити сертифікат")</f>
        <v>Завантажити сертифікат</v>
      </c>
    </row>
    <row r="47" spans="1:4" x14ac:dyDescent="0.3">
      <c r="A47" s="4">
        <v>46</v>
      </c>
      <c r="B47" s="4" t="s">
        <v>88</v>
      </c>
      <c r="C47" s="4" t="s">
        <v>89</v>
      </c>
      <c r="D47" s="4" t="str">
        <f>HYPERLINK("https://talan.bank.gov.ua/get-user-certificate/Npz2SFuTeD__Ub7gNaOh","Завантажити сертифікат")</f>
        <v>Завантажити сертифікат</v>
      </c>
    </row>
    <row r="48" spans="1:4" x14ac:dyDescent="0.3">
      <c r="A48" s="4">
        <v>47</v>
      </c>
      <c r="B48" s="4" t="s">
        <v>90</v>
      </c>
      <c r="C48" s="4" t="s">
        <v>91</v>
      </c>
      <c r="D48" s="4" t="str">
        <f>HYPERLINK("https://talan.bank.gov.ua/get-user-certificate/Npz2SmZHbQCs7ME7SlLT","Завантажити сертифікат")</f>
        <v>Завантажити сертифікат</v>
      </c>
    </row>
    <row r="49" spans="1:4" x14ac:dyDescent="0.3">
      <c r="A49" s="4">
        <v>48</v>
      </c>
      <c r="B49" s="4" t="s">
        <v>92</v>
      </c>
      <c r="C49" s="4" t="s">
        <v>93</v>
      </c>
      <c r="D49" s="4" t="str">
        <f>HYPERLINK("https://talan.bank.gov.ua/get-user-certificate/Npz2SAGoekYiJNDBrUlv","Завантажити сертифікат")</f>
        <v>Завантажити сертифікат</v>
      </c>
    </row>
    <row r="50" spans="1:4" x14ac:dyDescent="0.3">
      <c r="A50" s="4">
        <v>49</v>
      </c>
      <c r="B50" s="4" t="s">
        <v>94</v>
      </c>
      <c r="C50" s="4" t="s">
        <v>95</v>
      </c>
      <c r="D50" s="4" t="str">
        <f>HYPERLINK("https://talan.bank.gov.ua/get-user-certificate/Npz2S0cNvN0elqkqpHMY","Завантажити сертифікат")</f>
        <v>Завантажити сертифікат</v>
      </c>
    </row>
    <row r="51" spans="1:4" x14ac:dyDescent="0.3">
      <c r="A51" s="4">
        <v>50</v>
      </c>
      <c r="B51" s="4" t="s">
        <v>96</v>
      </c>
      <c r="C51" s="4" t="s">
        <v>97</v>
      </c>
      <c r="D51" s="4" t="str">
        <f>HYPERLINK("https://talan.bank.gov.ua/get-user-certificate/Npz2SEH0fvM8ORfcihIJ","Завантажити сертифікат")</f>
        <v>Завантажити сертифікат</v>
      </c>
    </row>
    <row r="52" spans="1:4" x14ac:dyDescent="0.3">
      <c r="A52" s="4">
        <v>51</v>
      </c>
      <c r="B52" s="4" t="s">
        <v>98</v>
      </c>
      <c r="C52" s="4" t="s">
        <v>99</v>
      </c>
      <c r="D52" s="4" t="str">
        <f>HYPERLINK("https://talan.bank.gov.ua/get-user-certificate/Npz2SrOaBXM7FlWkwqm4","Завантажити сертифікат")</f>
        <v>Завантажити сертифікат</v>
      </c>
    </row>
    <row r="53" spans="1:4" x14ac:dyDescent="0.3">
      <c r="A53" s="4">
        <v>52</v>
      </c>
      <c r="B53" s="4" t="s">
        <v>100</v>
      </c>
      <c r="C53" s="4" t="s">
        <v>101</v>
      </c>
      <c r="D53" s="4" t="str">
        <f>HYPERLINK("https://talan.bank.gov.ua/get-user-certificate/Npz2ShFgX071guv7-eS_","Завантажити сертифікат")</f>
        <v>Завантажити сертифікат</v>
      </c>
    </row>
    <row r="54" spans="1:4" x14ac:dyDescent="0.3">
      <c r="A54" s="4">
        <v>53</v>
      </c>
      <c r="B54" s="4" t="s">
        <v>102</v>
      </c>
      <c r="C54" s="4" t="s">
        <v>103</v>
      </c>
      <c r="D54" s="4" t="str">
        <f>HYPERLINK("https://talan.bank.gov.ua/get-user-certificate/Npz2SCwJIjy2_e8xfxye","Завантажити сертифікат")</f>
        <v>Завантажити сертифікат</v>
      </c>
    </row>
    <row r="55" spans="1:4" x14ac:dyDescent="0.3">
      <c r="A55" s="4">
        <v>54</v>
      </c>
      <c r="B55" s="4" t="s">
        <v>104</v>
      </c>
      <c r="C55" s="4" t="s">
        <v>105</v>
      </c>
      <c r="D55" s="4" t="str">
        <f>HYPERLINK("https://talan.bank.gov.ua/get-user-certificate/Npz2SGoLYe8oyLyY9DYX","Завантажити сертифікат")</f>
        <v>Завантажити сертифікат</v>
      </c>
    </row>
    <row r="56" spans="1:4" x14ac:dyDescent="0.3">
      <c r="A56" s="4">
        <v>55</v>
      </c>
      <c r="B56" s="4" t="s">
        <v>106</v>
      </c>
      <c r="C56" s="4" t="s">
        <v>107</v>
      </c>
      <c r="D56" s="4" t="str">
        <f>HYPERLINK("https://talan.bank.gov.ua/get-user-certificate/Npz2SSCZuCKqnZaMY2kz","Завантажити сертифікат")</f>
        <v>Завантажити сертифікат</v>
      </c>
    </row>
    <row r="57" spans="1:4" x14ac:dyDescent="0.3">
      <c r="A57" s="4">
        <v>56</v>
      </c>
      <c r="B57" s="4" t="s">
        <v>108</v>
      </c>
      <c r="C57" s="4" t="s">
        <v>109</v>
      </c>
      <c r="D57" s="4" t="str">
        <f>HYPERLINK("https://talan.bank.gov.ua/get-user-certificate/Npz2S6xUYVEOpoqhVDkC","Завантажити сертифікат")</f>
        <v>Завантажити сертифікат</v>
      </c>
    </row>
    <row r="58" spans="1:4" x14ac:dyDescent="0.3">
      <c r="A58" s="4">
        <v>57</v>
      </c>
      <c r="B58" s="4" t="s">
        <v>110</v>
      </c>
      <c r="C58" s="4" t="s">
        <v>111</v>
      </c>
      <c r="D58" s="4" t="str">
        <f>HYPERLINK("https://talan.bank.gov.ua/get-user-certificate/Npz2Si6zvap2FyVcZruc","Завантажити сертифікат")</f>
        <v>Завантажити сертифікат</v>
      </c>
    </row>
    <row r="59" spans="1:4" x14ac:dyDescent="0.3">
      <c r="A59" s="4">
        <v>58</v>
      </c>
      <c r="B59" s="4" t="s">
        <v>108</v>
      </c>
      <c r="C59" s="4" t="s">
        <v>109</v>
      </c>
      <c r="D59" s="4" t="str">
        <f>HYPERLINK("https://talan.bank.gov.ua/get-user-certificate/Npz2SIV7wVgng4wsCobT","Завантажити сертифікат")</f>
        <v>Завантажити сертифікат</v>
      </c>
    </row>
    <row r="60" spans="1:4" x14ac:dyDescent="0.3">
      <c r="A60" s="4">
        <v>59</v>
      </c>
      <c r="B60" s="4" t="s">
        <v>112</v>
      </c>
      <c r="C60" s="4" t="s">
        <v>113</v>
      </c>
      <c r="D60" s="4" t="str">
        <f>HYPERLINK("https://talan.bank.gov.ua/get-user-certificate/Npz2SHYd6AUkBRHKt5Gu","Завантажити сертифікат")</f>
        <v>Завантажити сертифікат</v>
      </c>
    </row>
    <row r="61" spans="1:4" x14ac:dyDescent="0.3">
      <c r="A61" s="4">
        <v>60</v>
      </c>
      <c r="B61" s="4" t="s">
        <v>114</v>
      </c>
      <c r="C61" s="4" t="s">
        <v>115</v>
      </c>
      <c r="D61" s="4" t="str">
        <f>HYPERLINK("https://talan.bank.gov.ua/get-user-certificate/Npz2S2wkvPfnN5jYJzkW","Завантажити сертифікат")</f>
        <v>Завантажити сертифікат</v>
      </c>
    </row>
    <row r="62" spans="1:4" x14ac:dyDescent="0.3">
      <c r="A62" s="4">
        <v>61</v>
      </c>
      <c r="B62" s="4" t="s">
        <v>116</v>
      </c>
      <c r="C62" s="4" t="s">
        <v>117</v>
      </c>
      <c r="D62" s="4" t="str">
        <f>HYPERLINK("https://talan.bank.gov.ua/get-user-certificate/Npz2SbSfgS2mJmQweYbF","Завантажити сертифікат")</f>
        <v>Завантажити сертифікат</v>
      </c>
    </row>
    <row r="63" spans="1:4" x14ac:dyDescent="0.3">
      <c r="A63" s="4">
        <v>62</v>
      </c>
      <c r="B63" s="4" t="s">
        <v>118</v>
      </c>
      <c r="C63" s="4" t="s">
        <v>119</v>
      </c>
      <c r="D63" s="4" t="str">
        <f>HYPERLINK("https://talan.bank.gov.ua/get-user-certificate/Npz2St8rlygLCxOAaVJR","Завантажити сертифікат")</f>
        <v>Завантажити сертифікат</v>
      </c>
    </row>
    <row r="64" spans="1:4" x14ac:dyDescent="0.3">
      <c r="A64" s="4">
        <v>63</v>
      </c>
      <c r="B64" s="4" t="s">
        <v>120</v>
      </c>
      <c r="C64" s="4" t="s">
        <v>121</v>
      </c>
      <c r="D64" s="4" t="str">
        <f>HYPERLINK("https://talan.bank.gov.ua/get-user-certificate/Npz2Sejvmazhpd4j9SZf","Завантажити сертифікат")</f>
        <v>Завантажити сертифікат</v>
      </c>
    </row>
    <row r="65" spans="1:4" x14ac:dyDescent="0.3">
      <c r="A65" s="4">
        <v>64</v>
      </c>
      <c r="B65" s="4" t="s">
        <v>122</v>
      </c>
      <c r="C65" s="4" t="s">
        <v>123</v>
      </c>
      <c r="D65" s="4" t="str">
        <f>HYPERLINK("https://talan.bank.gov.ua/get-user-certificate/Npz2SyqN8kq5Rn_leD0L","Завантажити сертифікат")</f>
        <v>Завантажити сертифікат</v>
      </c>
    </row>
    <row r="66" spans="1:4" x14ac:dyDescent="0.3">
      <c r="A66" s="4">
        <v>65</v>
      </c>
      <c r="B66" s="4" t="s">
        <v>124</v>
      </c>
      <c r="C66" s="4" t="s">
        <v>125</v>
      </c>
      <c r="D66" s="4" t="str">
        <f>HYPERLINK("https://talan.bank.gov.ua/get-user-certificate/Npz2SbK3b8YtoJHQ8YkW","Завантажити сертифікат")</f>
        <v>Завантажити сертифікат</v>
      </c>
    </row>
    <row r="67" spans="1:4" x14ac:dyDescent="0.3">
      <c r="A67" s="4">
        <v>66</v>
      </c>
      <c r="B67" s="4" t="s">
        <v>126</v>
      </c>
      <c r="C67" s="4" t="s">
        <v>127</v>
      </c>
      <c r="D67" s="4" t="str">
        <f>HYPERLINK("https://talan.bank.gov.ua/get-user-certificate/Npz2SYi536gHSPTB5t2f","Завантажити сертифікат")</f>
        <v>Завантажити сертифікат</v>
      </c>
    </row>
    <row r="68" spans="1:4" x14ac:dyDescent="0.3">
      <c r="A68" s="4">
        <v>67</v>
      </c>
      <c r="B68" s="4" t="s">
        <v>128</v>
      </c>
      <c r="C68" s="4" t="s">
        <v>129</v>
      </c>
      <c r="D68" s="4" t="str">
        <f>HYPERLINK("https://talan.bank.gov.ua/get-user-certificate/Npz2SBu6CmJ71Llrk0m8","Завантажити сертифікат")</f>
        <v>Завантажити сертифікат</v>
      </c>
    </row>
    <row r="69" spans="1:4" x14ac:dyDescent="0.3">
      <c r="A69" s="4">
        <v>68</v>
      </c>
      <c r="B69" s="4" t="s">
        <v>130</v>
      </c>
      <c r="C69" s="4" t="s">
        <v>131</v>
      </c>
      <c r="D69" s="4" t="str">
        <f>HYPERLINK("https://talan.bank.gov.ua/get-user-certificate/Npz2S8V6D_YdU3vHQal8","Завантажити сертифікат")</f>
        <v>Завантажити сертифікат</v>
      </c>
    </row>
    <row r="70" spans="1:4" x14ac:dyDescent="0.3">
      <c r="A70" s="4">
        <v>69</v>
      </c>
      <c r="B70" s="4" t="s">
        <v>132</v>
      </c>
      <c r="C70" s="4" t="s">
        <v>133</v>
      </c>
      <c r="D70" s="4" t="str">
        <f>HYPERLINK("https://talan.bank.gov.ua/get-user-certificate/Npz2S4iCLtMmh0vws-Rj","Завантажити сертифікат")</f>
        <v>Завантажити сертифікат</v>
      </c>
    </row>
    <row r="71" spans="1:4" x14ac:dyDescent="0.3">
      <c r="A71" s="4">
        <v>70</v>
      </c>
      <c r="B71" s="4" t="s">
        <v>134</v>
      </c>
      <c r="C71" s="4" t="s">
        <v>135</v>
      </c>
      <c r="D71" s="4" t="str">
        <f>HYPERLINK("https://talan.bank.gov.ua/get-user-certificate/Npz2SPkepHAbzLletJhY","Завантажити сертифікат")</f>
        <v>Завантажити сертифікат</v>
      </c>
    </row>
    <row r="72" spans="1:4" x14ac:dyDescent="0.3">
      <c r="A72" s="4">
        <v>71</v>
      </c>
      <c r="B72" s="4" t="s">
        <v>136</v>
      </c>
      <c r="C72" s="4" t="s">
        <v>137</v>
      </c>
      <c r="D72" s="4" t="str">
        <f>HYPERLINK("https://talan.bank.gov.ua/get-user-certificate/Npz2S_WKk57sNIfbZPPk","Завантажити сертифікат")</f>
        <v>Завантажити сертифікат</v>
      </c>
    </row>
    <row r="73" spans="1:4" x14ac:dyDescent="0.3">
      <c r="A73" s="4">
        <v>72</v>
      </c>
      <c r="B73" s="4" t="s">
        <v>138</v>
      </c>
      <c r="C73" s="4" t="s">
        <v>139</v>
      </c>
      <c r="D73" s="4" t="str">
        <f>HYPERLINK("https://talan.bank.gov.ua/get-user-certificate/Npz2SpqYKSXvWtpzQb7y","Завантажити сертифікат")</f>
        <v>Завантажити сертифікат</v>
      </c>
    </row>
    <row r="74" spans="1:4" x14ac:dyDescent="0.3">
      <c r="A74" s="4">
        <v>73</v>
      </c>
      <c r="B74" s="4" t="s">
        <v>140</v>
      </c>
      <c r="C74" s="4" t="s">
        <v>141</v>
      </c>
      <c r="D74" s="4" t="str">
        <f>HYPERLINK("https://talan.bank.gov.ua/get-user-certificate/Npz2SrQYeGM4YdiD9tkl","Завантажити сертифікат")</f>
        <v>Завантажити сертифікат</v>
      </c>
    </row>
    <row r="75" spans="1:4" x14ac:dyDescent="0.3">
      <c r="A75" s="4">
        <v>74</v>
      </c>
      <c r="B75" s="4" t="s">
        <v>142</v>
      </c>
      <c r="C75" s="4" t="s">
        <v>143</v>
      </c>
      <c r="D75" s="4" t="str">
        <f>HYPERLINK("https://talan.bank.gov.ua/get-user-certificate/Npz2SeNEu2saKl5lrz_c","Завантажити сертифікат")</f>
        <v>Завантажити сертифікат</v>
      </c>
    </row>
    <row r="76" spans="1:4" x14ac:dyDescent="0.3">
      <c r="A76" s="4">
        <v>75</v>
      </c>
      <c r="B76" s="4" t="s">
        <v>144</v>
      </c>
      <c r="C76" s="4" t="s">
        <v>145</v>
      </c>
      <c r="D76" s="4" t="str">
        <f>HYPERLINK("https://talan.bank.gov.ua/get-user-certificate/Npz2SmFQwbgJo3owugnR","Завантажити сертифікат")</f>
        <v>Завантажити сертифікат</v>
      </c>
    </row>
    <row r="77" spans="1:4" x14ac:dyDescent="0.3">
      <c r="A77" s="4">
        <v>76</v>
      </c>
      <c r="B77" s="4" t="s">
        <v>146</v>
      </c>
      <c r="C77" s="4" t="s">
        <v>147</v>
      </c>
      <c r="D77" s="4" t="str">
        <f>HYPERLINK("https://talan.bank.gov.ua/get-user-certificate/Npz2SD5ClfD32kosb9k2","Завантажити сертифікат")</f>
        <v>Завантажити сертифікат</v>
      </c>
    </row>
    <row r="78" spans="1:4" x14ac:dyDescent="0.3">
      <c r="A78" s="4">
        <v>77</v>
      </c>
      <c r="B78" s="4" t="s">
        <v>148</v>
      </c>
      <c r="C78" s="4" t="s">
        <v>149</v>
      </c>
      <c r="D78" s="4" t="str">
        <f>HYPERLINK("https://talan.bank.gov.ua/get-user-certificate/Npz2SYa1wZSzHWpRU7D2","Завантажити сертифікат")</f>
        <v>Завантажити сертифікат</v>
      </c>
    </row>
    <row r="79" spans="1:4" x14ac:dyDescent="0.3">
      <c r="A79" s="4">
        <v>78</v>
      </c>
      <c r="B79" s="4" t="s">
        <v>150</v>
      </c>
      <c r="C79" s="4" t="s">
        <v>151</v>
      </c>
      <c r="D79" s="4" t="str">
        <f>HYPERLINK("https://talan.bank.gov.ua/get-user-certificate/Npz2SmWQJhsFgrTjl7AT","Завантажити сертифікат")</f>
        <v>Завантажити сертифікат</v>
      </c>
    </row>
    <row r="80" spans="1:4" x14ac:dyDescent="0.3">
      <c r="A80" s="4">
        <v>79</v>
      </c>
      <c r="B80" s="4" t="s">
        <v>152</v>
      </c>
      <c r="C80" s="4" t="s">
        <v>153</v>
      </c>
      <c r="D80" s="4" t="str">
        <f>HYPERLINK("https://talan.bank.gov.ua/get-user-certificate/Npz2SQGc34jb1yD-XyfI","Завантажити сертифікат")</f>
        <v>Завантажити сертифікат</v>
      </c>
    </row>
    <row r="81" spans="1:4" x14ac:dyDescent="0.3">
      <c r="A81" s="4">
        <v>80</v>
      </c>
      <c r="B81" s="4" t="s">
        <v>154</v>
      </c>
      <c r="C81" s="4" t="s">
        <v>155</v>
      </c>
      <c r="D81" s="4" t="str">
        <f>HYPERLINK("https://talan.bank.gov.ua/get-user-certificate/Npz2SQPsy_H6bY-CAEfc","Завантажити сертифікат")</f>
        <v>Завантажити сертифікат</v>
      </c>
    </row>
    <row r="82" spans="1:4" x14ac:dyDescent="0.3">
      <c r="A82" s="4">
        <v>81</v>
      </c>
      <c r="B82" s="4" t="s">
        <v>156</v>
      </c>
      <c r="C82" s="4" t="s">
        <v>157</v>
      </c>
      <c r="D82" s="4" t="str">
        <f>HYPERLINK("https://talan.bank.gov.ua/get-user-certificate/Npz2SX863lwUFeaUNwVE","Завантажити сертифікат")</f>
        <v>Завантажити сертифікат</v>
      </c>
    </row>
    <row r="83" spans="1:4" x14ac:dyDescent="0.3">
      <c r="A83" s="4">
        <v>82</v>
      </c>
      <c r="B83" s="4" t="s">
        <v>158</v>
      </c>
      <c r="C83" s="4" t="s">
        <v>159</v>
      </c>
      <c r="D83" s="4" t="str">
        <f>HYPERLINK("https://talan.bank.gov.ua/get-user-certificate/Npz2SDXEwGhYfla5-LyD","Завантажити сертифікат")</f>
        <v>Завантажити сертифікат</v>
      </c>
    </row>
    <row r="84" spans="1:4" x14ac:dyDescent="0.3">
      <c r="A84" s="4">
        <v>83</v>
      </c>
      <c r="B84" s="4" t="s">
        <v>160</v>
      </c>
      <c r="C84" s="4" t="s">
        <v>159</v>
      </c>
      <c r="D84" s="4" t="str">
        <f>HYPERLINK("https://talan.bank.gov.ua/get-user-certificate/Npz2SpBhEnbeHCJuweCa","Завантажити сертифікат")</f>
        <v>Завантажити сертифікат</v>
      </c>
    </row>
    <row r="85" spans="1:4" x14ac:dyDescent="0.3">
      <c r="A85" s="4">
        <v>84</v>
      </c>
      <c r="B85" s="4" t="s">
        <v>161</v>
      </c>
      <c r="C85" s="4" t="s">
        <v>162</v>
      </c>
      <c r="D85" s="4" t="str">
        <f>HYPERLINK("https://talan.bank.gov.ua/get-user-certificate/Npz2SewXMniLC-zHY0n4","Завантажити сертифікат")</f>
        <v>Завантажити сертифікат</v>
      </c>
    </row>
    <row r="86" spans="1:4" x14ac:dyDescent="0.3">
      <c r="A86" s="4">
        <v>85</v>
      </c>
      <c r="B86" s="4" t="s">
        <v>163</v>
      </c>
      <c r="C86" s="4" t="s">
        <v>164</v>
      </c>
      <c r="D86" s="4" t="str">
        <f>HYPERLINK("https://talan.bank.gov.ua/get-user-certificate/Npz2S0GWF4KqvvRicIxX","Завантажити сертифікат")</f>
        <v>Завантажити сертифікат</v>
      </c>
    </row>
    <row r="87" spans="1:4" x14ac:dyDescent="0.3">
      <c r="A87" s="4">
        <v>86</v>
      </c>
      <c r="B87" s="4" t="s">
        <v>165</v>
      </c>
      <c r="C87" s="4" t="s">
        <v>166</v>
      </c>
      <c r="D87" s="4" t="str">
        <f>HYPERLINK("https://talan.bank.gov.ua/get-user-certificate/Npz2SOlraQqnYYneim9c","Завантажити сертифікат")</f>
        <v>Завантажити сертифікат</v>
      </c>
    </row>
    <row r="88" spans="1:4" x14ac:dyDescent="0.3">
      <c r="A88" s="4">
        <v>87</v>
      </c>
      <c r="B88" s="4" t="s">
        <v>167</v>
      </c>
      <c r="C88" s="4" t="s">
        <v>168</v>
      </c>
      <c r="D88" s="4" t="str">
        <f>HYPERLINK("https://talan.bank.gov.ua/get-user-certificate/Npz2SQKWDtLGsZaOTN9s","Завантажити сертифікат")</f>
        <v>Завантажити сертифікат</v>
      </c>
    </row>
    <row r="89" spans="1:4" x14ac:dyDescent="0.3">
      <c r="A89" s="4">
        <v>88</v>
      </c>
      <c r="B89" s="4" t="s">
        <v>169</v>
      </c>
      <c r="C89" s="4" t="s">
        <v>170</v>
      </c>
      <c r="D89" s="4" t="str">
        <f>HYPERLINK("https://talan.bank.gov.ua/get-user-certificate/Npz2Si8LVlQyrBo4yVcp","Завантажити сертифікат")</f>
        <v>Завантажити сертифікат</v>
      </c>
    </row>
    <row r="90" spans="1:4" x14ac:dyDescent="0.3">
      <c r="A90" s="4">
        <v>89</v>
      </c>
      <c r="B90" s="4" t="s">
        <v>171</v>
      </c>
      <c r="C90" s="4" t="s">
        <v>172</v>
      </c>
      <c r="D90" s="4" t="str">
        <f>HYPERLINK("https://talan.bank.gov.ua/get-user-certificate/Npz2S8EWzVmjZIoVVY9V","Завантажити сертифікат")</f>
        <v>Завантажити сертифікат</v>
      </c>
    </row>
    <row r="91" spans="1:4" x14ac:dyDescent="0.3">
      <c r="A91" s="4">
        <v>90</v>
      </c>
      <c r="B91" s="4" t="s">
        <v>173</v>
      </c>
      <c r="C91" s="4" t="s">
        <v>174</v>
      </c>
      <c r="D91" s="4" t="str">
        <f>HYPERLINK("https://talan.bank.gov.ua/get-user-certificate/Npz2ScZueMcaV1gUuODx","Завантажити сертифікат")</f>
        <v>Завантажити сертифікат</v>
      </c>
    </row>
    <row r="92" spans="1:4" x14ac:dyDescent="0.3">
      <c r="A92" s="4">
        <v>91</v>
      </c>
      <c r="B92" s="4" t="s">
        <v>175</v>
      </c>
      <c r="C92" s="4" t="s">
        <v>176</v>
      </c>
      <c r="D92" s="4" t="str">
        <f>HYPERLINK("https://talan.bank.gov.ua/get-user-certificate/Npz2SM9AZCanRzbYBF7s","Завантажити сертифікат")</f>
        <v>Завантажити сертифікат</v>
      </c>
    </row>
    <row r="93" spans="1:4" x14ac:dyDescent="0.3">
      <c r="A93" s="4">
        <v>92</v>
      </c>
      <c r="B93" s="4" t="s">
        <v>177</v>
      </c>
      <c r="C93" s="4" t="s">
        <v>178</v>
      </c>
      <c r="D93" s="4" t="str">
        <f>HYPERLINK("https://talan.bank.gov.ua/get-user-certificate/Npz2SHSP7CrM1KYIGEOB","Завантажити сертифікат")</f>
        <v>Завантажити сертифікат</v>
      </c>
    </row>
    <row r="94" spans="1:4" x14ac:dyDescent="0.3">
      <c r="A94" s="4">
        <v>93</v>
      </c>
      <c r="B94" s="4" t="s">
        <v>179</v>
      </c>
      <c r="C94" s="4" t="s">
        <v>180</v>
      </c>
      <c r="D94" s="4" t="str">
        <f>HYPERLINK("https://talan.bank.gov.ua/get-user-certificate/Npz2SOnI74Yl7FovWa9O","Завантажити сертифікат")</f>
        <v>Завантажити сертифікат</v>
      </c>
    </row>
    <row r="95" spans="1:4" x14ac:dyDescent="0.3">
      <c r="A95" s="4">
        <v>94</v>
      </c>
      <c r="B95" s="4" t="s">
        <v>181</v>
      </c>
      <c r="C95" s="4" t="s">
        <v>182</v>
      </c>
      <c r="D95" s="4" t="str">
        <f>HYPERLINK("https://talan.bank.gov.ua/get-user-certificate/Npz2SrYrGYMggr99Bron","Завантажити сертифікат")</f>
        <v>Завантажити сертифікат</v>
      </c>
    </row>
    <row r="96" spans="1:4" x14ac:dyDescent="0.3">
      <c r="A96" s="4">
        <v>95</v>
      </c>
      <c r="B96" s="4" t="s">
        <v>183</v>
      </c>
      <c r="C96" s="4" t="s">
        <v>184</v>
      </c>
      <c r="D96" s="4" t="str">
        <f>HYPERLINK("https://talan.bank.gov.ua/get-user-certificate/Npz2Smbm2EblYiM1Q91S","Завантажити сертифікат")</f>
        <v>Завантажити сертифікат</v>
      </c>
    </row>
    <row r="97" spans="1:4" x14ac:dyDescent="0.3">
      <c r="A97" s="4">
        <v>96</v>
      </c>
      <c r="B97" s="4" t="s">
        <v>185</v>
      </c>
      <c r="C97" s="4" t="s">
        <v>186</v>
      </c>
      <c r="D97" s="4" t="str">
        <f>HYPERLINK("https://talan.bank.gov.ua/get-user-certificate/Npz2STJDU1w7PQxiN383","Завантажити сертифікат")</f>
        <v>Завантажити сертифікат</v>
      </c>
    </row>
    <row r="98" spans="1:4" x14ac:dyDescent="0.3">
      <c r="A98" s="4">
        <v>97</v>
      </c>
      <c r="B98" s="4" t="s">
        <v>187</v>
      </c>
      <c r="C98" s="4" t="s">
        <v>188</v>
      </c>
      <c r="D98" s="4" t="str">
        <f>HYPERLINK("https://talan.bank.gov.ua/get-user-certificate/Npz2S3gsVtkyXsWpT3Tn","Завантажити сертифікат")</f>
        <v>Завантажити сертифікат</v>
      </c>
    </row>
    <row r="99" spans="1:4" x14ac:dyDescent="0.3">
      <c r="A99" s="4">
        <v>98</v>
      </c>
      <c r="B99" s="4" t="s">
        <v>189</v>
      </c>
      <c r="C99" s="4" t="s">
        <v>190</v>
      </c>
      <c r="D99" s="4" t="str">
        <f>HYPERLINK("https://talan.bank.gov.ua/get-user-certificate/Npz2SUHkuHzdj3XcrOBj","Завантажити сертифікат")</f>
        <v>Завантажити сертифікат</v>
      </c>
    </row>
    <row r="100" spans="1:4" x14ac:dyDescent="0.3">
      <c r="A100" s="4">
        <v>99</v>
      </c>
      <c r="B100" s="4" t="s">
        <v>191</v>
      </c>
      <c r="C100" s="4" t="s">
        <v>192</v>
      </c>
      <c r="D100" s="4" t="str">
        <f>HYPERLINK("https://talan.bank.gov.ua/get-user-certificate/Npz2SNL1ZIa7ipqfQFzY","Завантажити сертифікат")</f>
        <v>Завантажити сертифікат</v>
      </c>
    </row>
    <row r="101" spans="1:4" x14ac:dyDescent="0.3">
      <c r="A101" s="4">
        <v>100</v>
      </c>
      <c r="B101" s="4" t="s">
        <v>193</v>
      </c>
      <c r="C101" s="4" t="s">
        <v>194</v>
      </c>
      <c r="D101" s="4" t="str">
        <f>HYPERLINK("https://talan.bank.gov.ua/get-user-certificate/Npz2SZ7Smb_MGQfJCTmg","Завантажити сертифікат")</f>
        <v>Завантажити сертифікат</v>
      </c>
    </row>
    <row r="102" spans="1:4" x14ac:dyDescent="0.3">
      <c r="A102" s="4">
        <v>101</v>
      </c>
      <c r="B102" s="4" t="s">
        <v>195</v>
      </c>
      <c r="C102" s="4" t="s">
        <v>196</v>
      </c>
      <c r="D102" s="4" t="str">
        <f>HYPERLINK("https://talan.bank.gov.ua/get-user-certificate/Npz2SjyfMwi8B3__ggTH","Завантажити сертифікат")</f>
        <v>Завантажити сертифікат</v>
      </c>
    </row>
    <row r="103" spans="1:4" x14ac:dyDescent="0.3">
      <c r="A103" s="4">
        <v>102</v>
      </c>
      <c r="B103" s="4" t="s">
        <v>197</v>
      </c>
      <c r="C103" s="4" t="s">
        <v>198</v>
      </c>
      <c r="D103" s="4" t="str">
        <f>HYPERLINK("https://talan.bank.gov.ua/get-user-certificate/Npz2ScPBBMrT517yfMov","Завантажити сертифікат")</f>
        <v>Завантажити сертифікат</v>
      </c>
    </row>
    <row r="104" spans="1:4" x14ac:dyDescent="0.3">
      <c r="A104" s="4">
        <v>103</v>
      </c>
      <c r="B104" s="4" t="s">
        <v>199</v>
      </c>
      <c r="C104" s="4" t="s">
        <v>200</v>
      </c>
      <c r="D104" s="4" t="str">
        <f>HYPERLINK("https://talan.bank.gov.ua/get-user-certificate/Npz2S32ULyiWvsS_mUlg","Завантажити сертифікат")</f>
        <v>Завантажити сертифікат</v>
      </c>
    </row>
    <row r="105" spans="1:4" x14ac:dyDescent="0.3">
      <c r="A105" s="4">
        <v>104</v>
      </c>
      <c r="B105" s="4" t="s">
        <v>201</v>
      </c>
      <c r="C105" s="4" t="s">
        <v>202</v>
      </c>
      <c r="D105" s="4" t="str">
        <f>HYPERLINK("https://talan.bank.gov.ua/get-user-certificate/Npz2Sg7gwysZY_W5EBWo","Завантажити сертифікат")</f>
        <v>Завантажити сертифікат</v>
      </c>
    </row>
    <row r="106" spans="1:4" x14ac:dyDescent="0.3">
      <c r="A106" s="4">
        <v>105</v>
      </c>
      <c r="B106" s="4" t="s">
        <v>203</v>
      </c>
      <c r="C106" s="4" t="s">
        <v>204</v>
      </c>
      <c r="D106" s="4" t="str">
        <f>HYPERLINK("https://talan.bank.gov.ua/get-user-certificate/Npz2SZzonXVOgOvbxQEB","Завантажити сертифікат")</f>
        <v>Завантажити сертифікат</v>
      </c>
    </row>
    <row r="107" spans="1:4" x14ac:dyDescent="0.3">
      <c r="A107" s="4">
        <v>106</v>
      </c>
      <c r="B107" s="4" t="s">
        <v>205</v>
      </c>
      <c r="C107" s="4" t="s">
        <v>206</v>
      </c>
      <c r="D107" s="4" t="str">
        <f>HYPERLINK("https://talan.bank.gov.ua/get-user-certificate/Npz2SYmVuQi0ZN9ERBjc","Завантажити сертифікат")</f>
        <v>Завантажити сертифікат</v>
      </c>
    </row>
    <row r="108" spans="1:4" x14ac:dyDescent="0.3">
      <c r="A108" s="4">
        <v>107</v>
      </c>
      <c r="B108" s="4" t="s">
        <v>207</v>
      </c>
      <c r="C108" s="4" t="s">
        <v>208</v>
      </c>
      <c r="D108" s="4" t="str">
        <f>HYPERLINK("https://talan.bank.gov.ua/get-user-certificate/Npz2ST8Yz44G4TnMWZAC","Завантажити сертифікат")</f>
        <v>Завантажити сертифікат</v>
      </c>
    </row>
    <row r="109" spans="1:4" x14ac:dyDescent="0.3">
      <c r="A109" s="4">
        <v>108</v>
      </c>
      <c r="B109" s="4" t="s">
        <v>209</v>
      </c>
      <c r="C109" s="4" t="s">
        <v>210</v>
      </c>
      <c r="D109" s="4" t="str">
        <f>HYPERLINK("https://talan.bank.gov.ua/get-user-certificate/Npz2SoccShJd3qjpPIJx","Завантажити сертифікат")</f>
        <v>Завантажити сертифікат</v>
      </c>
    </row>
    <row r="110" spans="1:4" x14ac:dyDescent="0.3">
      <c r="A110" s="4">
        <v>109</v>
      </c>
      <c r="B110" s="4" t="s">
        <v>211</v>
      </c>
      <c r="C110" s="4" t="s">
        <v>212</v>
      </c>
      <c r="D110" s="4" t="str">
        <f>HYPERLINK("https://talan.bank.gov.ua/get-user-certificate/Npz2S6jHXxlvPPeELCUn","Завантажити сертифікат")</f>
        <v>Завантажити сертифікат</v>
      </c>
    </row>
    <row r="111" spans="1:4" x14ac:dyDescent="0.3">
      <c r="A111" s="4">
        <v>110</v>
      </c>
      <c r="B111" s="4" t="s">
        <v>213</v>
      </c>
      <c r="C111" s="4" t="s">
        <v>214</v>
      </c>
      <c r="D111" s="4" t="str">
        <f>HYPERLINK("https://talan.bank.gov.ua/get-user-certificate/Npz2Sn6xZ81_OwPPiLnB","Завантажити сертифікат")</f>
        <v>Завантажити сертифікат</v>
      </c>
    </row>
    <row r="112" spans="1:4" x14ac:dyDescent="0.3">
      <c r="A112" s="4">
        <v>111</v>
      </c>
      <c r="B112" s="4" t="s">
        <v>215</v>
      </c>
      <c r="C112" s="4" t="s">
        <v>216</v>
      </c>
      <c r="D112" s="4" t="str">
        <f>HYPERLINK("https://talan.bank.gov.ua/get-user-certificate/Npz2SyzYBeAfPCxSiZlg","Завантажити сертифікат")</f>
        <v>Завантажити сертифікат</v>
      </c>
    </row>
    <row r="113" spans="1:4" x14ac:dyDescent="0.3">
      <c r="A113" s="4">
        <v>112</v>
      </c>
      <c r="B113" s="4" t="s">
        <v>217</v>
      </c>
      <c r="C113" s="4" t="s">
        <v>218</v>
      </c>
      <c r="D113" s="4" t="str">
        <f>HYPERLINK("https://talan.bank.gov.ua/get-user-certificate/Npz2SOu88yzFRI-CYN_w","Завантажити сертифікат")</f>
        <v>Завантажити сертифікат</v>
      </c>
    </row>
    <row r="114" spans="1:4" x14ac:dyDescent="0.3">
      <c r="A114" s="4">
        <v>113</v>
      </c>
      <c r="B114" s="4" t="s">
        <v>219</v>
      </c>
      <c r="C114" s="4" t="s">
        <v>220</v>
      </c>
      <c r="D114" s="4" t="str">
        <f>HYPERLINK("https://talan.bank.gov.ua/get-user-certificate/Npz2SFK3UkV65x7EeQ1V","Завантажити сертифікат")</f>
        <v>Завантажити сертифікат</v>
      </c>
    </row>
    <row r="115" spans="1:4" x14ac:dyDescent="0.3">
      <c r="A115" s="4">
        <v>114</v>
      </c>
      <c r="B115" s="4" t="s">
        <v>221</v>
      </c>
      <c r="C115" s="4" t="s">
        <v>222</v>
      </c>
      <c r="D115" s="4" t="str">
        <f>HYPERLINK("https://talan.bank.gov.ua/get-user-certificate/Npz2St9DJrenrw_KOhWm","Завантажити сертифікат")</f>
        <v>Завантажити сертифікат</v>
      </c>
    </row>
    <row r="116" spans="1:4" x14ac:dyDescent="0.3">
      <c r="A116" s="4">
        <v>115</v>
      </c>
      <c r="B116" s="4" t="s">
        <v>223</v>
      </c>
      <c r="C116" s="4" t="s">
        <v>224</v>
      </c>
      <c r="D116" s="4" t="str">
        <f>HYPERLINK("https://talan.bank.gov.ua/get-user-certificate/Npz2SfscFvlOSVlBtnXN","Завантажити сертифікат")</f>
        <v>Завантажити сертифікат</v>
      </c>
    </row>
    <row r="117" spans="1:4" x14ac:dyDescent="0.3">
      <c r="A117" s="4">
        <v>116</v>
      </c>
      <c r="B117" s="4" t="s">
        <v>225</v>
      </c>
      <c r="C117" s="4" t="s">
        <v>226</v>
      </c>
      <c r="D117" s="4" t="str">
        <f>HYPERLINK("https://talan.bank.gov.ua/get-user-certificate/Npz2SpcrmE6fKbNNwKkf","Завантажити сертифікат")</f>
        <v>Завантажити сертифікат</v>
      </c>
    </row>
    <row r="118" spans="1:4" x14ac:dyDescent="0.3">
      <c r="A118" s="4">
        <v>117</v>
      </c>
      <c r="B118" s="4" t="s">
        <v>227</v>
      </c>
      <c r="C118" s="4" t="s">
        <v>226</v>
      </c>
      <c r="D118" s="4" t="str">
        <f>HYPERLINK("https://talan.bank.gov.ua/get-user-certificate/Npz2SfyZ8o6hVN33fyJv","Завантажити сертифікат")</f>
        <v>Завантажити сертифікат</v>
      </c>
    </row>
    <row r="119" spans="1:4" x14ac:dyDescent="0.3">
      <c r="A119" s="4">
        <v>118</v>
      </c>
      <c r="B119" s="4" t="s">
        <v>228</v>
      </c>
      <c r="C119" s="4" t="s">
        <v>229</v>
      </c>
      <c r="D119" s="4" t="str">
        <f>HYPERLINK("https://talan.bank.gov.ua/get-user-certificate/Npz2SI6ogxoUlOABVj-8","Завантажити сертифікат")</f>
        <v>Завантажити сертифікат</v>
      </c>
    </row>
    <row r="120" spans="1:4" x14ac:dyDescent="0.3">
      <c r="A120" s="4">
        <v>119</v>
      </c>
      <c r="B120" s="4" t="s">
        <v>230</v>
      </c>
      <c r="C120" s="4" t="s">
        <v>231</v>
      </c>
      <c r="D120" s="4" t="str">
        <f>HYPERLINK("https://talan.bank.gov.ua/get-user-certificate/Npz2SpV7dl26ni993tYH","Завантажити сертифікат")</f>
        <v>Завантажити сертифікат</v>
      </c>
    </row>
    <row r="121" spans="1:4" x14ac:dyDescent="0.3">
      <c r="A121" s="4">
        <v>120</v>
      </c>
      <c r="B121" s="4" t="s">
        <v>232</v>
      </c>
      <c r="C121" s="4" t="s">
        <v>233</v>
      </c>
      <c r="D121" s="4" t="str">
        <f>HYPERLINK("https://talan.bank.gov.ua/get-user-certificate/Npz2ScyZf_Hr0Bq0bz4o","Завантажити сертифікат")</f>
        <v>Завантажити сертифікат</v>
      </c>
    </row>
    <row r="122" spans="1:4" x14ac:dyDescent="0.3">
      <c r="A122" s="4">
        <v>121</v>
      </c>
      <c r="B122" s="4" t="s">
        <v>234</v>
      </c>
      <c r="C122" s="4" t="s">
        <v>235</v>
      </c>
      <c r="D122" s="4" t="str">
        <f>HYPERLINK("https://talan.bank.gov.ua/get-user-certificate/Npz2SktExSn1G3-DGGvf","Завантажити сертифікат")</f>
        <v>Завантажити сертифікат</v>
      </c>
    </row>
    <row r="123" spans="1:4" x14ac:dyDescent="0.3">
      <c r="A123" s="4">
        <v>122</v>
      </c>
      <c r="B123" s="4" t="s">
        <v>236</v>
      </c>
      <c r="C123" s="4" t="s">
        <v>237</v>
      </c>
      <c r="D123" s="4" t="str">
        <f>HYPERLINK("https://talan.bank.gov.ua/get-user-certificate/Npz2SVDClSdb0c3fwjva","Завантажити сертифікат")</f>
        <v>Завантажити сертифікат</v>
      </c>
    </row>
    <row r="124" spans="1:4" x14ac:dyDescent="0.3">
      <c r="A124" s="4">
        <v>123</v>
      </c>
      <c r="B124" s="4" t="s">
        <v>238</v>
      </c>
      <c r="C124" s="4" t="s">
        <v>239</v>
      </c>
      <c r="D124" s="4" t="str">
        <f>HYPERLINK("https://talan.bank.gov.ua/get-user-certificate/Npz2SRwRuo038u-LRmhP","Завантажити сертифікат")</f>
        <v>Завантажити сертифікат</v>
      </c>
    </row>
    <row r="125" spans="1:4" x14ac:dyDescent="0.3">
      <c r="A125" s="4">
        <v>124</v>
      </c>
      <c r="B125" s="4" t="s">
        <v>240</v>
      </c>
      <c r="C125" s="4" t="s">
        <v>241</v>
      </c>
      <c r="D125" s="4" t="str">
        <f>HYPERLINK("https://talan.bank.gov.ua/get-user-certificate/Npz2Se1M3NPe-cx_254F","Завантажити сертифікат")</f>
        <v>Завантажити сертифікат</v>
      </c>
    </row>
    <row r="126" spans="1:4" x14ac:dyDescent="0.3">
      <c r="A126" s="4">
        <v>125</v>
      </c>
      <c r="B126" s="4" t="s">
        <v>242</v>
      </c>
      <c r="C126" s="4" t="s">
        <v>243</v>
      </c>
      <c r="D126" s="4" t="str">
        <f>HYPERLINK("https://talan.bank.gov.ua/get-user-certificate/Npz2SYlmcbQZ90pdCPyV","Завантажити сертифікат")</f>
        <v>Завантажити сертифікат</v>
      </c>
    </row>
    <row r="127" spans="1:4" x14ac:dyDescent="0.3">
      <c r="A127" s="4">
        <v>126</v>
      </c>
      <c r="B127" s="4" t="s">
        <v>244</v>
      </c>
      <c r="C127" s="4" t="s">
        <v>243</v>
      </c>
      <c r="D127" s="4" t="str">
        <f>HYPERLINK("https://talan.bank.gov.ua/get-user-certificate/Npz2SXu3rutaGgdcdxIM","Завантажити сертифікат")</f>
        <v>Завантажити сертифікат</v>
      </c>
    </row>
    <row r="128" spans="1:4" x14ac:dyDescent="0.3">
      <c r="A128" s="4">
        <v>127</v>
      </c>
      <c r="B128" s="4" t="s">
        <v>245</v>
      </c>
      <c r="C128" s="4" t="s">
        <v>246</v>
      </c>
      <c r="D128" s="4" t="str">
        <f>HYPERLINK("https://talan.bank.gov.ua/get-user-certificate/Npz2SIf0fHWCogYlPTDs","Завантажити сертифікат")</f>
        <v>Завантажити сертифікат</v>
      </c>
    </row>
    <row r="129" spans="1:4" x14ac:dyDescent="0.3">
      <c r="A129" s="4">
        <v>128</v>
      </c>
      <c r="B129" s="4" t="s">
        <v>247</v>
      </c>
      <c r="C129" s="4" t="s">
        <v>248</v>
      </c>
      <c r="D129" s="4" t="str">
        <f>HYPERLINK("https://talan.bank.gov.ua/get-user-certificate/Npz2SD4aerdqRVgFr4nQ","Завантажити сертифікат")</f>
        <v>Завантажити сертифікат</v>
      </c>
    </row>
    <row r="130" spans="1:4" x14ac:dyDescent="0.3">
      <c r="A130" s="4">
        <v>129</v>
      </c>
      <c r="B130" s="4" t="s">
        <v>249</v>
      </c>
      <c r="C130" s="4" t="s">
        <v>250</v>
      </c>
      <c r="D130" s="4" t="str">
        <f>HYPERLINK("https://talan.bank.gov.ua/get-user-certificate/Npz2S1D_mU09xQp-ltP-","Завантажити сертифікат")</f>
        <v>Завантажити сертифікат</v>
      </c>
    </row>
    <row r="131" spans="1:4" x14ac:dyDescent="0.3">
      <c r="A131" s="4">
        <v>130</v>
      </c>
      <c r="B131" s="4" t="s">
        <v>251</v>
      </c>
      <c r="C131" s="4" t="s">
        <v>252</v>
      </c>
      <c r="D131" s="4" t="str">
        <f>HYPERLINK("https://talan.bank.gov.ua/get-user-certificate/Npz2SksIgihOZHZEIA_i","Завантажити сертифікат")</f>
        <v>Завантажити сертифікат</v>
      </c>
    </row>
    <row r="132" spans="1:4" x14ac:dyDescent="0.3">
      <c r="A132" s="4">
        <v>131</v>
      </c>
      <c r="B132" s="4" t="s">
        <v>253</v>
      </c>
      <c r="C132" s="4" t="s">
        <v>254</v>
      </c>
      <c r="D132" s="4" t="str">
        <f>HYPERLINK("https://talan.bank.gov.ua/get-user-certificate/Npz2SOdvIMB_0SM39lmn","Завантажити сертифікат")</f>
        <v>Завантажити сертифікат</v>
      </c>
    </row>
    <row r="133" spans="1:4" x14ac:dyDescent="0.3">
      <c r="A133" s="4">
        <v>132</v>
      </c>
      <c r="B133" s="4" t="s">
        <v>255</v>
      </c>
      <c r="C133" s="4" t="s">
        <v>256</v>
      </c>
      <c r="D133" s="4" t="str">
        <f>HYPERLINK("https://talan.bank.gov.ua/get-user-certificate/Npz2SDbQYoHKcwuPo0ld","Завантажити сертифікат")</f>
        <v>Завантажити сертифікат</v>
      </c>
    </row>
    <row r="134" spans="1:4" x14ac:dyDescent="0.3">
      <c r="A134" s="4">
        <v>133</v>
      </c>
      <c r="B134" s="4" t="s">
        <v>257</v>
      </c>
      <c r="C134" s="4" t="s">
        <v>258</v>
      </c>
      <c r="D134" s="4" t="str">
        <f>HYPERLINK("https://talan.bank.gov.ua/get-user-certificate/Npz2ST4XSlCBiNdRM2AX","Завантажити сертифікат")</f>
        <v>Завантажити сертифікат</v>
      </c>
    </row>
    <row r="135" spans="1:4" x14ac:dyDescent="0.3">
      <c r="A135" s="4">
        <v>134</v>
      </c>
      <c r="B135" s="4" t="s">
        <v>259</v>
      </c>
      <c r="C135" s="4" t="s">
        <v>260</v>
      </c>
      <c r="D135" s="4" t="str">
        <f>HYPERLINK("https://talan.bank.gov.ua/get-user-certificate/Npz2SqlLSCX4KSTQLHhg","Завантажити сертифікат")</f>
        <v>Завантажити сертифікат</v>
      </c>
    </row>
    <row r="136" spans="1:4" x14ac:dyDescent="0.3">
      <c r="A136" s="4">
        <v>135</v>
      </c>
      <c r="B136" s="4" t="s">
        <v>261</v>
      </c>
      <c r="C136" s="4" t="s">
        <v>262</v>
      </c>
      <c r="D136" s="4" t="str">
        <f>HYPERLINK("https://talan.bank.gov.ua/get-user-certificate/Npz2SEovN-rHqscwZBHg","Завантажити сертифікат")</f>
        <v>Завантажити сертифікат</v>
      </c>
    </row>
    <row r="137" spans="1:4" x14ac:dyDescent="0.3">
      <c r="A137" s="4">
        <v>136</v>
      </c>
      <c r="B137" s="4" t="s">
        <v>263</v>
      </c>
      <c r="C137" s="4" t="s">
        <v>264</v>
      </c>
      <c r="D137" s="4" t="str">
        <f>HYPERLINK("https://talan.bank.gov.ua/get-user-certificate/Npz2SgfPaREcaWWYfJgq","Завантажити сертифікат")</f>
        <v>Завантажити сертифікат</v>
      </c>
    </row>
    <row r="138" spans="1:4" x14ac:dyDescent="0.3">
      <c r="A138" s="4">
        <v>137</v>
      </c>
      <c r="B138" s="4" t="s">
        <v>265</v>
      </c>
      <c r="C138" s="4" t="s">
        <v>266</v>
      </c>
      <c r="D138" s="4" t="str">
        <f>HYPERLINK("https://talan.bank.gov.ua/get-user-certificate/Npz2SOCFT4a8poLUljMG","Завантажити сертифікат")</f>
        <v>Завантажити сертифікат</v>
      </c>
    </row>
    <row r="139" spans="1:4" x14ac:dyDescent="0.3">
      <c r="A139" s="4">
        <v>138</v>
      </c>
      <c r="B139" s="4" t="s">
        <v>267</v>
      </c>
      <c r="C139" s="4" t="s">
        <v>268</v>
      </c>
      <c r="D139" s="4" t="str">
        <f>HYPERLINK("https://talan.bank.gov.ua/get-user-certificate/Npz2SX2hgrCtYGwR-iJG","Завантажити сертифікат")</f>
        <v>Завантажити сертифікат</v>
      </c>
    </row>
    <row r="140" spans="1:4" x14ac:dyDescent="0.3">
      <c r="A140" s="4">
        <v>139</v>
      </c>
      <c r="B140" s="4" t="s">
        <v>269</v>
      </c>
      <c r="C140" s="4" t="s">
        <v>270</v>
      </c>
      <c r="D140" s="4" t="str">
        <f>HYPERLINK("https://talan.bank.gov.ua/get-user-certificate/Npz2SDfP0t_zQG2eTgEE","Завантажити сертифікат")</f>
        <v>Завантажити сертифікат</v>
      </c>
    </row>
    <row r="141" spans="1:4" x14ac:dyDescent="0.3">
      <c r="A141" s="4">
        <v>140</v>
      </c>
      <c r="B141" s="4" t="s">
        <v>271</v>
      </c>
      <c r="C141" s="4" t="s">
        <v>272</v>
      </c>
      <c r="D141" s="4" t="str">
        <f>HYPERLINK("https://talan.bank.gov.ua/get-user-certificate/Npz2S7q5h_hcA0SJ3LQx","Завантажити сертифікат")</f>
        <v>Завантажити сертифікат</v>
      </c>
    </row>
    <row r="142" spans="1:4" x14ac:dyDescent="0.3">
      <c r="A142" s="4">
        <v>141</v>
      </c>
      <c r="B142" s="4" t="s">
        <v>273</v>
      </c>
      <c r="C142" s="4" t="s">
        <v>274</v>
      </c>
      <c r="D142" s="4" t="str">
        <f>HYPERLINK("https://talan.bank.gov.ua/get-user-certificate/Npz2SitLiwmaxyToP7na","Завантажити сертифікат")</f>
        <v>Завантажити сертифікат</v>
      </c>
    </row>
    <row r="143" spans="1:4" x14ac:dyDescent="0.3">
      <c r="A143" s="4">
        <v>142</v>
      </c>
      <c r="B143" s="4" t="s">
        <v>275</v>
      </c>
      <c r="C143" s="4" t="s">
        <v>276</v>
      </c>
      <c r="D143" s="4" t="str">
        <f>HYPERLINK("https://talan.bank.gov.ua/get-user-certificate/Npz2SyBPuo6j-uQfoKGY","Завантажити сертифікат")</f>
        <v>Завантажити сертифікат</v>
      </c>
    </row>
    <row r="144" spans="1:4" x14ac:dyDescent="0.3">
      <c r="A144" s="4">
        <v>143</v>
      </c>
      <c r="B144" s="4" t="s">
        <v>277</v>
      </c>
      <c r="C144" s="4" t="s">
        <v>278</v>
      </c>
      <c r="D144" s="4" t="str">
        <f>HYPERLINK("https://talan.bank.gov.ua/get-user-certificate/Npz2SnXpgtCR42TNhb28","Завантажити сертифікат")</f>
        <v>Завантажити сертифікат</v>
      </c>
    </row>
    <row r="145" spans="1:4" x14ac:dyDescent="0.3">
      <c r="A145" s="4">
        <v>144</v>
      </c>
      <c r="B145" s="4" t="s">
        <v>279</v>
      </c>
      <c r="C145" s="4" t="s">
        <v>280</v>
      </c>
      <c r="D145" s="4" t="str">
        <f>HYPERLINK("https://talan.bank.gov.ua/get-user-certificate/Npz2S0bQ682kRHcTY8ri","Завантажити сертифікат")</f>
        <v>Завантажити сертифікат</v>
      </c>
    </row>
    <row r="146" spans="1:4" x14ac:dyDescent="0.3">
      <c r="A146" s="4">
        <v>145</v>
      </c>
      <c r="B146" s="4" t="s">
        <v>281</v>
      </c>
      <c r="C146" s="4" t="s">
        <v>282</v>
      </c>
      <c r="D146" s="4" t="str">
        <f>HYPERLINK("https://talan.bank.gov.ua/get-user-certificate/Npz2Sw_Hp8gbVmi8GQP1","Завантажити сертифікат")</f>
        <v>Завантажити сертифікат</v>
      </c>
    </row>
    <row r="147" spans="1:4" x14ac:dyDescent="0.3">
      <c r="A147" s="4">
        <v>146</v>
      </c>
      <c r="B147" s="4" t="s">
        <v>283</v>
      </c>
      <c r="C147" s="4" t="s">
        <v>284</v>
      </c>
      <c r="D147" s="4" t="str">
        <f>HYPERLINK("https://talan.bank.gov.ua/get-user-certificate/Npz2SV4RCsRADpoE4274","Завантажити сертифікат")</f>
        <v>Завантажити сертифікат</v>
      </c>
    </row>
    <row r="148" spans="1:4" x14ac:dyDescent="0.3">
      <c r="A148" s="4">
        <v>147</v>
      </c>
      <c r="B148" s="4" t="s">
        <v>285</v>
      </c>
      <c r="C148" s="4" t="s">
        <v>286</v>
      </c>
      <c r="D148" s="4" t="str">
        <f>HYPERLINK("https://talan.bank.gov.ua/get-user-certificate/Npz2SVmyuSf8kdbyHiBx","Завантажити сертифікат")</f>
        <v>Завантажити сертифікат</v>
      </c>
    </row>
    <row r="149" spans="1:4" x14ac:dyDescent="0.3">
      <c r="A149" s="4">
        <v>148</v>
      </c>
      <c r="B149" s="4" t="s">
        <v>287</v>
      </c>
      <c r="C149" s="4" t="s">
        <v>288</v>
      </c>
      <c r="D149" s="4" t="str">
        <f>HYPERLINK("https://talan.bank.gov.ua/get-user-certificate/Npz2SR5hIZCPaJYABL8j","Завантажити сертифікат")</f>
        <v>Завантажити сертифікат</v>
      </c>
    </row>
    <row r="150" spans="1:4" x14ac:dyDescent="0.3">
      <c r="A150" s="4">
        <v>149</v>
      </c>
      <c r="B150" s="4" t="s">
        <v>289</v>
      </c>
      <c r="C150" s="4" t="s">
        <v>290</v>
      </c>
      <c r="D150" s="4" t="str">
        <f>HYPERLINK("https://talan.bank.gov.ua/get-user-certificate/Npz2SYU1e66q6cdLlEhA","Завантажити сертифікат")</f>
        <v>Завантажити сертифікат</v>
      </c>
    </row>
    <row r="151" spans="1:4" x14ac:dyDescent="0.3">
      <c r="A151" s="4">
        <v>150</v>
      </c>
      <c r="B151" s="4" t="s">
        <v>291</v>
      </c>
      <c r="C151" s="4" t="s">
        <v>292</v>
      </c>
      <c r="D151" s="4" t="str">
        <f>HYPERLINK("https://talan.bank.gov.ua/get-user-certificate/Npz2SL45FDp5wMQTwOF_","Завантажити сертифікат")</f>
        <v>Завантажити сертифікат</v>
      </c>
    </row>
    <row r="152" spans="1:4" x14ac:dyDescent="0.3">
      <c r="A152" s="4">
        <v>151</v>
      </c>
      <c r="B152" s="4" t="s">
        <v>293</v>
      </c>
      <c r="C152" s="4" t="s">
        <v>294</v>
      </c>
      <c r="D152" s="4" t="str">
        <f>HYPERLINK("https://talan.bank.gov.ua/get-user-certificate/Npz2SMoAqC3aToku2iAL","Завантажити сертифікат")</f>
        <v>Завантажити сертифікат</v>
      </c>
    </row>
    <row r="153" spans="1:4" x14ac:dyDescent="0.3">
      <c r="A153" s="4">
        <v>152</v>
      </c>
      <c r="B153" s="4" t="s">
        <v>295</v>
      </c>
      <c r="C153" s="4" t="s">
        <v>296</v>
      </c>
      <c r="D153" s="4" t="str">
        <f>HYPERLINK("https://talan.bank.gov.ua/get-user-certificate/Npz2S8NV2kig6cnyray-","Завантажити сертифікат")</f>
        <v>Завантажити сертифікат</v>
      </c>
    </row>
    <row r="154" spans="1:4" x14ac:dyDescent="0.3">
      <c r="A154" s="4">
        <v>153</v>
      </c>
      <c r="B154" s="4" t="s">
        <v>298</v>
      </c>
      <c r="C154" s="4" t="s">
        <v>299</v>
      </c>
      <c r="D154" s="4" t="str">
        <f>HYPERLINK("https://talan.bank.gov.ua/get-user-certificate/Npz2SHisSRCY1w2gnspj","Завантажити сертифікат")</f>
        <v>Завантажити сертифікат</v>
      </c>
    </row>
    <row r="155" spans="1:4" x14ac:dyDescent="0.3">
      <c r="A155" s="4">
        <v>154</v>
      </c>
      <c r="B155" s="4" t="s">
        <v>300</v>
      </c>
      <c r="C155" s="4" t="s">
        <v>301</v>
      </c>
      <c r="D155" s="4" t="str">
        <f>HYPERLINK("https://talan.bank.gov.ua/get-user-certificate/Npz2SsnJXBpInNG-p9BG","Завантажити сертифікат")</f>
        <v>Завантажити сертифікат</v>
      </c>
    </row>
    <row r="156" spans="1:4" x14ac:dyDescent="0.3">
      <c r="A156" s="4">
        <v>155</v>
      </c>
      <c r="B156" s="4" t="s">
        <v>302</v>
      </c>
      <c r="C156" s="4" t="s">
        <v>303</v>
      </c>
      <c r="D156" s="4" t="str">
        <f>HYPERLINK("https://talan.bank.gov.ua/get-user-certificate/Npz2SHy50g_R2A3Qc3gz","Завантажити сертифікат")</f>
        <v>Завантажити сертифікат</v>
      </c>
    </row>
    <row r="157" spans="1:4" x14ac:dyDescent="0.3">
      <c r="A157" s="4">
        <v>156</v>
      </c>
      <c r="B157" s="4" t="s">
        <v>304</v>
      </c>
      <c r="C157" s="4" t="s">
        <v>305</v>
      </c>
      <c r="D157" s="4" t="str">
        <f>HYPERLINK("https://talan.bank.gov.ua/get-user-certificate/Npz2SNkoSxidqSIm2qUG","Завантажити сертифікат")</f>
        <v>Завантажити сертифікат</v>
      </c>
    </row>
    <row r="158" spans="1:4" x14ac:dyDescent="0.3">
      <c r="A158" s="4">
        <v>157</v>
      </c>
      <c r="B158" s="4" t="s">
        <v>306</v>
      </c>
      <c r="C158" s="4" t="s">
        <v>307</v>
      </c>
      <c r="D158" s="4" t="str">
        <f>HYPERLINK("https://talan.bank.gov.ua/get-user-certificate/Npz2S9Whv-f-bCW8KSug","Завантажити сертифікат")</f>
        <v>Завантажити сертифікат</v>
      </c>
    </row>
    <row r="159" spans="1:4" x14ac:dyDescent="0.3">
      <c r="A159" s="4">
        <v>158</v>
      </c>
      <c r="B159" s="4" t="s">
        <v>308</v>
      </c>
      <c r="C159" s="4" t="s">
        <v>309</v>
      </c>
      <c r="D159" s="4" t="str">
        <f>HYPERLINK("https://talan.bank.gov.ua/get-user-certificate/Npz2SzrgNMIpEbxVHmr8","Завантажити сертифікат")</f>
        <v>Завантажити сертифікат</v>
      </c>
    </row>
    <row r="160" spans="1:4" x14ac:dyDescent="0.3">
      <c r="A160" s="4">
        <v>159</v>
      </c>
      <c r="B160" s="4" t="s">
        <v>310</v>
      </c>
      <c r="C160" s="4" t="s">
        <v>311</v>
      </c>
      <c r="D160" s="4" t="str">
        <f>HYPERLINK("https://talan.bank.gov.ua/get-user-certificate/Npz2SOPy7AkO7H3fNAI-","Завантажити сертифікат")</f>
        <v>Завантажити сертифікат</v>
      </c>
    </row>
    <row r="161" spans="1:4" x14ac:dyDescent="0.3">
      <c r="A161" s="4">
        <v>160</v>
      </c>
      <c r="B161" s="4" t="s">
        <v>312</v>
      </c>
      <c r="C161" s="4" t="s">
        <v>313</v>
      </c>
      <c r="D161" s="4" t="str">
        <f>HYPERLINK("https://talan.bank.gov.ua/get-user-certificate/Npz2S-P7RU_ng1LhSuQK","Завантажити сертифікат")</f>
        <v>Завантажити сертифікат</v>
      </c>
    </row>
    <row r="162" spans="1:4" x14ac:dyDescent="0.3">
      <c r="A162" s="4">
        <v>161</v>
      </c>
      <c r="B162" s="4" t="s">
        <v>314</v>
      </c>
      <c r="C162" s="4" t="s">
        <v>315</v>
      </c>
      <c r="D162" s="4" t="str">
        <f>HYPERLINK("https://talan.bank.gov.ua/get-user-certificate/Npz2SYrpU63sehJliXuB","Завантажити сертифікат")</f>
        <v>Завантажити сертифікат</v>
      </c>
    </row>
    <row r="163" spans="1:4" x14ac:dyDescent="0.3">
      <c r="A163" s="4">
        <v>162</v>
      </c>
      <c r="B163" s="4" t="s">
        <v>316</v>
      </c>
      <c r="C163" s="4" t="s">
        <v>317</v>
      </c>
      <c r="D163" s="4" t="str">
        <f>HYPERLINK("https://talan.bank.gov.ua/get-user-certificate/Npz2SG8niicCMDGFeTFY","Завантажити сертифікат")</f>
        <v>Завантажити сертифікат</v>
      </c>
    </row>
    <row r="164" spans="1:4" x14ac:dyDescent="0.3">
      <c r="A164" s="4">
        <v>163</v>
      </c>
      <c r="B164" s="4" t="s">
        <v>318</v>
      </c>
      <c r="C164" s="4" t="s">
        <v>319</v>
      </c>
      <c r="D164" s="4" t="str">
        <f>HYPERLINK("https://talan.bank.gov.ua/get-user-certificate/Npz2SneLAaOEkNcOH5sN","Завантажити сертифікат")</f>
        <v>Завантажити сертифікат</v>
      </c>
    </row>
    <row r="165" spans="1:4" x14ac:dyDescent="0.3">
      <c r="A165" s="4">
        <v>164</v>
      </c>
      <c r="B165" s="4" t="s">
        <v>320</v>
      </c>
      <c r="C165" s="4" t="s">
        <v>321</v>
      </c>
      <c r="D165" s="4" t="str">
        <f>HYPERLINK("https://talan.bank.gov.ua/get-user-certificate/Npz2Sjz23fElDVAl2dSr","Завантажити сертифікат")</f>
        <v>Завантажити сертифікат</v>
      </c>
    </row>
    <row r="166" spans="1:4" x14ac:dyDescent="0.3">
      <c r="A166" s="4">
        <v>165</v>
      </c>
      <c r="B166" s="4" t="s">
        <v>322</v>
      </c>
      <c r="C166" s="4" t="s">
        <v>323</v>
      </c>
      <c r="D166" s="4" t="str">
        <f>HYPERLINK("https://talan.bank.gov.ua/get-user-certificate/Npz2SiVzeKthVPcE8eKb","Завантажити сертифікат")</f>
        <v>Завантажити сертифікат</v>
      </c>
    </row>
    <row r="167" spans="1:4" x14ac:dyDescent="0.3">
      <c r="A167" s="4">
        <v>166</v>
      </c>
      <c r="B167" s="4" t="s">
        <v>324</v>
      </c>
      <c r="C167" s="4" t="s">
        <v>325</v>
      </c>
      <c r="D167" s="4" t="str">
        <f>HYPERLINK("https://talan.bank.gov.ua/get-user-certificate/Npz2SNujRuAPoA1dWfvx","Завантажити сертифікат")</f>
        <v>Завантажити сертифікат</v>
      </c>
    </row>
    <row r="168" spans="1:4" x14ac:dyDescent="0.3">
      <c r="A168" s="4">
        <v>167</v>
      </c>
      <c r="B168" s="4" t="s">
        <v>326</v>
      </c>
      <c r="C168" s="4" t="s">
        <v>327</v>
      </c>
      <c r="D168" s="4" t="str">
        <f>HYPERLINK("https://talan.bank.gov.ua/get-user-certificate/Npz2SOVe1HciDne5NEka","Завантажити сертифікат")</f>
        <v>Завантажити сертифікат</v>
      </c>
    </row>
    <row r="169" spans="1:4" x14ac:dyDescent="0.3">
      <c r="A169" s="4">
        <v>168</v>
      </c>
      <c r="B169" s="4" t="s">
        <v>328</v>
      </c>
      <c r="C169" s="4" t="s">
        <v>329</v>
      </c>
      <c r="D169" s="4" t="str">
        <f>HYPERLINK("https://talan.bank.gov.ua/get-user-certificate/Npz2SoAfcTG2VOs3-rPB","Завантажити сертифікат")</f>
        <v>Завантажити сертифікат</v>
      </c>
    </row>
    <row r="170" spans="1:4" x14ac:dyDescent="0.3">
      <c r="A170" s="4">
        <v>169</v>
      </c>
      <c r="B170" s="4" t="s">
        <v>330</v>
      </c>
      <c r="C170" s="4" t="s">
        <v>331</v>
      </c>
      <c r="D170" s="4" t="str">
        <f>HYPERLINK("https://talan.bank.gov.ua/get-user-certificate/Npz2SkZJLRq-WbZ601oA","Завантажити сертифікат")</f>
        <v>Завантажити сертифікат</v>
      </c>
    </row>
    <row r="171" spans="1:4" x14ac:dyDescent="0.3">
      <c r="A171" s="4">
        <v>170</v>
      </c>
      <c r="B171" s="4" t="s">
        <v>332</v>
      </c>
      <c r="C171" s="4" t="s">
        <v>333</v>
      </c>
      <c r="D171" s="4" t="str">
        <f>HYPERLINK("https://talan.bank.gov.ua/get-user-certificate/Npz2S0Ow2Xqp-_L8eAPY","Завантажити сертифікат")</f>
        <v>Завантажити сертифікат</v>
      </c>
    </row>
    <row r="172" spans="1:4" x14ac:dyDescent="0.3">
      <c r="A172" s="4">
        <v>171</v>
      </c>
      <c r="B172" s="4" t="s">
        <v>334</v>
      </c>
      <c r="C172" s="4" t="s">
        <v>335</v>
      </c>
      <c r="D172" s="4" t="str">
        <f>HYPERLINK("https://talan.bank.gov.ua/get-user-certificate/Npz2SwomXGcyujN3plon","Завантажити сертифікат")</f>
        <v>Завантажити сертифікат</v>
      </c>
    </row>
    <row r="173" spans="1:4" x14ac:dyDescent="0.3">
      <c r="A173" s="4">
        <v>172</v>
      </c>
      <c r="B173" s="4" t="s">
        <v>33</v>
      </c>
      <c r="C173" s="4" t="s">
        <v>34</v>
      </c>
      <c r="D173" s="4" t="str">
        <f>HYPERLINK("https://talan.bank.gov.ua/get-user-certificate/Npz2SFP9IU1s7QOLtR6s","Завантажити сертифікат")</f>
        <v>Завантажити сертифікат</v>
      </c>
    </row>
    <row r="174" spans="1:4" x14ac:dyDescent="0.3">
      <c r="A174" s="4">
        <v>173</v>
      </c>
      <c r="B174" s="4" t="s">
        <v>336</v>
      </c>
      <c r="C174" s="4" t="s">
        <v>337</v>
      </c>
      <c r="D174" s="4" t="str">
        <f>HYPERLINK("https://talan.bank.gov.ua/get-user-certificate/Npz2SlqrVMSqhuqkbyIh","Завантажити сертифікат")</f>
        <v>Завантажити сертифікат</v>
      </c>
    </row>
    <row r="175" spans="1:4" x14ac:dyDescent="0.3">
      <c r="A175" s="4">
        <v>174</v>
      </c>
      <c r="B175" s="4" t="s">
        <v>338</v>
      </c>
      <c r="C175" s="4" t="s">
        <v>339</v>
      </c>
      <c r="D175" s="4" t="str">
        <f>HYPERLINK("https://talan.bank.gov.ua/get-user-certificate/Npz2S_RVhVG8okBpW-Ph","Завантажити сертифікат")</f>
        <v>Завантажити сертифікат</v>
      </c>
    </row>
    <row r="176" spans="1:4" x14ac:dyDescent="0.3">
      <c r="A176" s="4">
        <v>175</v>
      </c>
      <c r="B176" s="4" t="s">
        <v>340</v>
      </c>
      <c r="C176" s="4" t="s">
        <v>341</v>
      </c>
      <c r="D176" s="4" t="str">
        <f>HYPERLINK("https://talan.bank.gov.ua/get-user-certificate/Npz2SPerib9hIuL0ytZn","Завантажити сертифікат")</f>
        <v>Завантажити сертифікат</v>
      </c>
    </row>
    <row r="177" spans="1:4" x14ac:dyDescent="0.3">
      <c r="A177" s="4">
        <v>176</v>
      </c>
      <c r="B177" s="4" t="s">
        <v>342</v>
      </c>
      <c r="C177" s="4" t="s">
        <v>343</v>
      </c>
      <c r="D177" s="4" t="str">
        <f>HYPERLINK("https://talan.bank.gov.ua/get-user-certificate/Npz2SnshSGKX3OLOLF4V","Завантажити сертифікат")</f>
        <v>Завантажити сертифікат</v>
      </c>
    </row>
    <row r="178" spans="1:4" x14ac:dyDescent="0.3">
      <c r="A178" s="4">
        <v>177</v>
      </c>
      <c r="B178" s="4" t="s">
        <v>344</v>
      </c>
      <c r="C178" s="4" t="s">
        <v>345</v>
      </c>
      <c r="D178" s="4" t="str">
        <f>HYPERLINK("https://talan.bank.gov.ua/get-user-certificate/Npz2Sa6ql3b0Z7VHD5Fg","Завантажити сертифікат")</f>
        <v>Завантажити сертифікат</v>
      </c>
    </row>
    <row r="179" spans="1:4" x14ac:dyDescent="0.3">
      <c r="A179" s="4">
        <v>178</v>
      </c>
      <c r="B179" s="4" t="s">
        <v>346</v>
      </c>
      <c r="C179" s="4" t="s">
        <v>345</v>
      </c>
      <c r="D179" s="4" t="str">
        <f>HYPERLINK("https://talan.bank.gov.ua/get-user-certificate/Npz2SpaQiP5tj0-MXXpI","Завантажити сертифікат")</f>
        <v>Завантажити сертифікат</v>
      </c>
    </row>
    <row r="180" spans="1:4" x14ac:dyDescent="0.3">
      <c r="A180" s="4">
        <v>179</v>
      </c>
      <c r="B180" s="4" t="s">
        <v>347</v>
      </c>
      <c r="C180" s="4" t="s">
        <v>345</v>
      </c>
      <c r="D180" s="4" t="str">
        <f>HYPERLINK("https://talan.bank.gov.ua/get-user-certificate/Npz2SHZgVFMuDA2gzLJU","Завантажити сертифікат")</f>
        <v>Завантажити сертифікат</v>
      </c>
    </row>
    <row r="181" spans="1:4" x14ac:dyDescent="0.3">
      <c r="A181" s="4">
        <v>180</v>
      </c>
      <c r="B181" s="4" t="s">
        <v>348</v>
      </c>
      <c r="C181" s="4" t="s">
        <v>349</v>
      </c>
      <c r="D181" s="4" t="str">
        <f>HYPERLINK("https://talan.bank.gov.ua/get-user-certificate/Npz2S9yUuYJWa5HGai8P","Завантажити сертифікат")</f>
        <v>Завантажити сертифікат</v>
      </c>
    </row>
    <row r="182" spans="1:4" x14ac:dyDescent="0.3">
      <c r="A182" s="4">
        <v>181</v>
      </c>
      <c r="B182" s="4" t="s">
        <v>350</v>
      </c>
      <c r="C182" s="4" t="s">
        <v>351</v>
      </c>
      <c r="D182" s="4" t="str">
        <f>HYPERLINK("https://talan.bank.gov.ua/get-user-certificate/Npz2SZuqX8y6zFCbDV3R","Завантажити сертифікат")</f>
        <v>Завантажити сертифікат</v>
      </c>
    </row>
    <row r="183" spans="1:4" x14ac:dyDescent="0.3">
      <c r="A183" s="4">
        <v>182</v>
      </c>
      <c r="B183" s="4" t="s">
        <v>352</v>
      </c>
      <c r="C183" s="4" t="s">
        <v>353</v>
      </c>
      <c r="D183" s="4" t="str">
        <f>HYPERLINK("https://talan.bank.gov.ua/get-user-certificate/Npz2SygMlVYrEA8tGXGG","Завантажити сертифікат")</f>
        <v>Завантажити сертифікат</v>
      </c>
    </row>
    <row r="184" spans="1:4" x14ac:dyDescent="0.3">
      <c r="A184" s="4">
        <v>183</v>
      </c>
      <c r="B184" s="4" t="s">
        <v>354</v>
      </c>
      <c r="C184" s="4" t="s">
        <v>355</v>
      </c>
      <c r="D184" s="4" t="str">
        <f>HYPERLINK("https://talan.bank.gov.ua/get-user-certificate/Npz2S6x1C3GJSEiY4rh7","Завантажити сертифікат")</f>
        <v>Завантажити сертифікат</v>
      </c>
    </row>
    <row r="185" spans="1:4" x14ac:dyDescent="0.3">
      <c r="A185" s="4">
        <v>184</v>
      </c>
      <c r="B185" s="4" t="s">
        <v>356</v>
      </c>
      <c r="C185" s="4" t="s">
        <v>357</v>
      </c>
      <c r="D185" s="4" t="str">
        <f>HYPERLINK("https://talan.bank.gov.ua/get-user-certificate/Npz2SwNML2lL1v8JP_Uy","Завантажити сертифікат")</f>
        <v>Завантажити сертифікат</v>
      </c>
    </row>
    <row r="186" spans="1:4" x14ac:dyDescent="0.3">
      <c r="A186" s="4">
        <v>185</v>
      </c>
      <c r="B186" s="4" t="s">
        <v>358</v>
      </c>
      <c r="C186" s="4" t="s">
        <v>359</v>
      </c>
      <c r="D186" s="4" t="str">
        <f>HYPERLINK("https://talan.bank.gov.ua/get-user-certificate/Npz2SAywX7wFWwMn8UmB","Завантажити сертифікат")</f>
        <v>Завантажити сертифікат</v>
      </c>
    </row>
    <row r="187" spans="1:4" x14ac:dyDescent="0.3">
      <c r="A187" s="4">
        <v>186</v>
      </c>
      <c r="B187" s="4" t="s">
        <v>360</v>
      </c>
      <c r="C187" s="4" t="s">
        <v>361</v>
      </c>
      <c r="D187" s="4" t="str">
        <f>HYPERLINK("https://talan.bank.gov.ua/get-user-certificate/Npz2SoOTnJug8qOQpn9E","Завантажити сертифікат")</f>
        <v>Завантажити сертифікат</v>
      </c>
    </row>
    <row r="188" spans="1:4" x14ac:dyDescent="0.3">
      <c r="A188" s="4">
        <v>187</v>
      </c>
      <c r="B188" s="4" t="s">
        <v>362</v>
      </c>
      <c r="C188" s="4" t="s">
        <v>363</v>
      </c>
      <c r="D188" s="4" t="str">
        <f>HYPERLINK("https://talan.bank.gov.ua/get-user-certificate/Npz2SeWiNyELNaVLWjcc","Завантажити сертифікат")</f>
        <v>Завантажити сертифікат</v>
      </c>
    </row>
    <row r="189" spans="1:4" x14ac:dyDescent="0.3">
      <c r="A189" s="4">
        <v>188</v>
      </c>
      <c r="B189" s="4" t="s">
        <v>364</v>
      </c>
      <c r="C189" s="4" t="s">
        <v>365</v>
      </c>
      <c r="D189" s="4" t="str">
        <f>HYPERLINK("https://talan.bank.gov.ua/get-user-certificate/Npz2Svh_Sc8TRqahpH60","Завантажити сертифікат")</f>
        <v>Завантажити сертифікат</v>
      </c>
    </row>
    <row r="190" spans="1:4" x14ac:dyDescent="0.3">
      <c r="A190" s="4">
        <v>189</v>
      </c>
      <c r="B190" s="4" t="s">
        <v>366</v>
      </c>
      <c r="C190" s="4" t="s">
        <v>367</v>
      </c>
      <c r="D190" s="4" t="str">
        <f>HYPERLINK("https://talan.bank.gov.ua/get-user-certificate/Npz2S8o6QxX_-m-GzRRs","Завантажити сертифікат")</f>
        <v>Завантажити сертифікат</v>
      </c>
    </row>
    <row r="191" spans="1:4" x14ac:dyDescent="0.3">
      <c r="A191" s="4">
        <v>190</v>
      </c>
      <c r="B191" s="4" t="s">
        <v>368</v>
      </c>
      <c r="C191" s="4" t="s">
        <v>369</v>
      </c>
      <c r="D191" s="4" t="str">
        <f>HYPERLINK("https://talan.bank.gov.ua/get-user-certificate/Npz2SCdMh2LqMD-7Qv0o","Завантажити сертифікат")</f>
        <v>Завантажити сертифікат</v>
      </c>
    </row>
    <row r="192" spans="1:4" x14ac:dyDescent="0.3">
      <c r="A192" s="4">
        <v>191</v>
      </c>
      <c r="B192" s="4" t="s">
        <v>370</v>
      </c>
      <c r="C192" s="4" t="s">
        <v>371</v>
      </c>
      <c r="D192" s="4" t="str">
        <f>HYPERLINK("https://talan.bank.gov.ua/get-user-certificate/Npz2SsWEQYa8CbRc8pWm","Завантажити сертифікат")</f>
        <v>Завантажити сертифікат</v>
      </c>
    </row>
    <row r="193" spans="1:4" x14ac:dyDescent="0.3">
      <c r="A193" s="4">
        <v>192</v>
      </c>
      <c r="B193" s="4" t="s">
        <v>372</v>
      </c>
      <c r="C193" s="4" t="s">
        <v>373</v>
      </c>
      <c r="D193" s="4" t="str">
        <f>HYPERLINK("https://talan.bank.gov.ua/get-user-certificate/Npz2Sb5gitGgiLyxBKzM","Завантажити сертифікат")</f>
        <v>Завантажити сертифікат</v>
      </c>
    </row>
    <row r="194" spans="1:4" x14ac:dyDescent="0.3">
      <c r="A194" s="4">
        <v>193</v>
      </c>
      <c r="B194" s="4" t="s">
        <v>374</v>
      </c>
      <c r="C194" s="4" t="s">
        <v>375</v>
      </c>
      <c r="D194" s="4" t="str">
        <f>HYPERLINK("https://talan.bank.gov.ua/get-user-certificate/Npz2SIhjYWL7flkI8MqN","Завантажити сертифікат")</f>
        <v>Завантажити сертифікат</v>
      </c>
    </row>
    <row r="195" spans="1:4" x14ac:dyDescent="0.3">
      <c r="A195" s="4">
        <v>194</v>
      </c>
      <c r="B195" s="4" t="s">
        <v>376</v>
      </c>
      <c r="C195" s="4" t="s">
        <v>377</v>
      </c>
      <c r="D195" s="4" t="str">
        <f>HYPERLINK("https://talan.bank.gov.ua/get-user-certificate/Npz2S42nELUQmhiVRdjH","Завантажити сертифікат")</f>
        <v>Завантажити сертифікат</v>
      </c>
    </row>
    <row r="196" spans="1:4" x14ac:dyDescent="0.3">
      <c r="A196" s="4">
        <v>195</v>
      </c>
      <c r="B196" s="4" t="s">
        <v>378</v>
      </c>
      <c r="C196" s="4" t="s">
        <v>377</v>
      </c>
      <c r="D196" s="4" t="str">
        <f>HYPERLINK("https://talan.bank.gov.ua/get-user-certificate/Npz2SO5S-e7pXQ0PYxtD","Завантажити сертифікат")</f>
        <v>Завантажити сертифікат</v>
      </c>
    </row>
    <row r="197" spans="1:4" x14ac:dyDescent="0.3">
      <c r="A197" s="4">
        <v>196</v>
      </c>
      <c r="B197" s="4" t="s">
        <v>379</v>
      </c>
      <c r="C197" s="4" t="s">
        <v>377</v>
      </c>
      <c r="D197" s="4" t="str">
        <f>HYPERLINK("https://talan.bank.gov.ua/get-user-certificate/Npz2S-NWIfDhVgaG2Dfg","Завантажити сертифікат")</f>
        <v>Завантажити сертифікат</v>
      </c>
    </row>
    <row r="198" spans="1:4" x14ac:dyDescent="0.3">
      <c r="A198" s="4">
        <v>197</v>
      </c>
      <c r="B198" s="4" t="s">
        <v>380</v>
      </c>
      <c r="C198" s="4" t="s">
        <v>377</v>
      </c>
      <c r="D198" s="4" t="str">
        <f>HYPERLINK("https://talan.bank.gov.ua/get-user-certificate/Npz2SdYfkLjtHEx0kTPC","Завантажити сертифікат")</f>
        <v>Завантажити сертифікат</v>
      </c>
    </row>
    <row r="199" spans="1:4" x14ac:dyDescent="0.3">
      <c r="A199" s="4">
        <v>198</v>
      </c>
      <c r="B199" s="4" t="s">
        <v>381</v>
      </c>
      <c r="C199" s="4" t="s">
        <v>382</v>
      </c>
      <c r="D199" s="4" t="str">
        <f>HYPERLINK("https://talan.bank.gov.ua/get-user-certificate/Npz2S__vBbJm-hl6aV-S","Завантажити сертифікат")</f>
        <v>Завантажити сертифікат</v>
      </c>
    </row>
    <row r="200" spans="1:4" x14ac:dyDescent="0.3">
      <c r="A200" s="4">
        <v>199</v>
      </c>
      <c r="B200" s="4" t="s">
        <v>383</v>
      </c>
      <c r="C200" s="4" t="s">
        <v>384</v>
      </c>
      <c r="D200" s="4" t="str">
        <f>HYPERLINK("https://talan.bank.gov.ua/get-user-certificate/Npz2Spd7LIBsiMoPQD6-","Завантажити сертифікат")</f>
        <v>Завантажити сертифікат</v>
      </c>
    </row>
    <row r="201" spans="1:4" x14ac:dyDescent="0.3">
      <c r="A201" s="4">
        <v>200</v>
      </c>
      <c r="B201" s="4" t="s">
        <v>385</v>
      </c>
      <c r="C201" s="4" t="s">
        <v>386</v>
      </c>
      <c r="D201" s="4" t="str">
        <f>HYPERLINK("https://talan.bank.gov.ua/get-user-certificate/Npz2ShOB-SqDZdcQDdSS","Завантажити сертифікат")</f>
        <v>Завантажити сертифікат</v>
      </c>
    </row>
    <row r="202" spans="1:4" x14ac:dyDescent="0.3">
      <c r="A202" s="4">
        <v>201</v>
      </c>
      <c r="B202" s="4" t="s">
        <v>387</v>
      </c>
      <c r="C202" s="4" t="s">
        <v>388</v>
      </c>
      <c r="D202" s="4" t="str">
        <f>HYPERLINK("https://talan.bank.gov.ua/get-user-certificate/Npz2SSMxBJSQOC4MDx0G","Завантажити сертифікат")</f>
        <v>Завантажити сертифікат</v>
      </c>
    </row>
    <row r="203" spans="1:4" x14ac:dyDescent="0.3">
      <c r="A203" s="4">
        <v>202</v>
      </c>
      <c r="B203" s="4" t="s">
        <v>362</v>
      </c>
      <c r="C203" s="4" t="s">
        <v>389</v>
      </c>
      <c r="D203" s="4" t="str">
        <f>HYPERLINK("https://talan.bank.gov.ua/get-user-certificate/Npz2SiX5v5o0lNPLqNkr","Завантажити сертифікат")</f>
        <v>Завантажити сертифікат</v>
      </c>
    </row>
    <row r="204" spans="1:4" x14ac:dyDescent="0.3">
      <c r="A204" s="4">
        <v>203</v>
      </c>
      <c r="B204" s="4" t="s">
        <v>390</v>
      </c>
      <c r="C204" s="4" t="s">
        <v>391</v>
      </c>
      <c r="D204" s="4" t="str">
        <f>HYPERLINK("https://talan.bank.gov.ua/get-user-certificate/Npz2SO1gIVH4gAYteOTh","Завантажити сертифікат")</f>
        <v>Завантажити сертифікат</v>
      </c>
    </row>
    <row r="205" spans="1:4" x14ac:dyDescent="0.3">
      <c r="A205" s="4">
        <v>204</v>
      </c>
      <c r="B205" s="4" t="s">
        <v>392</v>
      </c>
      <c r="C205" s="4" t="s">
        <v>393</v>
      </c>
      <c r="D205" s="4" t="str">
        <f>HYPERLINK("https://talan.bank.gov.ua/get-user-certificate/Npz2SYL6JxuePkzd3IWR","Завантажити сертифікат")</f>
        <v>Завантажити сертифікат</v>
      </c>
    </row>
    <row r="206" spans="1:4" x14ac:dyDescent="0.3">
      <c r="A206" s="4">
        <v>205</v>
      </c>
      <c r="B206" s="4" t="s">
        <v>381</v>
      </c>
      <c r="C206" s="4" t="s">
        <v>382</v>
      </c>
      <c r="D206" s="4" t="str">
        <f>HYPERLINK("https://talan.bank.gov.ua/get-user-certificate/Npz2SyZVngFMRfaWjEum","Завантажити сертифікат")</f>
        <v>Завантажити сертифікат</v>
      </c>
    </row>
    <row r="207" spans="1:4" x14ac:dyDescent="0.3">
      <c r="A207" s="4">
        <v>206</v>
      </c>
      <c r="B207" s="4" t="s">
        <v>394</v>
      </c>
      <c r="C207" s="4" t="s">
        <v>395</v>
      </c>
      <c r="D207" s="4" t="str">
        <f>HYPERLINK("https://talan.bank.gov.ua/get-user-certificate/Npz2SUH6ZHyWLw6BP5F2","Завантажити сертифікат")</f>
        <v>Завантажити сертифікат</v>
      </c>
    </row>
    <row r="208" spans="1:4" x14ac:dyDescent="0.3">
      <c r="A208" s="4">
        <v>207</v>
      </c>
      <c r="B208" s="4" t="s">
        <v>396</v>
      </c>
      <c r="C208" s="4" t="s">
        <v>397</v>
      </c>
      <c r="D208" s="4" t="str">
        <f>HYPERLINK("https://talan.bank.gov.ua/get-user-certificate/Npz2SbK7vgALmCP5_N-I","Завантажити сертифікат")</f>
        <v>Завантажити сертифікат</v>
      </c>
    </row>
    <row r="209" spans="1:4" x14ac:dyDescent="0.3">
      <c r="A209" s="4">
        <v>208</v>
      </c>
      <c r="B209" s="4" t="s">
        <v>31</v>
      </c>
      <c r="C209" s="4" t="s">
        <v>398</v>
      </c>
      <c r="D209" s="4" t="str">
        <f>HYPERLINK("https://talan.bank.gov.ua/get-user-certificate/Npz2SD6ou2n-cRya_iIg","Завантажити сертифікат")</f>
        <v>Завантажити сертифікат</v>
      </c>
    </row>
    <row r="210" spans="1:4" x14ac:dyDescent="0.3">
      <c r="A210" s="4">
        <v>209</v>
      </c>
      <c r="B210" s="4" t="s">
        <v>399</v>
      </c>
      <c r="C210" s="4" t="s">
        <v>400</v>
      </c>
      <c r="D210" s="4" t="str">
        <f>HYPERLINK("https://talan.bank.gov.ua/get-user-certificate/Npz2SLohr15iCg82jWgb","Завантажити сертифікат")</f>
        <v>Завантажити сертифікат</v>
      </c>
    </row>
    <row r="211" spans="1:4" x14ac:dyDescent="0.3">
      <c r="A211" s="4">
        <v>210</v>
      </c>
      <c r="B211" s="4" t="s">
        <v>37</v>
      </c>
      <c r="C211" s="4" t="s">
        <v>38</v>
      </c>
      <c r="D211" s="4" t="str">
        <f>HYPERLINK("https://talan.bank.gov.ua/get-user-certificate/Npz2SDGutu06hyY7Hksa","Завантажити сертифікат")</f>
        <v>Завантажити сертифікат</v>
      </c>
    </row>
    <row r="212" spans="1:4" x14ac:dyDescent="0.3">
      <c r="A212" s="4">
        <v>211</v>
      </c>
      <c r="B212" s="4" t="s">
        <v>401</v>
      </c>
      <c r="C212" s="4" t="s">
        <v>402</v>
      </c>
      <c r="D212" s="4" t="str">
        <f>HYPERLINK("https://talan.bank.gov.ua/get-user-certificate/Npz2Sn-se36fi8ScRyRp","Завантажити сертифікат")</f>
        <v>Завантажити сертифікат</v>
      </c>
    </row>
    <row r="213" spans="1:4" x14ac:dyDescent="0.3">
      <c r="A213" s="4">
        <v>212</v>
      </c>
      <c r="B213" s="4" t="s">
        <v>403</v>
      </c>
      <c r="C213" s="4" t="s">
        <v>404</v>
      </c>
      <c r="D213" s="4" t="str">
        <f>HYPERLINK("https://talan.bank.gov.ua/get-user-certificate/Npz2Si5ZW1MWl-jDyXCT","Завантажити сертифікат")</f>
        <v>Завантажити сертифікат</v>
      </c>
    </row>
    <row r="214" spans="1:4" x14ac:dyDescent="0.3">
      <c r="A214" s="4">
        <v>213</v>
      </c>
      <c r="B214" s="4" t="s">
        <v>405</v>
      </c>
      <c r="C214" s="4" t="s">
        <v>406</v>
      </c>
      <c r="D214" s="4" t="str">
        <f>HYPERLINK("https://talan.bank.gov.ua/get-user-certificate/Npz2SXucEL_PGvwi3Llu","Завантажити сертифікат")</f>
        <v>Завантажити сертифікат</v>
      </c>
    </row>
    <row r="215" spans="1:4" x14ac:dyDescent="0.3">
      <c r="A215" s="4">
        <v>214</v>
      </c>
      <c r="B215" s="4" t="s">
        <v>407</v>
      </c>
      <c r="C215" s="4" t="s">
        <v>408</v>
      </c>
      <c r="D215" s="4" t="str">
        <f>HYPERLINK("https://talan.bank.gov.ua/get-user-certificate/Npz2S2MLURxxbJtpG-bt","Завантажити сертифікат")</f>
        <v>Завантажити сертифікат</v>
      </c>
    </row>
    <row r="216" spans="1:4" x14ac:dyDescent="0.3">
      <c r="A216" s="4">
        <v>215</v>
      </c>
      <c r="B216" s="4" t="s">
        <v>409</v>
      </c>
      <c r="C216" s="4" t="s">
        <v>410</v>
      </c>
      <c r="D216" s="4" t="str">
        <f>HYPERLINK("https://talan.bank.gov.ua/get-user-certificate/Npz2SfPtX-mlbgwQwFbN","Завантажити сертифікат")</f>
        <v>Завантажити сертифікат</v>
      </c>
    </row>
    <row r="217" spans="1:4" x14ac:dyDescent="0.3">
      <c r="A217" s="4">
        <v>216</v>
      </c>
      <c r="B217" s="4" t="s">
        <v>411</v>
      </c>
      <c r="C217" s="4" t="s">
        <v>412</v>
      </c>
      <c r="D217" s="4" t="str">
        <f>HYPERLINK("https://talan.bank.gov.ua/get-user-certificate/Npz2So7dyLuzPk_NSvLX","Завантажити сертифікат")</f>
        <v>Завантажити сертифікат</v>
      </c>
    </row>
    <row r="218" spans="1:4" x14ac:dyDescent="0.3">
      <c r="A218" s="4">
        <v>217</v>
      </c>
      <c r="B218" s="4" t="s">
        <v>413</v>
      </c>
      <c r="C218" s="4" t="s">
        <v>414</v>
      </c>
      <c r="D218" s="4" t="str">
        <f>HYPERLINK("https://talan.bank.gov.ua/get-user-certificate/Npz2S2UqMbjy2F0vxzmi","Завантажити сертифікат")</f>
        <v>Завантажити сертифікат</v>
      </c>
    </row>
    <row r="219" spans="1:4" x14ac:dyDescent="0.3">
      <c r="A219" s="4">
        <v>218</v>
      </c>
      <c r="B219" s="4" t="s">
        <v>415</v>
      </c>
      <c r="C219" s="4" t="s">
        <v>416</v>
      </c>
      <c r="D219" s="4" t="str">
        <f>HYPERLINK("https://talan.bank.gov.ua/get-user-certificate/Npz2S2s0wOAl20iZRjkF","Завантажити сертифікат")</f>
        <v>Завантажити сертифікат</v>
      </c>
    </row>
    <row r="220" spans="1:4" x14ac:dyDescent="0.3">
      <c r="A220" s="4">
        <v>219</v>
      </c>
      <c r="B220" s="4" t="s">
        <v>417</v>
      </c>
      <c r="C220" s="4" t="s">
        <v>418</v>
      </c>
      <c r="D220" s="4" t="str">
        <f>HYPERLINK("https://talan.bank.gov.ua/get-user-certificate/Npz2SrRw9nL_a8oSdPj7","Завантажити сертифікат")</f>
        <v>Завантажити сертифікат</v>
      </c>
    </row>
    <row r="221" spans="1:4" x14ac:dyDescent="0.3">
      <c r="A221" s="4">
        <v>220</v>
      </c>
      <c r="B221" s="4" t="s">
        <v>419</v>
      </c>
      <c r="C221" s="4" t="s">
        <v>420</v>
      </c>
      <c r="D221" s="4" t="str">
        <f>HYPERLINK("https://talan.bank.gov.ua/get-user-certificate/Npz2SMEkdR7MZ0F7Rgnf","Завантажити сертифікат")</f>
        <v>Завантажити сертифікат</v>
      </c>
    </row>
    <row r="222" spans="1:4" x14ac:dyDescent="0.3">
      <c r="A222" s="4">
        <v>221</v>
      </c>
      <c r="B222" s="4" t="s">
        <v>421</v>
      </c>
      <c r="C222" s="4" t="s">
        <v>422</v>
      </c>
      <c r="D222" s="4" t="str">
        <f>HYPERLINK("https://talan.bank.gov.ua/get-user-certificate/Npz2SqSKbNpghH55qe17","Завантажити сертифікат")</f>
        <v>Завантажити сертифікат</v>
      </c>
    </row>
    <row r="223" spans="1:4" x14ac:dyDescent="0.3">
      <c r="A223" s="4">
        <v>222</v>
      </c>
      <c r="B223" s="4" t="s">
        <v>423</v>
      </c>
      <c r="C223" s="4" t="s">
        <v>424</v>
      </c>
      <c r="D223" s="4" t="str">
        <f>HYPERLINK("https://talan.bank.gov.ua/get-user-certificate/Npz2S9_rMntKk7tUvBPS","Завантажити сертифікат")</f>
        <v>Завантажити сертифікат</v>
      </c>
    </row>
    <row r="224" spans="1:4" x14ac:dyDescent="0.3">
      <c r="A224" s="4">
        <v>223</v>
      </c>
      <c r="B224" s="4" t="s">
        <v>425</v>
      </c>
      <c r="C224" s="4" t="s">
        <v>426</v>
      </c>
      <c r="D224" s="4" t="str">
        <f>HYPERLINK("https://talan.bank.gov.ua/get-user-certificate/Npz2S0jutav-0Y79_XhZ","Завантажити сертифікат")</f>
        <v>Завантажити сертифікат</v>
      </c>
    </row>
    <row r="225" spans="1:4" x14ac:dyDescent="0.3">
      <c r="A225" s="4">
        <v>224</v>
      </c>
      <c r="B225" s="4" t="s">
        <v>427</v>
      </c>
      <c r="C225" s="4" t="s">
        <v>428</v>
      </c>
      <c r="D225" s="4" t="str">
        <f>HYPERLINK("https://talan.bank.gov.ua/get-user-certificate/Npz2SYd1I4yqbcyjJMGw","Завантажити сертифікат")</f>
        <v>Завантажити сертифікат</v>
      </c>
    </row>
    <row r="226" spans="1:4" x14ac:dyDescent="0.3">
      <c r="A226" s="4">
        <v>225</v>
      </c>
      <c r="B226" s="4" t="s">
        <v>429</v>
      </c>
      <c r="C226" s="4" t="s">
        <v>430</v>
      </c>
      <c r="D226" s="4" t="str">
        <f>HYPERLINK("https://talan.bank.gov.ua/get-user-certificate/Npz2S15G_2UiQkINRlpf","Завантажити сертифікат")</f>
        <v>Завантажити сертифікат</v>
      </c>
    </row>
    <row r="227" spans="1:4" x14ac:dyDescent="0.3">
      <c r="A227" s="4">
        <v>226</v>
      </c>
      <c r="B227" s="4" t="s">
        <v>431</v>
      </c>
      <c r="C227" s="4" t="s">
        <v>432</v>
      </c>
      <c r="D227" s="4" t="str">
        <f>HYPERLINK("https://talan.bank.gov.ua/get-user-certificate/Npz2SSZrH3ubJ5dA412C","Завантажити сертифікат")</f>
        <v>Завантажити сертифікат</v>
      </c>
    </row>
    <row r="228" spans="1:4" x14ac:dyDescent="0.3">
      <c r="A228" s="4">
        <v>227</v>
      </c>
      <c r="B228" s="4" t="s">
        <v>433</v>
      </c>
      <c r="C228" s="4" t="s">
        <v>434</v>
      </c>
      <c r="D228" s="4" t="str">
        <f>HYPERLINK("https://talan.bank.gov.ua/get-user-certificate/Npz2Suzq4a3qluqojRVT","Завантажити сертифікат")</f>
        <v>Завантажити сертифікат</v>
      </c>
    </row>
    <row r="229" spans="1:4" x14ac:dyDescent="0.3">
      <c r="A229" s="4">
        <v>228</v>
      </c>
      <c r="B229" s="4" t="s">
        <v>435</v>
      </c>
      <c r="C229" s="4" t="s">
        <v>436</v>
      </c>
      <c r="D229" s="4" t="str">
        <f>HYPERLINK("https://talan.bank.gov.ua/get-user-certificate/Npz2SRHPUmtilrI-6sMn","Завантажити сертифікат")</f>
        <v>Завантажити сертифікат</v>
      </c>
    </row>
    <row r="230" spans="1:4" x14ac:dyDescent="0.3">
      <c r="A230" s="4">
        <v>229</v>
      </c>
      <c r="B230" s="4" t="s">
        <v>437</v>
      </c>
      <c r="C230" s="4" t="s">
        <v>438</v>
      </c>
      <c r="D230" s="4" t="str">
        <f>HYPERLINK("https://talan.bank.gov.ua/get-user-certificate/Npz2SDTezxTp05G8gZzs","Завантажити сертифікат")</f>
        <v>Завантажити сертифікат</v>
      </c>
    </row>
    <row r="231" spans="1:4" x14ac:dyDescent="0.3">
      <c r="A231" s="4">
        <v>230</v>
      </c>
      <c r="B231" s="4" t="s">
        <v>439</v>
      </c>
      <c r="C231" s="4" t="s">
        <v>440</v>
      </c>
      <c r="D231" s="4" t="str">
        <f>HYPERLINK("https://talan.bank.gov.ua/get-user-certificate/Npz2SFckHr4FKAQNqXRs","Завантажити сертифікат")</f>
        <v>Завантажити сертифікат</v>
      </c>
    </row>
    <row r="232" spans="1:4" x14ac:dyDescent="0.3">
      <c r="A232" s="4">
        <v>231</v>
      </c>
      <c r="B232" s="4" t="s">
        <v>441</v>
      </c>
      <c r="C232" s="4" t="s">
        <v>442</v>
      </c>
      <c r="D232" s="4" t="str">
        <f>HYPERLINK("https://talan.bank.gov.ua/get-user-certificate/Npz2SUhzmZCmAh14SVxy","Завантажити сертифікат")</f>
        <v>Завантажити сертифікат</v>
      </c>
    </row>
    <row r="233" spans="1:4" x14ac:dyDescent="0.3">
      <c r="A233" s="4">
        <v>232</v>
      </c>
      <c r="B233" s="4" t="s">
        <v>443</v>
      </c>
      <c r="C233" s="4" t="s">
        <v>444</v>
      </c>
      <c r="D233" s="4" t="str">
        <f>HYPERLINK("https://talan.bank.gov.ua/get-user-certificate/Npz2Sk4H90fil0O5rKaH","Завантажити сертифікат")</f>
        <v>Завантажити сертифікат</v>
      </c>
    </row>
    <row r="234" spans="1:4" x14ac:dyDescent="0.3">
      <c r="A234" s="4">
        <v>233</v>
      </c>
      <c r="B234" s="4" t="s">
        <v>445</v>
      </c>
      <c r="C234" s="4" t="s">
        <v>446</v>
      </c>
      <c r="D234" s="4" t="str">
        <f>HYPERLINK("https://talan.bank.gov.ua/get-user-certificate/Npz2SQMwonGoAteQB7wx","Завантажити сертифікат")</f>
        <v>Завантажити сертифікат</v>
      </c>
    </row>
    <row r="235" spans="1:4" x14ac:dyDescent="0.3">
      <c r="A235" s="4">
        <v>234</v>
      </c>
      <c r="B235" s="4" t="s">
        <v>447</v>
      </c>
      <c r="C235" s="4" t="s">
        <v>448</v>
      </c>
      <c r="D235" s="4" t="str">
        <f>HYPERLINK("https://talan.bank.gov.ua/get-user-certificate/Npz2SldXfqpN1tQ0Rhhi","Завантажити сертифікат")</f>
        <v>Завантажити сертифікат</v>
      </c>
    </row>
    <row r="236" spans="1:4" x14ac:dyDescent="0.3">
      <c r="A236" s="4">
        <v>235</v>
      </c>
      <c r="B236" s="4" t="s">
        <v>449</v>
      </c>
      <c r="C236" s="4" t="s">
        <v>450</v>
      </c>
      <c r="D236" s="4" t="str">
        <f>HYPERLINK("https://talan.bank.gov.ua/get-user-certificate/Npz2SXrFvdkwfW4BW7ut","Завантажити сертифікат")</f>
        <v>Завантажити сертифікат</v>
      </c>
    </row>
    <row r="237" spans="1:4" x14ac:dyDescent="0.3">
      <c r="A237" s="4">
        <v>236</v>
      </c>
      <c r="B237" s="4" t="s">
        <v>451</v>
      </c>
      <c r="C237" s="4" t="s">
        <v>452</v>
      </c>
      <c r="D237" s="4" t="str">
        <f>HYPERLINK("https://talan.bank.gov.ua/get-user-certificate/Npz2SsQwSucu1ctbW4fj","Завантажити сертифікат")</f>
        <v>Завантажити сертифікат</v>
      </c>
    </row>
    <row r="238" spans="1:4" x14ac:dyDescent="0.3">
      <c r="A238" s="4">
        <v>237</v>
      </c>
      <c r="B238" s="4" t="s">
        <v>453</v>
      </c>
      <c r="C238" s="4" t="s">
        <v>454</v>
      </c>
      <c r="D238" s="4" t="str">
        <f>HYPERLINK("https://talan.bank.gov.ua/get-user-certificate/Npz2Se7Lwp6SjwgMdFWk","Завантажити сертифікат")</f>
        <v>Завантажити сертифікат</v>
      </c>
    </row>
    <row r="239" spans="1:4" x14ac:dyDescent="0.3">
      <c r="A239" s="4">
        <v>238</v>
      </c>
      <c r="B239" s="4" t="s">
        <v>455</v>
      </c>
      <c r="C239" s="4" t="s">
        <v>454</v>
      </c>
      <c r="D239" s="4" t="str">
        <f>HYPERLINK("https://talan.bank.gov.ua/get-user-certificate/Npz2S7tOQNYNovNPy58d","Завантажити сертифікат")</f>
        <v>Завантажити сертифікат</v>
      </c>
    </row>
    <row r="240" spans="1:4" x14ac:dyDescent="0.3">
      <c r="A240" s="4">
        <v>239</v>
      </c>
      <c r="B240" s="4" t="s">
        <v>456</v>
      </c>
      <c r="C240" s="4" t="s">
        <v>457</v>
      </c>
    </row>
    <row r="241" spans="1:4" x14ac:dyDescent="0.3">
      <c r="A241" s="4">
        <v>240</v>
      </c>
      <c r="B241" s="4" t="s">
        <v>458</v>
      </c>
      <c r="C241" s="4" t="s">
        <v>459</v>
      </c>
      <c r="D241" s="4" t="str">
        <f>HYPERLINK("https://talan.bank.gov.ua/get-user-certificate/Npz2SuRFDOI51tsWr6Xf","Завантажити сертифікат")</f>
        <v>Завантажити сертифікат</v>
      </c>
    </row>
    <row r="242" spans="1:4" x14ac:dyDescent="0.3">
      <c r="A242" s="4">
        <v>241</v>
      </c>
      <c r="B242" s="4" t="s">
        <v>460</v>
      </c>
      <c r="C242" s="4" t="s">
        <v>461</v>
      </c>
      <c r="D242" s="4" t="str">
        <f>HYPERLINK("https://talan.bank.gov.ua/get-user-certificate/Npz2ShZVez2dpzBKuNr5","Завантажити сертифікат")</f>
        <v>Завантажити сертифікат</v>
      </c>
    </row>
    <row r="243" spans="1:4" x14ac:dyDescent="0.3">
      <c r="A243" s="4">
        <v>242</v>
      </c>
      <c r="B243" s="4" t="s">
        <v>88</v>
      </c>
      <c r="C243" s="4" t="s">
        <v>89</v>
      </c>
      <c r="D243" s="4" t="str">
        <f>HYPERLINK("https://talan.bank.gov.ua/get-user-certificate/Npz2SK9RVW7V8mF8Z2tC","Завантажити сертифікат")</f>
        <v>Завантажити сертифікат</v>
      </c>
    </row>
    <row r="244" spans="1:4" x14ac:dyDescent="0.3">
      <c r="A244" s="4">
        <v>243</v>
      </c>
      <c r="B244" s="4" t="s">
        <v>462</v>
      </c>
      <c r="C244" s="4" t="s">
        <v>463</v>
      </c>
      <c r="D244" s="4" t="str">
        <f>HYPERLINK("https://talan.bank.gov.ua/get-user-certificate/Npz2SVRF9Iwqm54baVmr","Завантажити сертифікат")</f>
        <v>Завантажити сертифікат</v>
      </c>
    </row>
    <row r="245" spans="1:4" x14ac:dyDescent="0.3">
      <c r="A245" s="4">
        <v>244</v>
      </c>
      <c r="B245" s="4" t="s">
        <v>464</v>
      </c>
      <c r="C245" s="4" t="s">
        <v>465</v>
      </c>
      <c r="D245" s="4" t="str">
        <f>HYPERLINK("https://talan.bank.gov.ua/get-user-certificate/Npz2SZJZxm5UEPnVGksv","Завантажити сертифікат")</f>
        <v>Завантажити сертифікат</v>
      </c>
    </row>
    <row r="246" spans="1:4" x14ac:dyDescent="0.3">
      <c r="A246" s="4">
        <v>245</v>
      </c>
      <c r="B246" s="4" t="s">
        <v>466</v>
      </c>
      <c r="C246" s="4" t="s">
        <v>467</v>
      </c>
      <c r="D246" s="4" t="str">
        <f>HYPERLINK("https://talan.bank.gov.ua/get-user-certificate/Npz2S60fKwmpCxap_OFh","Завантажити сертифікат")</f>
        <v>Завантажити сертифікат</v>
      </c>
    </row>
    <row r="247" spans="1:4" x14ac:dyDescent="0.3">
      <c r="A247" s="4">
        <v>246</v>
      </c>
      <c r="B247" s="4" t="s">
        <v>468</v>
      </c>
      <c r="C247" s="4" t="s">
        <v>469</v>
      </c>
      <c r="D247" s="4" t="str">
        <f>HYPERLINK("https://talan.bank.gov.ua/get-user-certificate/Npz2Sc-KdpxrWjNjFrbH","Завантажити сертифікат")</f>
        <v>Завантажити сертифікат</v>
      </c>
    </row>
    <row r="248" spans="1:4" x14ac:dyDescent="0.3">
      <c r="A248" s="4">
        <v>247</v>
      </c>
      <c r="B248" s="4" t="s">
        <v>470</v>
      </c>
      <c r="C248" s="4" t="s">
        <v>471</v>
      </c>
      <c r="D248" s="4" t="str">
        <f>HYPERLINK("https://talan.bank.gov.ua/get-user-certificate/Npz2Sld4mzMw-svZde1g","Завантажити сертифікат")</f>
        <v>Завантажити сертифікат</v>
      </c>
    </row>
    <row r="249" spans="1:4" x14ac:dyDescent="0.3">
      <c r="A249" s="4">
        <v>248</v>
      </c>
      <c r="B249" s="4" t="s">
        <v>472</v>
      </c>
      <c r="C249" s="4" t="s">
        <v>473</v>
      </c>
      <c r="D249" s="4" t="str">
        <f>HYPERLINK("https://talan.bank.gov.ua/get-user-certificate/Npz2SouxYXrGiyR239Sc","Завантажити сертифікат")</f>
        <v>Завантажити сертифікат</v>
      </c>
    </row>
    <row r="250" spans="1:4" x14ac:dyDescent="0.3">
      <c r="A250" s="4">
        <v>249</v>
      </c>
      <c r="B250" s="4" t="s">
        <v>474</v>
      </c>
      <c r="C250" s="4" t="s">
        <v>475</v>
      </c>
      <c r="D250" s="4" t="str">
        <f>HYPERLINK("https://talan.bank.gov.ua/get-user-certificate/Npz2S95wD-Se6slGP0NU","Завантажити сертифікат")</f>
        <v>Завантажити сертифікат</v>
      </c>
    </row>
    <row r="251" spans="1:4" x14ac:dyDescent="0.3">
      <c r="A251" s="4">
        <v>250</v>
      </c>
      <c r="B251" s="4" t="s">
        <v>476</v>
      </c>
      <c r="C251" s="4" t="s">
        <v>477</v>
      </c>
      <c r="D251" s="4" t="str">
        <f>HYPERLINK("https://talan.bank.gov.ua/get-user-certificate/Npz2SdAZhkYngMu2K5xr","Завантажити сертифікат")</f>
        <v>Завантажити сертифікат</v>
      </c>
    </row>
    <row r="252" spans="1:4" x14ac:dyDescent="0.3">
      <c r="A252" s="4">
        <v>251</v>
      </c>
      <c r="B252" s="4" t="s">
        <v>478</v>
      </c>
      <c r="C252" s="4" t="s">
        <v>479</v>
      </c>
      <c r="D252" s="4" t="str">
        <f>HYPERLINK("https://talan.bank.gov.ua/get-user-certificate/Npz2SvU1CYyDCCaEFOr7","Завантажити сертифікат")</f>
        <v>Завантажити сертифікат</v>
      </c>
    </row>
    <row r="253" spans="1:4" x14ac:dyDescent="0.3">
      <c r="A253" s="4">
        <v>252</v>
      </c>
      <c r="B253" s="4" t="s">
        <v>480</v>
      </c>
      <c r="C253" s="4" t="s">
        <v>481</v>
      </c>
      <c r="D253" s="4" t="str">
        <f>HYPERLINK("https://talan.bank.gov.ua/get-user-certificate/Npz2S3X9Ov4QD7bk9gNN","Завантажити сертифікат")</f>
        <v>Завантажити сертифікат</v>
      </c>
    </row>
    <row r="254" spans="1:4" x14ac:dyDescent="0.3">
      <c r="A254" s="4">
        <v>253</v>
      </c>
      <c r="B254" s="4" t="s">
        <v>482</v>
      </c>
      <c r="C254" s="4" t="s">
        <v>483</v>
      </c>
      <c r="D254" s="4" t="str">
        <f>HYPERLINK("https://talan.bank.gov.ua/get-user-certificate/Npz2S_1UcgSHOwIxmJ1c","Завантажити сертифікат")</f>
        <v>Завантажити сертифікат</v>
      </c>
    </row>
    <row r="255" spans="1:4" x14ac:dyDescent="0.3">
      <c r="A255" s="4">
        <v>254</v>
      </c>
      <c r="B255" s="4" t="s">
        <v>484</v>
      </c>
      <c r="C255" s="4" t="s">
        <v>485</v>
      </c>
      <c r="D255" s="4" t="str">
        <f>HYPERLINK("https://talan.bank.gov.ua/get-user-certificate/Npz2SScy0Lb16qJPICt-","Завантажити сертифікат")</f>
        <v>Завантажити сертифікат</v>
      </c>
    </row>
    <row r="256" spans="1:4" x14ac:dyDescent="0.3">
      <c r="A256" s="4">
        <v>255</v>
      </c>
      <c r="B256" s="4" t="s">
        <v>486</v>
      </c>
      <c r="C256" s="4" t="s">
        <v>487</v>
      </c>
      <c r="D256" s="4" t="str">
        <f>HYPERLINK("https://talan.bank.gov.ua/get-user-certificate/Npz2Sm4WsTj0HW0Tmd9E","Завантажити сертифікат")</f>
        <v>Завантажити сертифікат</v>
      </c>
    </row>
    <row r="257" spans="1:4" x14ac:dyDescent="0.3">
      <c r="A257" s="4">
        <v>256</v>
      </c>
      <c r="B257" s="4" t="s">
        <v>480</v>
      </c>
      <c r="C257" s="4" t="s">
        <v>481</v>
      </c>
      <c r="D257" s="4" t="str">
        <f>HYPERLINK("https://talan.bank.gov.ua/get-user-certificate/Npz2SWwrMyx-gvLaAsq7","Завантажити сертифікат")</f>
        <v>Завантажити сертифікат</v>
      </c>
    </row>
    <row r="258" spans="1:4" x14ac:dyDescent="0.3">
      <c r="A258" s="4">
        <v>257</v>
      </c>
      <c r="B258" s="4" t="s">
        <v>488</v>
      </c>
      <c r="C258" s="4" t="s">
        <v>489</v>
      </c>
      <c r="D258" s="4" t="str">
        <f>HYPERLINK("https://talan.bank.gov.ua/get-user-certificate/Npz2SNgCcVmqgNTxyjla","Завантажити сертифікат")</f>
        <v>Завантажити сертифікат</v>
      </c>
    </row>
    <row r="259" spans="1:4" x14ac:dyDescent="0.3">
      <c r="A259" s="4">
        <v>258</v>
      </c>
      <c r="B259" s="4" t="s">
        <v>490</v>
      </c>
      <c r="C259" s="4" t="s">
        <v>491</v>
      </c>
      <c r="D259" s="4" t="str">
        <f>HYPERLINK("https://talan.bank.gov.ua/get-user-certificate/Npz2Sv27P400whcfOezj","Завантажити сертифікат")</f>
        <v>Завантажити сертифікат</v>
      </c>
    </row>
    <row r="260" spans="1:4" x14ac:dyDescent="0.3">
      <c r="A260" s="4">
        <v>259</v>
      </c>
      <c r="B260" s="4" t="s">
        <v>492</v>
      </c>
      <c r="C260" s="4" t="s">
        <v>493</v>
      </c>
      <c r="D260" s="4" t="str">
        <f>HYPERLINK("https://talan.bank.gov.ua/get-user-certificate/Npz2SVF84kWoPCqjoW5H","Завантажити сертифікат")</f>
        <v>Завантажити сертифікат</v>
      </c>
    </row>
    <row r="261" spans="1:4" x14ac:dyDescent="0.3">
      <c r="A261" s="4">
        <v>260</v>
      </c>
      <c r="B261" s="4" t="s">
        <v>494</v>
      </c>
      <c r="C261" s="4" t="s">
        <v>495</v>
      </c>
      <c r="D261" s="4" t="str">
        <f>HYPERLINK("https://talan.bank.gov.ua/get-user-certificate/Npz2SyFuYrPu9-2F-LaR","Завантажити сертифікат")</f>
        <v>Завантажити сертифікат</v>
      </c>
    </row>
    <row r="262" spans="1:4" x14ac:dyDescent="0.3">
      <c r="A262" s="4">
        <v>261</v>
      </c>
      <c r="B262" s="4" t="s">
        <v>496</v>
      </c>
      <c r="C262" s="4" t="s">
        <v>497</v>
      </c>
      <c r="D262" s="4" t="str">
        <f>HYPERLINK("https://talan.bank.gov.ua/get-user-certificate/Npz2SGM5jz3NRnmm8TFo","Завантажити сертифікат")</f>
        <v>Завантажити сертифікат</v>
      </c>
    </row>
    <row r="263" spans="1:4" x14ac:dyDescent="0.3">
      <c r="A263" s="4">
        <v>262</v>
      </c>
      <c r="B263" s="4" t="s">
        <v>236</v>
      </c>
      <c r="C263" s="4" t="s">
        <v>237</v>
      </c>
      <c r="D263" s="4" t="str">
        <f>HYPERLINK("https://talan.bank.gov.ua/get-user-certificate/Npz2SPyx3whfp6R4aZYX","Завантажити сертифікат")</f>
        <v>Завантажити сертифікат</v>
      </c>
    </row>
    <row r="264" spans="1:4" x14ac:dyDescent="0.3">
      <c r="A264" s="4">
        <v>263</v>
      </c>
      <c r="B264" s="4" t="s">
        <v>498</v>
      </c>
      <c r="C264" s="4" t="s">
        <v>499</v>
      </c>
      <c r="D264" s="4" t="str">
        <f>HYPERLINK("https://talan.bank.gov.ua/get-user-certificate/Npz2SekgvbwEEi4oeCik","Завантажити сертифікат")</f>
        <v>Завантажити сертифікат</v>
      </c>
    </row>
    <row r="265" spans="1:4" x14ac:dyDescent="0.3">
      <c r="A265" s="4">
        <v>264</v>
      </c>
      <c r="B265" s="4" t="s">
        <v>500</v>
      </c>
      <c r="C265" s="4" t="s">
        <v>501</v>
      </c>
      <c r="D265" s="4" t="str">
        <f>HYPERLINK("https://talan.bank.gov.ua/get-user-certificate/Npz2Smo2oairHIiEYO9u","Завантажити сертифікат")</f>
        <v>Завантажити сертифікат</v>
      </c>
    </row>
    <row r="266" spans="1:4" x14ac:dyDescent="0.3">
      <c r="A266" s="4">
        <v>265</v>
      </c>
      <c r="B266" s="4" t="s">
        <v>502</v>
      </c>
      <c r="C266" s="4" t="s">
        <v>503</v>
      </c>
      <c r="D266" s="4" t="str">
        <f>HYPERLINK("https://talan.bank.gov.ua/get-user-certificate/Npz2SnNojYlEqVZ99YIk","Завантажити сертифікат")</f>
        <v>Завантажити сертифікат</v>
      </c>
    </row>
    <row r="267" spans="1:4" x14ac:dyDescent="0.3">
      <c r="A267" s="4">
        <v>266</v>
      </c>
      <c r="B267" s="4" t="s">
        <v>504</v>
      </c>
      <c r="C267" s="4" t="s">
        <v>505</v>
      </c>
      <c r="D267" s="4" t="str">
        <f>HYPERLINK("https://talan.bank.gov.ua/get-user-certificate/Npz2S37yGiOzXw5Loc1n","Завантажити сертифікат")</f>
        <v>Завантажити сертифікат</v>
      </c>
    </row>
    <row r="268" spans="1:4" x14ac:dyDescent="0.3">
      <c r="A268" s="4">
        <v>267</v>
      </c>
      <c r="B268" s="4" t="s">
        <v>506</v>
      </c>
      <c r="C268" s="4" t="s">
        <v>507</v>
      </c>
      <c r="D268" s="4" t="str">
        <f>HYPERLINK("https://talan.bank.gov.ua/get-user-certificate/Npz2Siz9zfG2iGNN3Nvp","Завантажити сертифікат")</f>
        <v>Завантажити сертифікат</v>
      </c>
    </row>
    <row r="269" spans="1:4" x14ac:dyDescent="0.3">
      <c r="A269" s="4">
        <v>268</v>
      </c>
      <c r="B269" s="4" t="s">
        <v>508</v>
      </c>
      <c r="C269" s="4" t="s">
        <v>509</v>
      </c>
      <c r="D269" s="4" t="str">
        <f>HYPERLINK("https://talan.bank.gov.ua/get-user-certificate/Npz2Sv0RYeNRhGTzDiGF","Завантажити сертифікат")</f>
        <v>Завантажити сертифікат</v>
      </c>
    </row>
    <row r="270" spans="1:4" x14ac:dyDescent="0.3">
      <c r="A270" s="4">
        <v>269</v>
      </c>
      <c r="B270" s="4" t="s">
        <v>510</v>
      </c>
      <c r="C270" s="4" t="s">
        <v>511</v>
      </c>
      <c r="D270" s="4" t="str">
        <f>HYPERLINK("https://talan.bank.gov.ua/get-user-certificate/Npz2S2owf3CxIrop3ZT-","Завантажити сертифікат")</f>
        <v>Завантажити сертифікат</v>
      </c>
    </row>
    <row r="271" spans="1:4" x14ac:dyDescent="0.3">
      <c r="A271" s="4">
        <v>270</v>
      </c>
      <c r="B271" s="4" t="s">
        <v>512</v>
      </c>
      <c r="C271" s="4" t="s">
        <v>513</v>
      </c>
      <c r="D271" s="4" t="str">
        <f>HYPERLINK("https://talan.bank.gov.ua/get-user-certificate/Npz2SQGjQF4HmYDStIte","Завантажити сертифікат")</f>
        <v>Завантажити сертифікат</v>
      </c>
    </row>
    <row r="272" spans="1:4" x14ac:dyDescent="0.3">
      <c r="A272" s="4">
        <v>271</v>
      </c>
      <c r="B272" s="4" t="s">
        <v>514</v>
      </c>
      <c r="C272" s="4" t="s">
        <v>515</v>
      </c>
      <c r="D272" s="4" t="str">
        <f>HYPERLINK("https://talan.bank.gov.ua/get-user-certificate/Npz2SIbmdAk34kvqK9Kn","Завантажити сертифікат")</f>
        <v>Завантажити сертифікат</v>
      </c>
    </row>
    <row r="273" spans="1:4" x14ac:dyDescent="0.3">
      <c r="A273" s="4">
        <v>272</v>
      </c>
      <c r="B273" s="4" t="s">
        <v>516</v>
      </c>
      <c r="C273" s="4" t="s">
        <v>517</v>
      </c>
      <c r="D273" s="4" t="str">
        <f>HYPERLINK("https://talan.bank.gov.ua/get-user-certificate/Npz2SW1kIE9-iZ3-UrZq","Завантажити сертифікат")</f>
        <v>Завантажити сертифікат</v>
      </c>
    </row>
    <row r="274" spans="1:4" x14ac:dyDescent="0.3">
      <c r="A274" s="4">
        <v>273</v>
      </c>
      <c r="B274" s="4" t="s">
        <v>518</v>
      </c>
      <c r="C274" s="4" t="s">
        <v>519</v>
      </c>
      <c r="D274" s="4" t="str">
        <f>HYPERLINK("https://talan.bank.gov.ua/get-user-certificate/Npz2STIYqS2L_Zhthx3K","Завантажити сертифікат")</f>
        <v>Завантажити сертифікат</v>
      </c>
    </row>
    <row r="275" spans="1:4" x14ac:dyDescent="0.3">
      <c r="A275" s="4">
        <v>274</v>
      </c>
      <c r="B275" s="4" t="s">
        <v>520</v>
      </c>
      <c r="C275" s="4" t="s">
        <v>521</v>
      </c>
      <c r="D275" s="4" t="str">
        <f>HYPERLINK("https://talan.bank.gov.ua/get-user-certificate/Npz2S6wb0DMHNiAkF9Zp","Завантажити сертифікат")</f>
        <v>Завантажити сертифікат</v>
      </c>
    </row>
    <row r="276" spans="1:4" x14ac:dyDescent="0.3">
      <c r="A276" s="4">
        <v>275</v>
      </c>
      <c r="B276" s="4" t="s">
        <v>522</v>
      </c>
      <c r="C276" s="4" t="s">
        <v>523</v>
      </c>
      <c r="D276" s="4" t="str">
        <f>HYPERLINK("https://talan.bank.gov.ua/get-user-certificate/Npz2SB3VJH75brp8-Gfd","Завантажити сертифікат")</f>
        <v>Завантажити сертифікат</v>
      </c>
    </row>
    <row r="277" spans="1:4" x14ac:dyDescent="0.3">
      <c r="A277" s="4">
        <v>276</v>
      </c>
      <c r="B277" s="4" t="s">
        <v>524</v>
      </c>
      <c r="C277" s="4" t="s">
        <v>525</v>
      </c>
      <c r="D277" s="4" t="str">
        <f>HYPERLINK("https://talan.bank.gov.ua/get-user-certificate/Npz2S5Md-rECkWGG3jqq","Завантажити сертифікат")</f>
        <v>Завантажити сертифікат</v>
      </c>
    </row>
    <row r="278" spans="1:4" x14ac:dyDescent="0.3">
      <c r="A278" s="4">
        <v>277</v>
      </c>
      <c r="B278" s="4" t="s">
        <v>526</v>
      </c>
      <c r="C278" s="4" t="s">
        <v>527</v>
      </c>
      <c r="D278" s="4" t="str">
        <f>HYPERLINK("https://talan.bank.gov.ua/get-user-certificate/Npz2Sy30fyWgN8WBsE2e","Завантажити сертифікат")</f>
        <v>Завантажити сертифікат</v>
      </c>
    </row>
    <row r="279" spans="1:4" x14ac:dyDescent="0.3">
      <c r="A279" s="4">
        <v>278</v>
      </c>
      <c r="B279" s="4" t="s">
        <v>528</v>
      </c>
      <c r="C279" s="4" t="s">
        <v>529</v>
      </c>
      <c r="D279" s="4" t="str">
        <f>HYPERLINK("https://talan.bank.gov.ua/get-user-certificate/Npz2S4oNyxDR-whf9m4T","Завантажити сертифікат")</f>
        <v>Завантажити сертифікат</v>
      </c>
    </row>
    <row r="280" spans="1:4" x14ac:dyDescent="0.3">
      <c r="A280" s="4">
        <v>279</v>
      </c>
      <c r="B280" s="4" t="s">
        <v>530</v>
      </c>
      <c r="C280" s="4" t="s">
        <v>531</v>
      </c>
      <c r="D280" s="4" t="str">
        <f>HYPERLINK("https://talan.bank.gov.ua/get-user-certificate/Npz2SkbzbngJhAYG2LP_","Завантажити сертифікат")</f>
        <v>Завантажити сертифікат</v>
      </c>
    </row>
    <row r="281" spans="1:4" x14ac:dyDescent="0.3">
      <c r="A281" s="4">
        <v>280</v>
      </c>
      <c r="B281" s="4" t="s">
        <v>532</v>
      </c>
      <c r="C281" s="4" t="s">
        <v>533</v>
      </c>
      <c r="D281" s="4" t="str">
        <f>HYPERLINK("https://talan.bank.gov.ua/get-user-certificate/Npz2SoxwNIlgL7hmrxYA","Завантажити сертифікат")</f>
        <v>Завантажити сертифікат</v>
      </c>
    </row>
    <row r="282" spans="1:4" x14ac:dyDescent="0.3">
      <c r="A282" s="4">
        <v>281</v>
      </c>
      <c r="B282" s="4" t="s">
        <v>534</v>
      </c>
      <c r="C282" s="4" t="s">
        <v>535</v>
      </c>
      <c r="D282" s="4" t="str">
        <f>HYPERLINK("https://talan.bank.gov.ua/get-user-certificate/Npz2S69fMHvQAYEGX7N1","Завантажити сертифікат")</f>
        <v>Завантажити сертифікат</v>
      </c>
    </row>
    <row r="283" spans="1:4" x14ac:dyDescent="0.3">
      <c r="A283" s="4">
        <v>282</v>
      </c>
      <c r="B283" s="4" t="s">
        <v>536</v>
      </c>
      <c r="C283" s="4" t="s">
        <v>537</v>
      </c>
      <c r="D283" s="4" t="str">
        <f>HYPERLINK("https://talan.bank.gov.ua/get-user-certificate/Npz2SSIX1JndlkssNkDe","Завантажити сертифікат")</f>
        <v>Завантажити сертифікат</v>
      </c>
    </row>
    <row r="284" spans="1:4" x14ac:dyDescent="0.3">
      <c r="A284" s="4">
        <v>283</v>
      </c>
      <c r="B284" s="4" t="s">
        <v>538</v>
      </c>
      <c r="C284" s="4" t="s">
        <v>539</v>
      </c>
      <c r="D284" s="4" t="str">
        <f>HYPERLINK("https://talan.bank.gov.ua/get-user-certificate/Npz2SdSlLv7YfN3wy3Ra","Завантажити сертифікат")</f>
        <v>Завантажити сертифікат</v>
      </c>
    </row>
    <row r="285" spans="1:4" x14ac:dyDescent="0.3">
      <c r="A285" s="4">
        <v>284</v>
      </c>
      <c r="B285" s="4" t="s">
        <v>540</v>
      </c>
      <c r="C285" s="4" t="s">
        <v>151</v>
      </c>
      <c r="D285" s="4" t="str">
        <f>HYPERLINK("https://talan.bank.gov.ua/get-user-certificate/Npz2StSYC6CnD8XhDWPj","Завантажити сертифікат")</f>
        <v>Завантажити сертифікат</v>
      </c>
    </row>
    <row r="286" spans="1:4" x14ac:dyDescent="0.3">
      <c r="A286" s="4">
        <v>285</v>
      </c>
      <c r="B286" s="4" t="s">
        <v>541</v>
      </c>
      <c r="C286" s="4" t="s">
        <v>542</v>
      </c>
      <c r="D286" s="4" t="str">
        <f>HYPERLINK("https://talan.bank.gov.ua/get-user-certificate/Npz2S87U54Dw-lv2lz7L","Завантажити сертифікат")</f>
        <v>Завантажити сертифікат</v>
      </c>
    </row>
    <row r="287" spans="1:4" x14ac:dyDescent="0.3">
      <c r="A287" s="4">
        <v>286</v>
      </c>
      <c r="B287" s="4" t="s">
        <v>543</v>
      </c>
      <c r="C287" s="4" t="s">
        <v>544</v>
      </c>
      <c r="D287" s="4" t="str">
        <f>HYPERLINK("https://talan.bank.gov.ua/get-user-certificate/Npz2SNiWSvWXKjU3c6JD","Завантажити сертифікат")</f>
        <v>Завантажити сертифікат</v>
      </c>
    </row>
    <row r="288" spans="1:4" x14ac:dyDescent="0.3">
      <c r="A288" s="4">
        <v>287</v>
      </c>
      <c r="B288" s="4" t="s">
        <v>545</v>
      </c>
      <c r="C288" s="4" t="s">
        <v>546</v>
      </c>
      <c r="D288" s="4" t="str">
        <f>HYPERLINK("https://talan.bank.gov.ua/get-user-certificate/Npz2S5mGe3ob08GFmgwJ","Завантажити сертифікат")</f>
        <v>Завантажити сертифікат</v>
      </c>
    </row>
    <row r="289" spans="1:4" x14ac:dyDescent="0.3">
      <c r="A289" s="4">
        <v>288</v>
      </c>
      <c r="B289" s="4" t="s">
        <v>547</v>
      </c>
      <c r="C289" s="4" t="s">
        <v>548</v>
      </c>
      <c r="D289" s="4" t="str">
        <f>HYPERLINK("https://talan.bank.gov.ua/get-user-certificate/Npz2SkrB91l63J6v24zs","Завантажити сертифікат")</f>
        <v>Завантажити сертифікат</v>
      </c>
    </row>
    <row r="290" spans="1:4" x14ac:dyDescent="0.3">
      <c r="A290" s="4">
        <v>289</v>
      </c>
      <c r="B290" s="4" t="s">
        <v>549</v>
      </c>
      <c r="C290" s="4" t="s">
        <v>550</v>
      </c>
      <c r="D290" s="4" t="str">
        <f>HYPERLINK("https://talan.bank.gov.ua/get-user-certificate/Npz2Swodn6Q-iLe3Mzff","Завантажити сертифікат")</f>
        <v>Завантажити сертифікат</v>
      </c>
    </row>
    <row r="291" spans="1:4" x14ac:dyDescent="0.3">
      <c r="A291" s="4">
        <v>290</v>
      </c>
      <c r="B291" s="4" t="s">
        <v>551</v>
      </c>
      <c r="C291" s="4" t="s">
        <v>552</v>
      </c>
      <c r="D291" s="4" t="str">
        <f>HYPERLINK("https://talan.bank.gov.ua/get-user-certificate/Npz2SXVRteKsaom0yqmr","Завантажити сертифікат")</f>
        <v>Завантажити сертифікат</v>
      </c>
    </row>
    <row r="292" spans="1:4" x14ac:dyDescent="0.3">
      <c r="A292" s="4">
        <v>291</v>
      </c>
      <c r="B292" s="4" t="s">
        <v>553</v>
      </c>
      <c r="C292" s="4" t="s">
        <v>554</v>
      </c>
      <c r="D292" s="4" t="str">
        <f>HYPERLINK("https://talan.bank.gov.ua/get-user-certificate/Npz2SeqE3tIostcTNXnI","Завантажити сертифікат")</f>
        <v>Завантажити сертифікат</v>
      </c>
    </row>
    <row r="293" spans="1:4" x14ac:dyDescent="0.3">
      <c r="A293" s="4">
        <v>292</v>
      </c>
      <c r="B293" s="4" t="s">
        <v>555</v>
      </c>
      <c r="C293" s="4" t="s">
        <v>556</v>
      </c>
      <c r="D293" s="4" t="str">
        <f>HYPERLINK("https://talan.bank.gov.ua/get-user-certificate/Npz2SzEwVoX4ptKbmjvP","Завантажити сертифікат")</f>
        <v>Завантажити сертифікат</v>
      </c>
    </row>
    <row r="294" spans="1:4" x14ac:dyDescent="0.3">
      <c r="A294" s="4">
        <v>293</v>
      </c>
      <c r="B294" s="4" t="s">
        <v>557</v>
      </c>
      <c r="C294" s="4" t="s">
        <v>558</v>
      </c>
      <c r="D294" s="4" t="str">
        <f>HYPERLINK("https://talan.bank.gov.ua/get-user-certificate/Npz2SRo7kbPX8wcFY_dS","Завантажити сертифікат")</f>
        <v>Завантажити сертифікат</v>
      </c>
    </row>
    <row r="295" spans="1:4" x14ac:dyDescent="0.3">
      <c r="A295" s="4">
        <v>294</v>
      </c>
      <c r="B295" s="4" t="s">
        <v>559</v>
      </c>
      <c r="C295" s="4" t="s">
        <v>560</v>
      </c>
      <c r="D295" s="4" t="str">
        <f>HYPERLINK("https://talan.bank.gov.ua/get-user-certificate/Npz2SEKHwGE-XwZNS45r","Завантажити сертифікат")</f>
        <v>Завантажити сертифікат</v>
      </c>
    </row>
    <row r="296" spans="1:4" x14ac:dyDescent="0.3">
      <c r="A296" s="4">
        <v>295</v>
      </c>
      <c r="B296" s="4" t="s">
        <v>561</v>
      </c>
      <c r="C296" s="4" t="s">
        <v>562</v>
      </c>
      <c r="D296" s="4" t="str">
        <f>HYPERLINK("https://talan.bank.gov.ua/get-user-certificate/Npz2S5Q5gEgDzUqtNDim","Завантажити сертифікат")</f>
        <v>Завантажити сертифікат</v>
      </c>
    </row>
    <row r="297" spans="1:4" x14ac:dyDescent="0.3">
      <c r="A297" s="4">
        <v>296</v>
      </c>
      <c r="B297" s="4" t="s">
        <v>563</v>
      </c>
      <c r="C297" s="4" t="s">
        <v>564</v>
      </c>
      <c r="D297" s="4" t="str">
        <f>HYPERLINK("https://talan.bank.gov.ua/get-user-certificate/Npz2SYxVnzmwyzTjJLOE","Завантажити сертифікат")</f>
        <v>Завантажити сертифікат</v>
      </c>
    </row>
    <row r="298" spans="1:4" x14ac:dyDescent="0.3">
      <c r="A298" s="4">
        <v>297</v>
      </c>
      <c r="B298" s="4" t="s">
        <v>565</v>
      </c>
      <c r="C298" s="4" t="s">
        <v>566</v>
      </c>
      <c r="D298" s="4" t="str">
        <f>HYPERLINK("https://talan.bank.gov.ua/get-user-certificate/Npz2Sb0bi2-PBduEpzt0","Завантажити сертифікат")</f>
        <v>Завантажити сертифікат</v>
      </c>
    </row>
    <row r="299" spans="1:4" x14ac:dyDescent="0.3">
      <c r="A299" s="4">
        <v>298</v>
      </c>
      <c r="B299" s="4" t="s">
        <v>522</v>
      </c>
      <c r="C299" s="4" t="s">
        <v>567</v>
      </c>
      <c r="D299" s="4" t="str">
        <f>HYPERLINK("https://talan.bank.gov.ua/get-user-certificate/Npz2SCixN6qTYwOFX9mm","Завантажити сертифікат")</f>
        <v>Завантажити сертифікат</v>
      </c>
    </row>
    <row r="300" spans="1:4" x14ac:dyDescent="0.3">
      <c r="A300" s="4">
        <v>299</v>
      </c>
      <c r="B300" s="4" t="s">
        <v>568</v>
      </c>
      <c r="C300" s="4" t="s">
        <v>569</v>
      </c>
      <c r="D300" s="4" t="str">
        <f>HYPERLINK("https://talan.bank.gov.ua/get-user-certificate/Npz2SypQbe3jNfqln7dW","Завантажити сертифікат")</f>
        <v>Завантажити сертифікат</v>
      </c>
    </row>
    <row r="301" spans="1:4" x14ac:dyDescent="0.3">
      <c r="A301" s="4">
        <v>300</v>
      </c>
      <c r="B301" s="4" t="s">
        <v>570</v>
      </c>
      <c r="C301" s="4" t="s">
        <v>571</v>
      </c>
      <c r="D301" s="4" t="str">
        <f>HYPERLINK("https://talan.bank.gov.ua/get-user-certificate/Npz2SjHBkBiQc_ytg2tb","Завантажити сертифікат")</f>
        <v>Завантажити сертифікат</v>
      </c>
    </row>
    <row r="302" spans="1:4" x14ac:dyDescent="0.3">
      <c r="A302" s="4">
        <v>301</v>
      </c>
      <c r="B302" s="4" t="s">
        <v>572</v>
      </c>
      <c r="C302" s="4" t="s">
        <v>573</v>
      </c>
      <c r="D302" s="4" t="str">
        <f>HYPERLINK("https://talan.bank.gov.ua/get-user-certificate/Npz2S2nRNSDRuuJ-6oeE","Завантажити сертифікат")</f>
        <v>Завантажити сертифікат</v>
      </c>
    </row>
    <row r="303" spans="1:4" x14ac:dyDescent="0.3">
      <c r="A303" s="4">
        <v>302</v>
      </c>
      <c r="B303" s="4" t="s">
        <v>574</v>
      </c>
      <c r="C303" s="4" t="s">
        <v>575</v>
      </c>
      <c r="D303" s="4" t="str">
        <f>HYPERLINK("https://talan.bank.gov.ua/get-user-certificate/Npz2SiOdaF9NZG7kmrbG","Завантажити сертифікат")</f>
        <v>Завантажити сертифікат</v>
      </c>
    </row>
    <row r="304" spans="1:4" x14ac:dyDescent="0.3">
      <c r="A304" s="4">
        <v>303</v>
      </c>
      <c r="B304" s="4" t="s">
        <v>576</v>
      </c>
      <c r="C304" s="4" t="s">
        <v>577</v>
      </c>
      <c r="D304" s="4" t="str">
        <f>HYPERLINK("https://talan.bank.gov.ua/get-user-certificate/Npz2S2gVE6MGwVvhReI3","Завантажити сертифікат")</f>
        <v>Завантажити сертифікат</v>
      </c>
    </row>
    <row r="305" spans="1:4" x14ac:dyDescent="0.3">
      <c r="A305" s="4">
        <v>304</v>
      </c>
      <c r="B305" s="4" t="s">
        <v>578</v>
      </c>
      <c r="C305" s="4" t="s">
        <v>579</v>
      </c>
      <c r="D305" s="4" t="str">
        <f>HYPERLINK("https://talan.bank.gov.ua/get-user-certificate/Npz2Seh-BOTLd9uiaVuj","Завантажити сертифікат")</f>
        <v>Завантажити сертифікат</v>
      </c>
    </row>
    <row r="306" spans="1:4" x14ac:dyDescent="0.3">
      <c r="A306" s="4">
        <v>305</v>
      </c>
      <c r="B306" s="4" t="s">
        <v>580</v>
      </c>
      <c r="C306" s="4" t="s">
        <v>581</v>
      </c>
      <c r="D306" s="4" t="str">
        <f>HYPERLINK("https://talan.bank.gov.ua/get-user-certificate/Npz2Sn6BARtdGvfw9jAl","Завантажити сертифікат")</f>
        <v>Завантажити сертифікат</v>
      </c>
    </row>
    <row r="307" spans="1:4" x14ac:dyDescent="0.3">
      <c r="A307" s="4">
        <v>306</v>
      </c>
      <c r="B307" s="4" t="s">
        <v>582</v>
      </c>
      <c r="C307" s="4" t="s">
        <v>583</v>
      </c>
      <c r="D307" s="4" t="str">
        <f>HYPERLINK("https://talan.bank.gov.ua/get-user-certificate/Npz2SuQ7-ywXYCuJBrzG","Завантажити сертифікат")</f>
        <v>Завантажити сертифікат</v>
      </c>
    </row>
    <row r="308" spans="1:4" x14ac:dyDescent="0.3">
      <c r="A308" s="4">
        <v>307</v>
      </c>
      <c r="B308" s="4" t="s">
        <v>584</v>
      </c>
      <c r="C308" s="4" t="s">
        <v>573</v>
      </c>
      <c r="D308" s="4" t="str">
        <f>HYPERLINK("https://talan.bank.gov.ua/get-user-certificate/Npz2SUCURiW9tB014fB8","Завантажити сертифікат")</f>
        <v>Завантажити сертифікат</v>
      </c>
    </row>
    <row r="309" spans="1:4" x14ac:dyDescent="0.3">
      <c r="A309" s="4">
        <v>308</v>
      </c>
      <c r="B309" s="4" t="s">
        <v>585</v>
      </c>
      <c r="C309" s="4" t="s">
        <v>586</v>
      </c>
      <c r="D309" s="4" t="str">
        <f>HYPERLINK("https://talan.bank.gov.ua/get-user-certificate/Npz2SDkcvQqzmWkGW0th","Завантажити сертифікат")</f>
        <v>Завантажити сертифікат</v>
      </c>
    </row>
    <row r="310" spans="1:4" x14ac:dyDescent="0.3">
      <c r="A310" s="4">
        <v>309</v>
      </c>
      <c r="B310" s="4" t="s">
        <v>587</v>
      </c>
      <c r="C310" s="4" t="s">
        <v>588</v>
      </c>
      <c r="D310" s="4" t="str">
        <f>HYPERLINK("https://talan.bank.gov.ua/get-user-certificate/Npz2SnCgersqXZ5cs2Rl","Завантажити сертифікат")</f>
        <v>Завантажити сертифікат</v>
      </c>
    </row>
    <row r="311" spans="1:4" x14ac:dyDescent="0.3">
      <c r="A311" s="4">
        <v>310</v>
      </c>
      <c r="B311" s="4" t="s">
        <v>589</v>
      </c>
      <c r="C311" s="4" t="s">
        <v>590</v>
      </c>
      <c r="D311" s="4" t="str">
        <f>HYPERLINK("https://talan.bank.gov.ua/get-user-certificate/Npz2SVDp69XIkQdUoQ-z","Завантажити сертифікат")</f>
        <v>Завантажити сертифікат</v>
      </c>
    </row>
    <row r="312" spans="1:4" x14ac:dyDescent="0.3">
      <c r="A312" s="4">
        <v>311</v>
      </c>
      <c r="B312" s="4" t="s">
        <v>591</v>
      </c>
      <c r="C312" s="4" t="s">
        <v>573</v>
      </c>
      <c r="D312" s="4" t="str">
        <f>HYPERLINK("https://talan.bank.gov.ua/get-user-certificate/Npz2SxekLdq6NgV5f_1T","Завантажити сертифікат")</f>
        <v>Завантажити сертифікат</v>
      </c>
    </row>
    <row r="313" spans="1:4" x14ac:dyDescent="0.3">
      <c r="A313" s="4">
        <v>312</v>
      </c>
      <c r="B313" s="4" t="s">
        <v>592</v>
      </c>
      <c r="C313" s="4" t="s">
        <v>593</v>
      </c>
      <c r="D313" s="4" t="str">
        <f>HYPERLINK("https://talan.bank.gov.ua/get-user-certificate/Npz2SQYsNoW5C2qBe7jV","Завантажити сертифікат")</f>
        <v>Завантажити сертифікат</v>
      </c>
    </row>
    <row r="314" spans="1:4" x14ac:dyDescent="0.3">
      <c r="A314" s="4">
        <v>313</v>
      </c>
      <c r="B314" s="4" t="s">
        <v>594</v>
      </c>
      <c r="C314" s="4" t="s">
        <v>595</v>
      </c>
      <c r="D314" s="4" t="str">
        <f>HYPERLINK("https://talan.bank.gov.ua/get-user-certificate/Npz2S5Mn6EtFtCUoJTJN","Завантажити сертифікат")</f>
        <v>Завантажити сертифікат</v>
      </c>
    </row>
    <row r="315" spans="1:4" x14ac:dyDescent="0.3">
      <c r="A315" s="4">
        <v>314</v>
      </c>
      <c r="B315" s="4" t="s">
        <v>596</v>
      </c>
      <c r="C315" s="4" t="s">
        <v>597</v>
      </c>
      <c r="D315" s="4" t="str">
        <f>HYPERLINK("https://talan.bank.gov.ua/get-user-certificate/Npz2Sq8vHkW6NjoCUv-C","Завантажити сертифікат")</f>
        <v>Завантажити сертифікат</v>
      </c>
    </row>
    <row r="316" spans="1:4" x14ac:dyDescent="0.3">
      <c r="A316" s="4">
        <v>315</v>
      </c>
      <c r="B316" s="4" t="s">
        <v>598</v>
      </c>
      <c r="C316" s="4" t="s">
        <v>599</v>
      </c>
      <c r="D316" s="4" t="str">
        <f>HYPERLINK("https://talan.bank.gov.ua/get-user-certificate/Npz2S2uFrovXWX8fm4M3","Завантажити сертифікат")</f>
        <v>Завантажити сертифікат</v>
      </c>
    </row>
    <row r="317" spans="1:4" x14ac:dyDescent="0.3">
      <c r="A317" s="4">
        <v>316</v>
      </c>
      <c r="B317" s="4" t="s">
        <v>600</v>
      </c>
      <c r="C317" s="4" t="s">
        <v>601</v>
      </c>
      <c r="D317" s="4" t="str">
        <f>HYPERLINK("https://talan.bank.gov.ua/get-user-certificate/Npz2SJOytvJaHSe1rBzu","Завантажити сертифікат")</f>
        <v>Завантажити сертифікат</v>
      </c>
    </row>
    <row r="318" spans="1:4" x14ac:dyDescent="0.3">
      <c r="A318" s="4">
        <v>317</v>
      </c>
      <c r="B318" s="4" t="s">
        <v>457</v>
      </c>
      <c r="C318" s="4" t="s">
        <v>602</v>
      </c>
      <c r="D318" s="4" t="str">
        <f>HYPERLINK("https://talan.bank.gov.ua/get-user-certificate/Npz2SRCfNvx63-OPYXr1","Завантажити сертифікат")</f>
        <v>Завантажити сертифікат</v>
      </c>
    </row>
    <row r="319" spans="1:4" x14ac:dyDescent="0.3">
      <c r="A319" s="4">
        <v>318</v>
      </c>
      <c r="B319" s="4" t="s">
        <v>603</v>
      </c>
      <c r="C319" s="4" t="s">
        <v>604</v>
      </c>
      <c r="D319" s="4" t="str">
        <f>HYPERLINK("https://talan.bank.gov.ua/get-user-certificate/Npz2SgW6B4RLS6OJtljM","Завантажити сертифікат")</f>
        <v>Завантажити сертифікат</v>
      </c>
    </row>
    <row r="320" spans="1:4" x14ac:dyDescent="0.3">
      <c r="A320" s="4">
        <v>319</v>
      </c>
      <c r="B320" s="4" t="s">
        <v>605</v>
      </c>
      <c r="C320" s="4" t="s">
        <v>606</v>
      </c>
      <c r="D320" s="4" t="str">
        <f>HYPERLINK("https://talan.bank.gov.ua/get-user-certificate/Npz2SvJzSFvcBIKPUdhS","Завантажити сертифікат")</f>
        <v>Завантажити сертифікат</v>
      </c>
    </row>
    <row r="321" spans="1:4" x14ac:dyDescent="0.3">
      <c r="A321" s="4">
        <v>320</v>
      </c>
      <c r="B321" s="4" t="s">
        <v>607</v>
      </c>
      <c r="C321" s="4" t="s">
        <v>608</v>
      </c>
      <c r="D321" s="4" t="str">
        <f>HYPERLINK("https://talan.bank.gov.ua/get-user-certificate/Npz2SOg-no3jv0UXCpFK","Завантажити сертифікат")</f>
        <v>Завантажити сертифікат</v>
      </c>
    </row>
    <row r="322" spans="1:4" x14ac:dyDescent="0.3">
      <c r="A322" s="4">
        <v>321</v>
      </c>
      <c r="B322" s="4" t="s">
        <v>453</v>
      </c>
      <c r="C322" s="4" t="s">
        <v>608</v>
      </c>
      <c r="D322" s="4" t="str">
        <f>HYPERLINK("https://talan.bank.gov.ua/get-user-certificate/Npz2SxZMMgadAOFzfqLp","Завантажити сертифікат")</f>
        <v>Завантажити сертифікат</v>
      </c>
    </row>
    <row r="323" spans="1:4" x14ac:dyDescent="0.3">
      <c r="A323" s="4">
        <v>322</v>
      </c>
      <c r="B323" s="4" t="s">
        <v>609</v>
      </c>
      <c r="C323" s="4" t="s">
        <v>573</v>
      </c>
      <c r="D323" s="4" t="str">
        <f>HYPERLINK("https://talan.bank.gov.ua/get-user-certificate/Npz2SrA7vyFGEUi361L6","Завантажити сертифікат")</f>
        <v>Завантажити сертифікат</v>
      </c>
    </row>
    <row r="324" spans="1:4" x14ac:dyDescent="0.3">
      <c r="A324" s="4">
        <v>323</v>
      </c>
      <c r="B324" s="4" t="s">
        <v>610</v>
      </c>
      <c r="C324" s="4" t="s">
        <v>611</v>
      </c>
      <c r="D324" s="4" t="str">
        <f>HYPERLINK("https://talan.bank.gov.ua/get-user-certificate/Npz2SmM9b4iWdEEMZRFn","Завантажити сертифікат")</f>
        <v>Завантажити сертифікат</v>
      </c>
    </row>
    <row r="325" spans="1:4" x14ac:dyDescent="0.3">
      <c r="A325" s="4">
        <v>324</v>
      </c>
      <c r="B325" s="4" t="s">
        <v>612</v>
      </c>
      <c r="C325" s="4" t="s">
        <v>573</v>
      </c>
      <c r="D325" s="4" t="str">
        <f>HYPERLINK("https://talan.bank.gov.ua/get-user-certificate/Npz2SqG9IWjscz22AOzs","Завантажити сертифікат")</f>
        <v>Завантажити сертифікат</v>
      </c>
    </row>
    <row r="326" spans="1:4" x14ac:dyDescent="0.3">
      <c r="A326" s="4">
        <v>325</v>
      </c>
      <c r="B326" s="4" t="s">
        <v>613</v>
      </c>
      <c r="C326" s="4" t="s">
        <v>614</v>
      </c>
      <c r="D326" s="4" t="str">
        <f>HYPERLINK("https://talan.bank.gov.ua/get-user-certificate/Npz2SJC-GlmHPNICDrCZ","Завантажити сертифікат")</f>
        <v>Завантажити сертифікат</v>
      </c>
    </row>
    <row r="327" spans="1:4" x14ac:dyDescent="0.3">
      <c r="A327" s="4">
        <v>326</v>
      </c>
      <c r="B327" s="4" t="s">
        <v>615</v>
      </c>
      <c r="C327" s="4" t="s">
        <v>616</v>
      </c>
      <c r="D327" s="4" t="str">
        <f>HYPERLINK("https://talan.bank.gov.ua/get-user-certificate/Npz2SJVkpepq4N253YmO","Завантажити сертифікат")</f>
        <v>Завантажити сертифікат</v>
      </c>
    </row>
    <row r="328" spans="1:4" x14ac:dyDescent="0.3">
      <c r="A328" s="4">
        <v>327</v>
      </c>
      <c r="B328" s="4" t="s">
        <v>617</v>
      </c>
      <c r="C328" s="4" t="s">
        <v>618</v>
      </c>
      <c r="D328" s="4" t="str">
        <f>HYPERLINK("https://talan.bank.gov.ua/get-user-certificate/Npz2SYfaDgftXcmcuv6a","Завантажити сертифікат")</f>
        <v>Завантажити сертифікат</v>
      </c>
    </row>
    <row r="329" spans="1:4" x14ac:dyDescent="0.3">
      <c r="A329" s="4">
        <v>328</v>
      </c>
      <c r="B329" s="4" t="s">
        <v>619</v>
      </c>
      <c r="C329" s="4" t="s">
        <v>620</v>
      </c>
      <c r="D329" s="4" t="str">
        <f>HYPERLINK("https://talan.bank.gov.ua/get-user-certificate/Npz2S7M0oYpJLvk6nhK0","Завантажити сертифікат")</f>
        <v>Завантажити сертифікат</v>
      </c>
    </row>
    <row r="330" spans="1:4" x14ac:dyDescent="0.3">
      <c r="A330" s="4">
        <v>329</v>
      </c>
      <c r="B330" s="4" t="s">
        <v>621</v>
      </c>
      <c r="C330" s="4" t="s">
        <v>622</v>
      </c>
      <c r="D330" s="4" t="str">
        <f>HYPERLINK("https://talan.bank.gov.ua/get-user-certificate/Npz2S4SA3cx5DAAn_Bap","Завантажити сертифікат")</f>
        <v>Завантажити сертифікат</v>
      </c>
    </row>
    <row r="331" spans="1:4" x14ac:dyDescent="0.3">
      <c r="A331" s="4">
        <v>330</v>
      </c>
      <c r="B331" s="4" t="s">
        <v>623</v>
      </c>
      <c r="C331" s="4" t="s">
        <v>622</v>
      </c>
      <c r="D331" s="4" t="str">
        <f>HYPERLINK("https://talan.bank.gov.ua/get-user-certificate/Npz2S3925TJat5Gflk_-","Завантажити сертифікат")</f>
        <v>Завантажити сертифікат</v>
      </c>
    </row>
    <row r="332" spans="1:4" x14ac:dyDescent="0.3">
      <c r="A332" s="4">
        <v>331</v>
      </c>
      <c r="B332" s="4" t="s">
        <v>624</v>
      </c>
      <c r="C332" s="4" t="s">
        <v>625</v>
      </c>
      <c r="D332" s="4" t="str">
        <f>HYPERLINK("https://talan.bank.gov.ua/get-user-certificate/Npz2S6dtrnESkeaaSRPe","Завантажити сертифікат")</f>
        <v>Завантажити сертифікат</v>
      </c>
    </row>
    <row r="333" spans="1:4" x14ac:dyDescent="0.3">
      <c r="A333" s="4">
        <v>332</v>
      </c>
      <c r="B333" s="4" t="s">
        <v>626</v>
      </c>
      <c r="C333" s="4" t="s">
        <v>627</v>
      </c>
      <c r="D333" s="4" t="str">
        <f>HYPERLINK("https://talan.bank.gov.ua/get-user-certificate/Npz2SUWTg-JAsSbP2YK7","Завантажити сертифікат")</f>
        <v>Завантажити сертифікат</v>
      </c>
    </row>
    <row r="334" spans="1:4" x14ac:dyDescent="0.3">
      <c r="A334" s="4">
        <v>333</v>
      </c>
      <c r="B334" s="4" t="s">
        <v>628</v>
      </c>
      <c r="C334" s="4" t="s">
        <v>629</v>
      </c>
      <c r="D334" s="4" t="str">
        <f>HYPERLINK("https://talan.bank.gov.ua/get-user-certificate/Npz2SLH4cE1DPQe0YDRs","Завантажити сертифікат")</f>
        <v>Завантажити сертифікат</v>
      </c>
    </row>
    <row r="335" spans="1:4" x14ac:dyDescent="0.3">
      <c r="A335" s="4">
        <v>334</v>
      </c>
      <c r="B335" s="4" t="s">
        <v>630</v>
      </c>
      <c r="C335" s="4" t="s">
        <v>631</v>
      </c>
      <c r="D335" s="4" t="str">
        <f>HYPERLINK("https://talan.bank.gov.ua/get-user-certificate/Npz2SRDfEt7ssbZzKG1k","Завантажити сертифікат")</f>
        <v>Завантажити сертифікат</v>
      </c>
    </row>
    <row r="336" spans="1:4" x14ac:dyDescent="0.3">
      <c r="A336" s="4">
        <v>335</v>
      </c>
      <c r="B336" s="4" t="s">
        <v>632</v>
      </c>
      <c r="C336" s="4" t="s">
        <v>633</v>
      </c>
      <c r="D336" s="4" t="str">
        <f>HYPERLINK("https://talan.bank.gov.ua/get-user-certificate/Npz2SaDzBRDdfT3bQ473","Завантажити сертифікат")</f>
        <v>Завантажити сертифікат</v>
      </c>
    </row>
    <row r="337" spans="1:4" x14ac:dyDescent="0.3">
      <c r="A337" s="4">
        <v>336</v>
      </c>
      <c r="B337" s="4" t="s">
        <v>634</v>
      </c>
      <c r="C337" s="4" t="s">
        <v>635</v>
      </c>
      <c r="D337" s="4" t="str">
        <f>HYPERLINK("https://talan.bank.gov.ua/get-user-certificate/Npz2SWzEVTplr-NjmgAg","Завантажити сертифікат")</f>
        <v>Завантажити сертифікат</v>
      </c>
    </row>
    <row r="338" spans="1:4" x14ac:dyDescent="0.3">
      <c r="A338" s="4">
        <v>337</v>
      </c>
      <c r="B338" s="4" t="s">
        <v>636</v>
      </c>
      <c r="C338" s="4" t="s">
        <v>637</v>
      </c>
      <c r="D338" s="4" t="str">
        <f>HYPERLINK("https://talan.bank.gov.ua/get-user-certificate/Npz2Suomwy_U_39pMPWh","Завантажити сертифікат")</f>
        <v>Завантажити сертифікат</v>
      </c>
    </row>
    <row r="339" spans="1:4" x14ac:dyDescent="0.3">
      <c r="A339" s="4">
        <v>338</v>
      </c>
      <c r="B339" s="4" t="s">
        <v>638</v>
      </c>
      <c r="C339" s="4" t="s">
        <v>639</v>
      </c>
      <c r="D339" s="4" t="str">
        <f>HYPERLINK("https://talan.bank.gov.ua/get-user-certificate/Npz2SiA1hhSDh_5llIRs","Завантажити сертифікат")</f>
        <v>Завантажити сертифікат</v>
      </c>
    </row>
    <row r="340" spans="1:4" x14ac:dyDescent="0.3">
      <c r="A340" s="4">
        <v>339</v>
      </c>
      <c r="B340" s="4" t="s">
        <v>640</v>
      </c>
      <c r="C340" s="4" t="s">
        <v>641</v>
      </c>
      <c r="D340" s="4" t="str">
        <f>HYPERLINK("https://talan.bank.gov.ua/get-user-certificate/Npz2S7WhjtX-iuYMOdqO","Завантажити сертифікат")</f>
        <v>Завантажити сертифікат</v>
      </c>
    </row>
    <row r="341" spans="1:4" x14ac:dyDescent="0.3">
      <c r="A341" s="4">
        <v>340</v>
      </c>
      <c r="B341" s="4" t="s">
        <v>642</v>
      </c>
      <c r="C341" s="4" t="s">
        <v>643</v>
      </c>
      <c r="D341" s="4" t="str">
        <f>HYPERLINK("https://talan.bank.gov.ua/get-user-certificate/Npz2S1hzx8DpZpQWpScL","Завантажити сертифікат")</f>
        <v>Завантажити сертифікат</v>
      </c>
    </row>
    <row r="342" spans="1:4" x14ac:dyDescent="0.3">
      <c r="A342" s="4">
        <v>341</v>
      </c>
      <c r="B342" s="4" t="s">
        <v>644</v>
      </c>
      <c r="C342" s="4" t="s">
        <v>645</v>
      </c>
      <c r="D342" s="4" t="str">
        <f>HYPERLINK("https://talan.bank.gov.ua/get-user-certificate/Npz2SMynKG251otg7A-H","Завантажити сертифікат")</f>
        <v>Завантажити сертифікат</v>
      </c>
    </row>
    <row r="343" spans="1:4" x14ac:dyDescent="0.3">
      <c r="A343" s="4">
        <v>342</v>
      </c>
      <c r="B343" s="4" t="s">
        <v>646</v>
      </c>
      <c r="C343" s="4" t="s">
        <v>645</v>
      </c>
      <c r="D343" s="4" t="str">
        <f>HYPERLINK("https://talan.bank.gov.ua/get-user-certificate/Npz2S3y2f45y4YiZuaVj","Завантажити сертифікат")</f>
        <v>Завантажити сертифікат</v>
      </c>
    </row>
    <row r="344" spans="1:4" x14ac:dyDescent="0.3">
      <c r="A344" s="4">
        <v>343</v>
      </c>
      <c r="B344" s="4" t="s">
        <v>647</v>
      </c>
      <c r="C344" s="4" t="s">
        <v>648</v>
      </c>
      <c r="D344" s="4" t="str">
        <f>HYPERLINK("https://talan.bank.gov.ua/get-user-certificate/Npz2SoWrfcExmy2e31T9","Завантажити сертифікат")</f>
        <v>Завантажити сертифікат</v>
      </c>
    </row>
    <row r="345" spans="1:4" x14ac:dyDescent="0.3">
      <c r="A345" s="4">
        <v>344</v>
      </c>
      <c r="B345" s="4" t="s">
        <v>649</v>
      </c>
      <c r="C345" s="4" t="s">
        <v>650</v>
      </c>
      <c r="D345" s="4" t="str">
        <f>HYPERLINK("https://talan.bank.gov.ua/get-user-certificate/Npz2Sc8movpBPcQSVSi6","Завантажити сертифікат")</f>
        <v>Завантажити сертифікат</v>
      </c>
    </row>
    <row r="346" spans="1:4" x14ac:dyDescent="0.3">
      <c r="A346" s="4">
        <v>345</v>
      </c>
      <c r="B346" s="4" t="s">
        <v>651</v>
      </c>
      <c r="C346" s="4" t="s">
        <v>650</v>
      </c>
      <c r="D346" s="4" t="str">
        <f>HYPERLINK("https://talan.bank.gov.ua/get-user-certificate/Npz2SWFMp_vGbgRtDsx4","Завантажити сертифікат")</f>
        <v>Завантажити сертифікат</v>
      </c>
    </row>
    <row r="347" spans="1:4" x14ac:dyDescent="0.3">
      <c r="A347" s="4">
        <v>346</v>
      </c>
      <c r="B347" s="4" t="s">
        <v>652</v>
      </c>
      <c r="C347" s="4" t="s">
        <v>653</v>
      </c>
      <c r="D347" s="4" t="str">
        <f>HYPERLINK("https://talan.bank.gov.ua/get-user-certificate/Npz2SbzF-4BG2OChH5UR","Завантажити сертифікат")</f>
        <v>Завантажити сертифікат</v>
      </c>
    </row>
    <row r="348" spans="1:4" x14ac:dyDescent="0.3">
      <c r="A348" s="4">
        <v>347</v>
      </c>
      <c r="B348" s="4" t="s">
        <v>654</v>
      </c>
      <c r="C348" s="4" t="s">
        <v>655</v>
      </c>
      <c r="D348" s="4" t="str">
        <f>HYPERLINK("https://talan.bank.gov.ua/get-user-certificate/Npz2Sd-x6HBAdZmbnx3u","Завантажити сертифікат")</f>
        <v>Завантажити сертифікат</v>
      </c>
    </row>
    <row r="349" spans="1:4" x14ac:dyDescent="0.3">
      <c r="A349" s="4">
        <v>348</v>
      </c>
      <c r="B349" s="4" t="s">
        <v>656</v>
      </c>
      <c r="C349" s="4" t="s">
        <v>657</v>
      </c>
      <c r="D349" s="4" t="str">
        <f>HYPERLINK("https://talan.bank.gov.ua/get-user-certificate/Npz2SXZcucsR9PFmamdQ","Завантажити сертифікат")</f>
        <v>Завантажити сертифікат</v>
      </c>
    </row>
    <row r="350" spans="1:4" x14ac:dyDescent="0.3">
      <c r="A350" s="4">
        <v>349</v>
      </c>
      <c r="B350" s="4" t="s">
        <v>658</v>
      </c>
      <c r="C350" s="4" t="s">
        <v>214</v>
      </c>
      <c r="D350" s="4" t="str">
        <f>HYPERLINK("https://talan.bank.gov.ua/get-user-certificate/Npz2SYSrYsojBgDjzfVX","Завантажити сертифікат")</f>
        <v>Завантажити сертифікат</v>
      </c>
    </row>
    <row r="351" spans="1:4" x14ac:dyDescent="0.3">
      <c r="A351" s="4">
        <v>350</v>
      </c>
      <c r="B351" s="4" t="s">
        <v>659</v>
      </c>
      <c r="C351" s="4" t="s">
        <v>660</v>
      </c>
      <c r="D351" s="4" t="str">
        <f>HYPERLINK("https://talan.bank.gov.ua/get-user-certificate/Npz2SHZtJGaekXbucrZI","Завантажити сертифікат")</f>
        <v>Завантажити сертифікат</v>
      </c>
    </row>
    <row r="352" spans="1:4" x14ac:dyDescent="0.3">
      <c r="A352" s="4">
        <v>351</v>
      </c>
      <c r="B352" s="4" t="s">
        <v>661</v>
      </c>
      <c r="C352" s="4" t="s">
        <v>662</v>
      </c>
      <c r="D352" s="4" t="str">
        <f>HYPERLINK("https://talan.bank.gov.ua/get-user-certificate/Npz2SM6N_a0F3oj4GsF5","Завантажити сертифікат")</f>
        <v>Завантажити сертифікат</v>
      </c>
    </row>
    <row r="353" spans="1:4" x14ac:dyDescent="0.3">
      <c r="A353" s="4">
        <v>352</v>
      </c>
      <c r="B353" s="4" t="s">
        <v>663</v>
      </c>
      <c r="C353" s="4" t="s">
        <v>664</v>
      </c>
      <c r="D353" s="4" t="str">
        <f>HYPERLINK("https://talan.bank.gov.ua/get-user-certificate/Npz2ShDc5-K7H9B3dL8v","Завантажити сертифікат")</f>
        <v>Завантажити сертифікат</v>
      </c>
    </row>
    <row r="354" spans="1:4" x14ac:dyDescent="0.3">
      <c r="A354" s="4">
        <v>353</v>
      </c>
      <c r="B354" s="4" t="s">
        <v>665</v>
      </c>
      <c r="C354" s="4" t="s">
        <v>666</v>
      </c>
      <c r="D354" s="4" t="str">
        <f>HYPERLINK("https://talan.bank.gov.ua/get-user-certificate/Npz2SYef-gE0TrH1Y734","Завантажити сертифікат")</f>
        <v>Завантажити сертифікат</v>
      </c>
    </row>
    <row r="355" spans="1:4" x14ac:dyDescent="0.3">
      <c r="A355" s="4">
        <v>354</v>
      </c>
      <c r="B355" s="4" t="s">
        <v>667</v>
      </c>
      <c r="C355" s="4" t="s">
        <v>668</v>
      </c>
      <c r="D355" s="4" t="str">
        <f>HYPERLINK("https://talan.bank.gov.ua/get-user-certificate/Npz2Sfe2bIl8VVICM-I3","Завантажити сертифікат")</f>
        <v>Завантажити сертифікат</v>
      </c>
    </row>
    <row r="356" spans="1:4" x14ac:dyDescent="0.3">
      <c r="A356" s="4">
        <v>355</v>
      </c>
      <c r="B356" s="4" t="s">
        <v>669</v>
      </c>
      <c r="C356" s="4" t="s">
        <v>670</v>
      </c>
      <c r="D356" s="4" t="str">
        <f>HYPERLINK("https://talan.bank.gov.ua/get-user-certificate/Npz2Ss24yiJ80sN78lwR","Завантажити сертифікат")</f>
        <v>Завантажити сертифікат</v>
      </c>
    </row>
    <row r="357" spans="1:4" x14ac:dyDescent="0.3">
      <c r="A357" s="4">
        <v>356</v>
      </c>
      <c r="B357" s="4" t="s">
        <v>671</v>
      </c>
      <c r="C357" s="4" t="s">
        <v>672</v>
      </c>
      <c r="D357" s="4" t="str">
        <f>HYPERLINK("https://talan.bank.gov.ua/get-user-certificate/Npz2SG4oqZF9dnMYX5ac","Завантажити сертифікат")</f>
        <v>Завантажити сертифікат</v>
      </c>
    </row>
    <row r="358" spans="1:4" x14ac:dyDescent="0.3">
      <c r="A358" s="4">
        <v>357</v>
      </c>
      <c r="B358" s="4" t="s">
        <v>673</v>
      </c>
      <c r="C358" s="4" t="s">
        <v>674</v>
      </c>
      <c r="D358" s="4" t="str">
        <f>HYPERLINK("https://talan.bank.gov.ua/get-user-certificate/Npz2SgXhr6id8zb5r_CY","Завантажити сертифікат")</f>
        <v>Завантажити сертифікат</v>
      </c>
    </row>
    <row r="359" spans="1:4" x14ac:dyDescent="0.3">
      <c r="A359" s="4">
        <v>358</v>
      </c>
      <c r="B359" s="4" t="s">
        <v>675</v>
      </c>
      <c r="C359" s="4" t="s">
        <v>676</v>
      </c>
      <c r="D359" s="4" t="str">
        <f>HYPERLINK("https://talan.bank.gov.ua/get-user-certificate/Npz2SIp5WS4iDkfZDW2q","Завантажити сертифікат")</f>
        <v>Завантажити сертифікат</v>
      </c>
    </row>
    <row r="360" spans="1:4" x14ac:dyDescent="0.3">
      <c r="A360" s="4">
        <v>359</v>
      </c>
      <c r="B360" s="4" t="s">
        <v>677</v>
      </c>
      <c r="C360" s="4" t="s">
        <v>678</v>
      </c>
      <c r="D360" s="4" t="str">
        <f>HYPERLINK("https://talan.bank.gov.ua/get-user-certificate/Npz2Spgc3WMi9Nl_nyOX","Завантажити сертифікат")</f>
        <v>Завантажити сертифікат</v>
      </c>
    </row>
    <row r="361" spans="1:4" x14ac:dyDescent="0.3">
      <c r="A361" s="4">
        <v>360</v>
      </c>
      <c r="B361" s="4" t="s">
        <v>679</v>
      </c>
      <c r="C361" s="4" t="s">
        <v>680</v>
      </c>
      <c r="D361" s="4" t="str">
        <f>HYPERLINK("https://talan.bank.gov.ua/get-user-certificate/Npz2SXkByPXH3ZMzpmvX","Завантажити сертифікат")</f>
        <v>Завантажити сертифікат</v>
      </c>
    </row>
    <row r="362" spans="1:4" x14ac:dyDescent="0.3">
      <c r="A362" s="4">
        <v>361</v>
      </c>
      <c r="B362" s="4" t="s">
        <v>681</v>
      </c>
      <c r="C362" s="4" t="s">
        <v>682</v>
      </c>
      <c r="D362" s="4" t="str">
        <f>HYPERLINK("https://talan.bank.gov.ua/get-user-certificate/Npz2SHweepNkyrp05Yo5","Завантажити сертифікат")</f>
        <v>Завантажити сертифікат</v>
      </c>
    </row>
    <row r="363" spans="1:4" x14ac:dyDescent="0.3">
      <c r="A363" s="4">
        <v>362</v>
      </c>
      <c r="B363" s="4" t="s">
        <v>683</v>
      </c>
      <c r="C363" s="4" t="s">
        <v>684</v>
      </c>
      <c r="D363" s="4" t="str">
        <f>HYPERLINK("https://talan.bank.gov.ua/get-user-certificate/Npz2Sx8IEdKbnGdgJcWT","Завантажити сертифікат")</f>
        <v>Завантажити сертифікат</v>
      </c>
    </row>
    <row r="364" spans="1:4" x14ac:dyDescent="0.3">
      <c r="A364" s="4">
        <v>363</v>
      </c>
      <c r="B364" s="4" t="s">
        <v>685</v>
      </c>
      <c r="C364" s="4" t="s">
        <v>686</v>
      </c>
      <c r="D364" s="4" t="str">
        <f>HYPERLINK("https://talan.bank.gov.ua/get-user-certificate/Npz2Sbi8oO-WU7g16LXI","Завантажити сертифікат")</f>
        <v>Завантажити сертифікат</v>
      </c>
    </row>
    <row r="365" spans="1:4" x14ac:dyDescent="0.3">
      <c r="A365" s="4">
        <v>364</v>
      </c>
      <c r="B365" s="4" t="s">
        <v>687</v>
      </c>
      <c r="C365" s="4" t="s">
        <v>688</v>
      </c>
      <c r="D365" s="4" t="str">
        <f>HYPERLINK("https://talan.bank.gov.ua/get-user-certificate/Npz2SReQhN79tRKqjGo3","Завантажити сертифікат")</f>
        <v>Завантажити сертифікат</v>
      </c>
    </row>
    <row r="366" spans="1:4" x14ac:dyDescent="0.3">
      <c r="A366" s="4">
        <v>365</v>
      </c>
      <c r="B366" s="4" t="s">
        <v>689</v>
      </c>
      <c r="C366" s="4" t="s">
        <v>690</v>
      </c>
      <c r="D366" s="4" t="str">
        <f>HYPERLINK("https://talan.bank.gov.ua/get-user-certificate/Npz2Sj5Y3p7mLV7D6CZC","Завантажити сертифікат")</f>
        <v>Завантажити сертифікат</v>
      </c>
    </row>
    <row r="367" spans="1:4" x14ac:dyDescent="0.3">
      <c r="A367" s="4">
        <v>366</v>
      </c>
      <c r="B367" s="4" t="s">
        <v>691</v>
      </c>
      <c r="C367" s="4" t="s">
        <v>692</v>
      </c>
      <c r="D367" s="4" t="str">
        <f>HYPERLINK("https://talan.bank.gov.ua/get-user-certificate/Npz2S2zJnKYTyEQdu4sN","Завантажити сертифікат")</f>
        <v>Завантажити сертифікат</v>
      </c>
    </row>
    <row r="368" spans="1:4" x14ac:dyDescent="0.3">
      <c r="A368" s="4">
        <v>367</v>
      </c>
      <c r="B368" s="4" t="s">
        <v>693</v>
      </c>
      <c r="C368" s="4" t="s">
        <v>694</v>
      </c>
      <c r="D368" s="4" t="str">
        <f>HYPERLINK("https://talan.bank.gov.ua/get-user-certificate/Npz2Sll8HdYuXdMGFcjl","Завантажити сертифікат")</f>
        <v>Завантажити сертифікат</v>
      </c>
    </row>
    <row r="369" spans="1:4" x14ac:dyDescent="0.3">
      <c r="A369" s="4">
        <v>368</v>
      </c>
      <c r="B369" s="4" t="s">
        <v>695</v>
      </c>
      <c r="C369" s="4" t="s">
        <v>696</v>
      </c>
      <c r="D369" s="4" t="str">
        <f>HYPERLINK("https://talan.bank.gov.ua/get-user-certificate/Npz2SbtmEXivhGWLLipS","Завантажити сертифікат")</f>
        <v>Завантажити сертифікат</v>
      </c>
    </row>
    <row r="370" spans="1:4" x14ac:dyDescent="0.3">
      <c r="A370" s="4">
        <v>369</v>
      </c>
      <c r="B370" s="4" t="s">
        <v>683</v>
      </c>
      <c r="C370" s="4" t="s">
        <v>684</v>
      </c>
      <c r="D370" s="4" t="str">
        <f>HYPERLINK("https://talan.bank.gov.ua/get-user-certificate/Npz2SEBXrpG9FnLQ3yfL","Завантажити сертифікат")</f>
        <v>Завантажити сертифікат</v>
      </c>
    </row>
    <row r="371" spans="1:4" x14ac:dyDescent="0.3">
      <c r="A371" s="4">
        <v>370</v>
      </c>
      <c r="B371" s="4" t="s">
        <v>697</v>
      </c>
      <c r="C371" s="4" t="s">
        <v>698</v>
      </c>
      <c r="D371" s="4" t="str">
        <f>HYPERLINK("https://talan.bank.gov.ua/get-user-certificate/Npz2S4Y5WCIg2sYm5SgU","Завантажити сертифікат")</f>
        <v>Завантажити сертифікат</v>
      </c>
    </row>
    <row r="372" spans="1:4" x14ac:dyDescent="0.3">
      <c r="A372" s="4">
        <v>371</v>
      </c>
      <c r="B372" s="4" t="s">
        <v>699</v>
      </c>
      <c r="C372" s="4" t="s">
        <v>700</v>
      </c>
      <c r="D372" s="4" t="str">
        <f>HYPERLINK("https://talan.bank.gov.ua/get-user-certificate/Npz2SuyKYdDwtSeSTUY9","Завантажити сертифікат")</f>
        <v>Завантажити сертифікат</v>
      </c>
    </row>
    <row r="373" spans="1:4" x14ac:dyDescent="0.3">
      <c r="A373" s="4">
        <v>372</v>
      </c>
      <c r="B373" s="4" t="s">
        <v>701</v>
      </c>
      <c r="C373" s="4" t="s">
        <v>702</v>
      </c>
      <c r="D373" s="4" t="str">
        <f>HYPERLINK("https://talan.bank.gov.ua/get-user-certificate/Npz2SIoJ_HWFXC12tMsF","Завантажити сертифікат")</f>
        <v>Завантажити сертифікат</v>
      </c>
    </row>
    <row r="374" spans="1:4" x14ac:dyDescent="0.3">
      <c r="A374" s="4">
        <v>373</v>
      </c>
      <c r="B374" s="4" t="s">
        <v>703</v>
      </c>
      <c r="C374" s="4" t="s">
        <v>704</v>
      </c>
      <c r="D374" s="4" t="str">
        <f>HYPERLINK("https://talan.bank.gov.ua/get-user-certificate/Npz2Sa3TSWRfMe7Z_V3t","Завантажити сертифікат")</f>
        <v>Завантажити сертифікат</v>
      </c>
    </row>
    <row r="375" spans="1:4" x14ac:dyDescent="0.3">
      <c r="A375" s="4">
        <v>374</v>
      </c>
      <c r="B375" s="4" t="s">
        <v>705</v>
      </c>
      <c r="C375" s="4" t="s">
        <v>706</v>
      </c>
      <c r="D375" s="4" t="str">
        <f>HYPERLINK("https://talan.bank.gov.ua/get-user-certificate/Npz2SO5SB93hO-AXsCRt","Завантажити сертифікат")</f>
        <v>Завантажити сертифікат</v>
      </c>
    </row>
    <row r="376" spans="1:4" x14ac:dyDescent="0.3">
      <c r="A376" s="4">
        <v>375</v>
      </c>
      <c r="B376" s="4" t="s">
        <v>707</v>
      </c>
      <c r="C376" s="4" t="s">
        <v>708</v>
      </c>
      <c r="D376" s="4" t="str">
        <f>HYPERLINK("https://talan.bank.gov.ua/get-user-certificate/Npz2Sobs2GUC79NGvL6A","Завантажити сертифікат")</f>
        <v>Завантажити сертифікат</v>
      </c>
    </row>
    <row r="377" spans="1:4" x14ac:dyDescent="0.3">
      <c r="A377" s="4">
        <v>376</v>
      </c>
      <c r="B377" s="4" t="s">
        <v>709</v>
      </c>
      <c r="C377" s="4" t="s">
        <v>710</v>
      </c>
      <c r="D377" s="4" t="str">
        <f>HYPERLINK("https://talan.bank.gov.ua/get-user-certificate/Npz2SSDMMKpqbAqBmBOS","Завантажити сертифікат")</f>
        <v>Завантажити сертифікат</v>
      </c>
    </row>
    <row r="378" spans="1:4" x14ac:dyDescent="0.3">
      <c r="A378" s="4">
        <v>377</v>
      </c>
      <c r="B378" s="4" t="s">
        <v>711</v>
      </c>
      <c r="C378" s="4" t="s">
        <v>712</v>
      </c>
      <c r="D378" s="4" t="str">
        <f>HYPERLINK("https://talan.bank.gov.ua/get-user-certificate/Npz2S2o8qxo0kHKcfpoR","Завантажити сертифікат")</f>
        <v>Завантажити сертифікат</v>
      </c>
    </row>
    <row r="379" spans="1:4" x14ac:dyDescent="0.3">
      <c r="A379" s="4">
        <v>378</v>
      </c>
      <c r="B379" s="4" t="s">
        <v>713</v>
      </c>
      <c r="C379" s="4" t="s">
        <v>714</v>
      </c>
      <c r="D379" s="4" t="str">
        <f>HYPERLINK("https://talan.bank.gov.ua/get-user-certificate/Npz2S1fiKLkaUmR2yvGm","Завантажити сертифікат")</f>
        <v>Завантажити сертифікат</v>
      </c>
    </row>
    <row r="380" spans="1:4" x14ac:dyDescent="0.3">
      <c r="A380" s="4">
        <v>379</v>
      </c>
      <c r="B380" s="4" t="s">
        <v>715</v>
      </c>
      <c r="C380" s="4" t="s">
        <v>714</v>
      </c>
      <c r="D380" s="4" t="str">
        <f>HYPERLINK("https://talan.bank.gov.ua/get-user-certificate/Npz2ScHS-hCcLzb1n48m","Завантажити сертифікат")</f>
        <v>Завантажити сертифікат</v>
      </c>
    </row>
    <row r="381" spans="1:4" x14ac:dyDescent="0.3">
      <c r="A381" s="4">
        <v>380</v>
      </c>
      <c r="B381" s="4" t="s">
        <v>716</v>
      </c>
      <c r="C381" s="4" t="s">
        <v>714</v>
      </c>
      <c r="D381" s="4" t="str">
        <f>HYPERLINK("https://talan.bank.gov.ua/get-user-certificate/Npz2SN_HP9MCGAWkzOhG","Завантажити сертифікат")</f>
        <v>Завантажити сертифікат</v>
      </c>
    </row>
    <row r="382" spans="1:4" x14ac:dyDescent="0.3">
      <c r="A382" s="4">
        <v>381</v>
      </c>
      <c r="B382" s="4" t="s">
        <v>717</v>
      </c>
      <c r="C382" s="4" t="s">
        <v>714</v>
      </c>
      <c r="D382" s="4" t="str">
        <f>HYPERLINK("https://talan.bank.gov.ua/get-user-certificate/Npz2SU7-Jg3Vf9MHa8b5","Завантажити сертифікат")</f>
        <v>Завантажити сертифікат</v>
      </c>
    </row>
    <row r="383" spans="1:4" x14ac:dyDescent="0.3">
      <c r="A383" s="4">
        <v>382</v>
      </c>
      <c r="B383" s="4" t="s">
        <v>718</v>
      </c>
      <c r="C383" s="4" t="s">
        <v>714</v>
      </c>
      <c r="D383" s="4" t="str">
        <f>HYPERLINK("https://talan.bank.gov.ua/get-user-certificate/Npz2SSwB-b_Bf8weC6cq","Завантажити сертифікат")</f>
        <v>Завантажити сертифікат</v>
      </c>
    </row>
    <row r="384" spans="1:4" x14ac:dyDescent="0.3">
      <c r="A384" s="4">
        <v>383</v>
      </c>
      <c r="B384" s="4" t="s">
        <v>707</v>
      </c>
      <c r="C384" s="4" t="s">
        <v>708</v>
      </c>
      <c r="D384" s="4" t="str">
        <f>HYPERLINK("https://talan.bank.gov.ua/get-user-certificate/Npz2ScSS15XS1XQi_pR8","Завантажити сертифікат")</f>
        <v>Завантажити сертифікат</v>
      </c>
    </row>
    <row r="385" spans="1:4" x14ac:dyDescent="0.3">
      <c r="A385" s="4">
        <v>384</v>
      </c>
      <c r="B385" s="4" t="s">
        <v>719</v>
      </c>
      <c r="C385" s="4" t="s">
        <v>720</v>
      </c>
      <c r="D385" s="4" t="str">
        <f>HYPERLINK("https://talan.bank.gov.ua/get-user-certificate/Npz2SftqqArYQ7-Ayenp","Завантажити сертифікат")</f>
        <v>Завантажити сертифікат</v>
      </c>
    </row>
    <row r="386" spans="1:4" x14ac:dyDescent="0.3">
      <c r="A386" s="4">
        <v>385</v>
      </c>
      <c r="B386" s="4" t="s">
        <v>721</v>
      </c>
      <c r="C386" s="4" t="s">
        <v>722</v>
      </c>
      <c r="D386" s="4" t="str">
        <f>HYPERLINK("https://talan.bank.gov.ua/get-user-certificate/Npz2SG2ok-Tf2-QyZDSY","Завантажити сертифікат")</f>
        <v>Завантажити сертифікат</v>
      </c>
    </row>
    <row r="387" spans="1:4" x14ac:dyDescent="0.3">
      <c r="A387" s="4">
        <v>386</v>
      </c>
      <c r="B387" s="4" t="s">
        <v>723</v>
      </c>
      <c r="C387" s="4" t="s">
        <v>704</v>
      </c>
      <c r="D387" s="4" t="str">
        <f>HYPERLINK("https://talan.bank.gov.ua/get-user-certificate/Npz2SMKs8uKkm-s5pM9Z","Завантажити сертифікат")</f>
        <v>Завантажити сертифікат</v>
      </c>
    </row>
    <row r="388" spans="1:4" x14ac:dyDescent="0.3">
      <c r="A388" s="4">
        <v>387</v>
      </c>
      <c r="B388" s="4" t="s">
        <v>724</v>
      </c>
      <c r="C388" s="4" t="s">
        <v>725</v>
      </c>
      <c r="D388" s="4" t="str">
        <f>HYPERLINK("https://talan.bank.gov.ua/get-user-certificate/Npz2SdWYE0qqLGdC835P","Завантажити сертифікат")</f>
        <v>Завантажити сертифікат</v>
      </c>
    </row>
    <row r="389" spans="1:4" x14ac:dyDescent="0.3">
      <c r="A389" s="4">
        <v>388</v>
      </c>
      <c r="B389" s="4" t="s">
        <v>726</v>
      </c>
      <c r="C389" s="4" t="s">
        <v>727</v>
      </c>
      <c r="D389" s="4" t="str">
        <f>HYPERLINK("https://talan.bank.gov.ua/get-user-certificate/Npz2S0NlTYbLlTFXlCbT","Завантажити сертифікат")</f>
        <v>Завантажити сертифікат</v>
      </c>
    </row>
    <row r="390" spans="1:4" x14ac:dyDescent="0.3">
      <c r="A390" s="4">
        <v>389</v>
      </c>
      <c r="B390" s="4" t="s">
        <v>728</v>
      </c>
      <c r="C390" s="4" t="s">
        <v>729</v>
      </c>
      <c r="D390" s="4" t="str">
        <f>HYPERLINK("https://talan.bank.gov.ua/get-user-certificate/Npz2SzYYNQIX5kJUPUkL","Завантажити сертифікат")</f>
        <v>Завантажити сертифікат</v>
      </c>
    </row>
    <row r="391" spans="1:4" x14ac:dyDescent="0.3">
      <c r="A391" s="4">
        <v>390</v>
      </c>
      <c r="B391" s="4" t="s">
        <v>730</v>
      </c>
      <c r="C391" s="4" t="s">
        <v>731</v>
      </c>
      <c r="D391" s="4" t="str">
        <f>HYPERLINK("https://talan.bank.gov.ua/get-user-certificate/Npz2Sqql0EUh5M4P7f3P","Завантажити сертифікат")</f>
        <v>Завантажити сертифікат</v>
      </c>
    </row>
    <row r="392" spans="1:4" x14ac:dyDescent="0.3">
      <c r="A392" s="4">
        <v>391</v>
      </c>
      <c r="B392" s="4" t="s">
        <v>732</v>
      </c>
      <c r="C392" s="4" t="s">
        <v>733</v>
      </c>
      <c r="D392" s="4" t="str">
        <f>HYPERLINK("https://talan.bank.gov.ua/get-user-certificate/Npz2SihfCP-51oX__JC6","Завантажити сертифікат")</f>
        <v>Завантажити сертифікат</v>
      </c>
    </row>
    <row r="393" spans="1:4" x14ac:dyDescent="0.3">
      <c r="A393" s="4">
        <v>392</v>
      </c>
      <c r="B393" s="4" t="s">
        <v>734</v>
      </c>
      <c r="C393" s="4" t="s">
        <v>735</v>
      </c>
      <c r="D393" s="4" t="str">
        <f>HYPERLINK("https://talan.bank.gov.ua/get-user-certificate/Npz2SSZF1Bxk73G34h72","Завантажити сертифікат")</f>
        <v>Завантажити сертифікат</v>
      </c>
    </row>
    <row r="394" spans="1:4" x14ac:dyDescent="0.3">
      <c r="A394" s="4">
        <v>393</v>
      </c>
      <c r="B394" s="4" t="s">
        <v>736</v>
      </c>
      <c r="C394" s="4" t="s">
        <v>737</v>
      </c>
      <c r="D394" s="4" t="str">
        <f>HYPERLINK("https://talan.bank.gov.ua/get-user-certificate/Npz2SQ0Jl8gA7SvecxKC","Завантажити сертифікат")</f>
        <v>Завантажити сертифікат</v>
      </c>
    </row>
    <row r="395" spans="1:4" x14ac:dyDescent="0.3">
      <c r="A395" s="4">
        <v>394</v>
      </c>
      <c r="B395" s="4" t="s">
        <v>738</v>
      </c>
      <c r="C395" s="4" t="s">
        <v>739</v>
      </c>
      <c r="D395" s="4" t="str">
        <f>HYPERLINK("https://talan.bank.gov.ua/get-user-certificate/Npz2SWhRuCwoZlp_xjBA","Завантажити сертифікат")</f>
        <v>Завантажити сертифікат</v>
      </c>
    </row>
    <row r="396" spans="1:4" x14ac:dyDescent="0.3">
      <c r="A396" s="4">
        <v>395</v>
      </c>
      <c r="B396" s="4" t="s">
        <v>740</v>
      </c>
      <c r="C396" s="4" t="s">
        <v>741</v>
      </c>
      <c r="D396" s="4" t="str">
        <f>HYPERLINK("https://talan.bank.gov.ua/get-user-certificate/Npz2SxwMgTu36PPWRyb4","Завантажити сертифікат")</f>
        <v>Завантажити сертифікат</v>
      </c>
    </row>
    <row r="397" spans="1:4" x14ac:dyDescent="0.3">
      <c r="A397" s="4">
        <v>396</v>
      </c>
      <c r="B397" s="4" t="s">
        <v>742</v>
      </c>
      <c r="C397" s="4" t="s">
        <v>743</v>
      </c>
      <c r="D397" s="4" t="str">
        <f>HYPERLINK("https://talan.bank.gov.ua/get-user-certificate/Npz2SKkIJVTyPoWoWUVz","Завантажити сертифікат")</f>
        <v>Завантажити сертифікат</v>
      </c>
    </row>
    <row r="398" spans="1:4" x14ac:dyDescent="0.3">
      <c r="A398" s="4">
        <v>397</v>
      </c>
      <c r="B398" s="4" t="s">
        <v>744</v>
      </c>
      <c r="C398" s="4" t="s">
        <v>702</v>
      </c>
      <c r="D398" s="4" t="str">
        <f>HYPERLINK("https://talan.bank.gov.ua/get-user-certificate/Npz2SpfB0_FfvP8hsxb3","Завантажити сертифікат")</f>
        <v>Завантажити сертифікат</v>
      </c>
    </row>
    <row r="399" spans="1:4" x14ac:dyDescent="0.3">
      <c r="A399" s="4">
        <v>398</v>
      </c>
      <c r="B399" s="4" t="s">
        <v>745</v>
      </c>
      <c r="C399" s="4" t="s">
        <v>746</v>
      </c>
      <c r="D399" s="4" t="str">
        <f>HYPERLINK("https://talan.bank.gov.ua/get-user-certificate/Npz2SIXCGoFR65d9k89y","Завантажити сертифікат")</f>
        <v>Завантажити сертифікат</v>
      </c>
    </row>
    <row r="400" spans="1:4" x14ac:dyDescent="0.3">
      <c r="A400" s="4">
        <v>399</v>
      </c>
      <c r="B400" s="4" t="s">
        <v>747</v>
      </c>
      <c r="C400" s="4" t="s">
        <v>702</v>
      </c>
      <c r="D400" s="4" t="str">
        <f>HYPERLINK("https://talan.bank.gov.ua/get-user-certificate/Npz2SyEn5xByeOiJQy7h","Завантажити сертифікат")</f>
        <v>Завантажити сертифікат</v>
      </c>
    </row>
    <row r="401" spans="1:4" x14ac:dyDescent="0.3">
      <c r="A401" s="4">
        <v>400</v>
      </c>
      <c r="B401" s="4" t="s">
        <v>748</v>
      </c>
      <c r="C401" s="4" t="s">
        <v>702</v>
      </c>
      <c r="D401" s="4" t="str">
        <f>HYPERLINK("https://talan.bank.gov.ua/get-user-certificate/Npz2SjC1SewpbI3ulpxT","Завантажити сертифікат")</f>
        <v>Завантажити сертифікат</v>
      </c>
    </row>
    <row r="402" spans="1:4" x14ac:dyDescent="0.3">
      <c r="A402" s="4">
        <v>401</v>
      </c>
      <c r="B402" s="4" t="s">
        <v>749</v>
      </c>
      <c r="C402" s="4" t="s">
        <v>750</v>
      </c>
      <c r="D402" s="4" t="str">
        <f>HYPERLINK("https://talan.bank.gov.ua/get-user-certificate/Npz2SG1h-kg1-Vdiy3dW","Завантажити сертифікат")</f>
        <v>Завантажити сертифікат</v>
      </c>
    </row>
    <row r="403" spans="1:4" x14ac:dyDescent="0.3">
      <c r="A403" s="4">
        <v>402</v>
      </c>
      <c r="B403" s="4" t="s">
        <v>751</v>
      </c>
      <c r="C403" s="4" t="s">
        <v>752</v>
      </c>
      <c r="D403" s="4" t="str">
        <f>HYPERLINK("https://talan.bank.gov.ua/get-user-certificate/Npz2SwwLnJ9NsNG1eljs","Завантажити сертифікат")</f>
        <v>Завантажити сертифікат</v>
      </c>
    </row>
    <row r="404" spans="1:4" x14ac:dyDescent="0.3">
      <c r="A404" s="4">
        <v>403</v>
      </c>
      <c r="B404" s="4" t="s">
        <v>753</v>
      </c>
      <c r="C404" s="4" t="s">
        <v>754</v>
      </c>
      <c r="D404" s="4" t="str">
        <f>HYPERLINK("https://talan.bank.gov.ua/get-user-certificate/Npz2SVuSLQY_GPtU-7Zb","Завантажити сертифікат")</f>
        <v>Завантажити сертифікат</v>
      </c>
    </row>
    <row r="405" spans="1:4" x14ac:dyDescent="0.3">
      <c r="A405" s="4">
        <v>404</v>
      </c>
      <c r="B405" s="4" t="s">
        <v>755</v>
      </c>
      <c r="C405" s="4" t="s">
        <v>756</v>
      </c>
      <c r="D405" s="4" t="str">
        <f>HYPERLINK("https://talan.bank.gov.ua/get-user-certificate/Npz2SOOR1izx-yff_w1e","Завантажити сертифікат")</f>
        <v>Завантажити сертифікат</v>
      </c>
    </row>
    <row r="406" spans="1:4" x14ac:dyDescent="0.3">
      <c r="A406" s="4">
        <v>405</v>
      </c>
      <c r="B406" s="4" t="s">
        <v>757</v>
      </c>
      <c r="C406" s="4" t="s">
        <v>758</v>
      </c>
      <c r="D406" s="4" t="str">
        <f>HYPERLINK("https://talan.bank.gov.ua/get-user-certificate/Npz2SM_mwO9N6Vpk8o1p","Завантажити сертифікат")</f>
        <v>Завантажити сертифікат</v>
      </c>
    </row>
    <row r="407" spans="1:4" x14ac:dyDescent="0.3">
      <c r="A407" s="4">
        <v>406</v>
      </c>
      <c r="B407" s="4" t="s">
        <v>759</v>
      </c>
      <c r="C407" s="4" t="s">
        <v>760</v>
      </c>
      <c r="D407" s="4" t="str">
        <f>HYPERLINK("https://talan.bank.gov.ua/get-user-certificate/Npz2SuHWKuDB6YPAeEpQ","Завантажити сертифікат")</f>
        <v>Завантажити сертифікат</v>
      </c>
    </row>
    <row r="408" spans="1:4" x14ac:dyDescent="0.3">
      <c r="A408" s="4">
        <v>407</v>
      </c>
      <c r="B408" s="4" t="s">
        <v>761</v>
      </c>
      <c r="C408" s="4" t="s">
        <v>762</v>
      </c>
      <c r="D408" s="4" t="str">
        <f>HYPERLINK("https://talan.bank.gov.ua/get-user-certificate/Npz2SxL8y2ms9UNUzj8v","Завантажити сертифікат")</f>
        <v>Завантажити сертифікат</v>
      </c>
    </row>
    <row r="409" spans="1:4" x14ac:dyDescent="0.3">
      <c r="A409" s="4">
        <v>408</v>
      </c>
      <c r="B409" s="4" t="s">
        <v>763</v>
      </c>
      <c r="C409" s="4" t="s">
        <v>764</v>
      </c>
      <c r="D409" s="4" t="str">
        <f>HYPERLINK("https://talan.bank.gov.ua/get-user-certificate/Npz2SlUv8LfqX2F8hXxf","Завантажити сертифікат")</f>
        <v>Завантажити сертифікат</v>
      </c>
    </row>
    <row r="410" spans="1:4" x14ac:dyDescent="0.3">
      <c r="A410" s="4">
        <v>409</v>
      </c>
      <c r="B410" s="4" t="s">
        <v>765</v>
      </c>
      <c r="C410" s="4" t="s">
        <v>766</v>
      </c>
      <c r="D410" s="4" t="str">
        <f>HYPERLINK("https://talan.bank.gov.ua/get-user-certificate/Npz2SDKdQPV9JSk-5fPz","Завантажити сертифікат")</f>
        <v>Завантажити сертифікат</v>
      </c>
    </row>
    <row r="411" spans="1:4" x14ac:dyDescent="0.3">
      <c r="A411" s="4">
        <v>410</v>
      </c>
      <c r="B411" s="4" t="s">
        <v>767</v>
      </c>
      <c r="C411" s="4" t="s">
        <v>768</v>
      </c>
      <c r="D411" s="4" t="str">
        <f>HYPERLINK("https://talan.bank.gov.ua/get-user-certificate/Npz2SDmiOc7cXhuiD7-8","Завантажити сертифікат")</f>
        <v>Завантажити сертифікат</v>
      </c>
    </row>
    <row r="412" spans="1:4" x14ac:dyDescent="0.3">
      <c r="A412" s="4">
        <v>411</v>
      </c>
      <c r="B412" s="4" t="s">
        <v>769</v>
      </c>
      <c r="C412" s="4" t="s">
        <v>770</v>
      </c>
      <c r="D412" s="4" t="str">
        <f>HYPERLINK("https://talan.bank.gov.ua/get-user-certificate/Npz2SxrI_X2udDvrbdIn","Завантажити сертифікат")</f>
        <v>Завантажити сертифікат</v>
      </c>
    </row>
    <row r="413" spans="1:4" x14ac:dyDescent="0.3">
      <c r="A413" s="4">
        <v>412</v>
      </c>
      <c r="B413" s="4" t="s">
        <v>771</v>
      </c>
      <c r="C413" s="4" t="s">
        <v>772</v>
      </c>
      <c r="D413" s="4" t="str">
        <f>HYPERLINK("https://talan.bank.gov.ua/get-user-certificate/Npz2SflwKJGC3P61MaIg","Завантажити сертифікат")</f>
        <v>Завантажити сертифікат</v>
      </c>
    </row>
    <row r="414" spans="1:4" x14ac:dyDescent="0.3">
      <c r="A414" s="4">
        <v>413</v>
      </c>
      <c r="B414" s="4" t="s">
        <v>773</v>
      </c>
      <c r="C414" s="4" t="s">
        <v>774</v>
      </c>
      <c r="D414" s="4" t="str">
        <f>HYPERLINK("https://talan.bank.gov.ua/get-user-certificate/Npz2S41WLxFYXDFN-eyg","Завантажити сертифікат")</f>
        <v>Завантажити сертифікат</v>
      </c>
    </row>
    <row r="415" spans="1:4" x14ac:dyDescent="0.3">
      <c r="A415" s="4">
        <v>414</v>
      </c>
      <c r="B415" s="4" t="s">
        <v>775</v>
      </c>
      <c r="C415" s="4" t="s">
        <v>776</v>
      </c>
      <c r="D415" s="4" t="str">
        <f>HYPERLINK("https://talan.bank.gov.ua/get-user-certificate/Npz2SEUbgapcgQNV5sTc","Завантажити сертифікат")</f>
        <v>Завантажити сертифікат</v>
      </c>
    </row>
    <row r="416" spans="1:4" x14ac:dyDescent="0.3">
      <c r="A416" s="4">
        <v>415</v>
      </c>
      <c r="B416" s="4" t="s">
        <v>777</v>
      </c>
      <c r="C416" s="4" t="s">
        <v>776</v>
      </c>
      <c r="D416" s="4" t="str">
        <f>HYPERLINK("https://talan.bank.gov.ua/get-user-certificate/Npz2SgKCSbdXJ9eD7q1t","Завантажити сертифікат")</f>
        <v>Завантажити сертифікат</v>
      </c>
    </row>
    <row r="417" spans="1:4" x14ac:dyDescent="0.3">
      <c r="A417" s="4">
        <v>416</v>
      </c>
      <c r="B417" s="4" t="s">
        <v>778</v>
      </c>
      <c r="C417" s="4" t="s">
        <v>779</v>
      </c>
      <c r="D417" s="4" t="str">
        <f>HYPERLINK("https://talan.bank.gov.ua/get-user-certificate/Npz2SpqaTT5diAZQ0y8h","Завантажити сертифікат")</f>
        <v>Завантажити сертифікат</v>
      </c>
    </row>
    <row r="418" spans="1:4" x14ac:dyDescent="0.3">
      <c r="A418" s="4">
        <v>417</v>
      </c>
      <c r="B418" s="4" t="s">
        <v>780</v>
      </c>
      <c r="C418" s="4" t="s">
        <v>781</v>
      </c>
      <c r="D418" s="4" t="str">
        <f>HYPERLINK("https://talan.bank.gov.ua/get-user-certificate/Npz2Shp3UC1UfRWoXueU","Завантажити сертифікат")</f>
        <v>Завантажити сертифікат</v>
      </c>
    </row>
    <row r="419" spans="1:4" x14ac:dyDescent="0.3">
      <c r="A419" s="4">
        <v>418</v>
      </c>
      <c r="B419" s="4" t="s">
        <v>782</v>
      </c>
      <c r="C419" s="4" t="s">
        <v>676</v>
      </c>
      <c r="D419" s="4" t="str">
        <f>HYPERLINK("https://talan.bank.gov.ua/get-user-certificate/Npz2SLjXCPRCSXePHZmH","Завантажити сертифікат")</f>
        <v>Завантажити сертифікат</v>
      </c>
    </row>
    <row r="420" spans="1:4" x14ac:dyDescent="0.3">
      <c r="A420" s="4">
        <v>419</v>
      </c>
      <c r="B420" s="4" t="s">
        <v>783</v>
      </c>
      <c r="C420" s="4" t="s">
        <v>784</v>
      </c>
      <c r="D420" s="4" t="str">
        <f>HYPERLINK("https://talan.bank.gov.ua/get-user-certificate/Npz2S9IzdnkOrJ4hv2lN","Завантажити сертифікат")</f>
        <v>Завантажити сертифікат</v>
      </c>
    </row>
    <row r="421" spans="1:4" x14ac:dyDescent="0.3">
      <c r="A421" s="4">
        <v>420</v>
      </c>
      <c r="B421" s="4" t="s">
        <v>785</v>
      </c>
      <c r="C421" s="4" t="s">
        <v>786</v>
      </c>
      <c r="D421" s="4" t="str">
        <f>HYPERLINK("https://talan.bank.gov.ua/get-user-certificate/Npz2SKfCcdMpANw1-xMn","Завантажити сертифікат")</f>
        <v>Завантажити сертифікат</v>
      </c>
    </row>
    <row r="422" spans="1:4" x14ac:dyDescent="0.3">
      <c r="A422" s="4">
        <v>421</v>
      </c>
      <c r="B422" s="4" t="s">
        <v>787</v>
      </c>
      <c r="C422" s="4" t="s">
        <v>786</v>
      </c>
      <c r="D422" s="4" t="str">
        <f>HYPERLINK("https://talan.bank.gov.ua/get-user-certificate/Npz2SI55xgkDl770BTvr","Завантажити сертифікат")</f>
        <v>Завантажити сертифікат</v>
      </c>
    </row>
    <row r="423" spans="1:4" x14ac:dyDescent="0.3">
      <c r="A423" s="4">
        <v>422</v>
      </c>
      <c r="B423" s="4" t="s">
        <v>788</v>
      </c>
      <c r="C423" s="4" t="s">
        <v>789</v>
      </c>
      <c r="D423" s="4" t="str">
        <f>HYPERLINK("https://talan.bank.gov.ua/get-user-certificate/Npz2SiSIq01SNWrfexSk","Завантажити сертифікат")</f>
        <v>Завантажити сертифікат</v>
      </c>
    </row>
    <row r="424" spans="1:4" x14ac:dyDescent="0.3">
      <c r="A424" s="4">
        <v>423</v>
      </c>
      <c r="B424" s="4" t="s">
        <v>790</v>
      </c>
      <c r="C424" s="4" t="s">
        <v>791</v>
      </c>
      <c r="D424" s="4" t="str">
        <f>HYPERLINK("https://talan.bank.gov.ua/get-user-certificate/Npz2Sqb1FH3MMJ7zl4ut","Завантажити сертифікат")</f>
        <v>Завантажити сертифікат</v>
      </c>
    </row>
    <row r="425" spans="1:4" x14ac:dyDescent="0.3">
      <c r="A425" s="4">
        <v>424</v>
      </c>
      <c r="B425" s="4" t="s">
        <v>792</v>
      </c>
      <c r="C425" s="4" t="s">
        <v>793</v>
      </c>
      <c r="D425" s="4" t="str">
        <f>HYPERLINK("https://talan.bank.gov.ua/get-user-certificate/Npz2SJTTubmQ-5lauSLc","Завантажити сертифікат")</f>
        <v>Завантажити сертифікат</v>
      </c>
    </row>
    <row r="426" spans="1:4" x14ac:dyDescent="0.3">
      <c r="A426" s="4">
        <v>425</v>
      </c>
      <c r="B426" s="4" t="s">
        <v>794</v>
      </c>
      <c r="C426" s="4" t="s">
        <v>795</v>
      </c>
      <c r="D426" s="4" t="str">
        <f>HYPERLINK("https://talan.bank.gov.ua/get-user-certificate/Npz2SP_5ZKf8sgJsA9Nd","Завантажити сертифікат")</f>
        <v>Завантажити сертифікат</v>
      </c>
    </row>
    <row r="427" spans="1:4" x14ac:dyDescent="0.3">
      <c r="A427" s="4">
        <v>426</v>
      </c>
      <c r="B427" s="4" t="s">
        <v>796</v>
      </c>
      <c r="C427" s="4" t="s">
        <v>795</v>
      </c>
      <c r="D427" s="4" t="str">
        <f>HYPERLINK("https://talan.bank.gov.ua/get-user-certificate/Npz2Sm_0XUca773Qjs-8","Завантажити сертифікат")</f>
        <v>Завантажити сертифікат</v>
      </c>
    </row>
    <row r="428" spans="1:4" x14ac:dyDescent="0.3">
      <c r="A428" s="4">
        <v>427</v>
      </c>
      <c r="B428" s="4" t="s">
        <v>797</v>
      </c>
      <c r="C428" s="4" t="s">
        <v>798</v>
      </c>
      <c r="D428" s="4" t="str">
        <f>HYPERLINK("https://talan.bank.gov.ua/get-user-certificate/Npz2SWsGGLv8iUmgHpYQ","Завантажити сертифікат")</f>
        <v>Завантажити сертифікат</v>
      </c>
    </row>
    <row r="429" spans="1:4" x14ac:dyDescent="0.3">
      <c r="A429" s="4">
        <v>428</v>
      </c>
      <c r="B429" s="4" t="s">
        <v>799</v>
      </c>
      <c r="C429" s="4" t="s">
        <v>800</v>
      </c>
      <c r="D429" s="4" t="str">
        <f>HYPERLINK("https://talan.bank.gov.ua/get-user-certificate/Npz2SdK7HR5RA0nUlhLk","Завантажити сертифікат")</f>
        <v>Завантажити сертифікат</v>
      </c>
    </row>
    <row r="430" spans="1:4" x14ac:dyDescent="0.3">
      <c r="A430" s="4">
        <v>429</v>
      </c>
      <c r="B430" s="4" t="s">
        <v>801</v>
      </c>
      <c r="C430" s="4" t="s">
        <v>802</v>
      </c>
      <c r="D430" s="4" t="str">
        <f>HYPERLINK("https://talan.bank.gov.ua/get-user-certificate/Npz2Sl_JyUoKszpaTtsi","Завантажити сертифікат")</f>
        <v>Завантажити сертифікат</v>
      </c>
    </row>
    <row r="431" spans="1:4" x14ac:dyDescent="0.3">
      <c r="A431" s="4">
        <v>430</v>
      </c>
      <c r="B431" s="4" t="s">
        <v>803</v>
      </c>
      <c r="C431" s="4" t="s">
        <v>804</v>
      </c>
      <c r="D431" s="4" t="str">
        <f>HYPERLINK("https://talan.bank.gov.ua/get-user-certificate/Npz2SyGPJ85-wO0u4wns","Завантажити сертифікат")</f>
        <v>Завантажити сертифікат</v>
      </c>
    </row>
    <row r="432" spans="1:4" x14ac:dyDescent="0.3">
      <c r="A432" s="4">
        <v>431</v>
      </c>
      <c r="B432" s="4" t="s">
        <v>805</v>
      </c>
      <c r="C432" s="4" t="s">
        <v>806</v>
      </c>
      <c r="D432" s="4" t="str">
        <f>HYPERLINK("https://talan.bank.gov.ua/get-user-certificate/Npz2STUpLu3pOVeA8is0","Завантажити сертифікат")</f>
        <v>Завантажити сертифікат</v>
      </c>
    </row>
    <row r="433" spans="1:4" x14ac:dyDescent="0.3">
      <c r="A433" s="4">
        <v>432</v>
      </c>
      <c r="B433" s="4" t="s">
        <v>807</v>
      </c>
      <c r="C433" s="4" t="s">
        <v>573</v>
      </c>
      <c r="D433" s="4" t="str">
        <f>HYPERLINK("https://talan.bank.gov.ua/get-user-certificate/Npz2SCl-lTAd3yRh5s1Y","Завантажити сертифікат")</f>
        <v>Завантажити сертифікат</v>
      </c>
    </row>
    <row r="434" spans="1:4" x14ac:dyDescent="0.3">
      <c r="A434" s="4">
        <v>433</v>
      </c>
      <c r="B434" s="4" t="s">
        <v>808</v>
      </c>
      <c r="C434" s="4" t="s">
        <v>809</v>
      </c>
      <c r="D434" s="4" t="str">
        <f>HYPERLINK("https://talan.bank.gov.ua/get-user-certificate/Npz2SdWYZdb8brx1neVL","Завантажити сертифікат")</f>
        <v>Завантажити сертифікат</v>
      </c>
    </row>
    <row r="435" spans="1:4" x14ac:dyDescent="0.3">
      <c r="A435" s="4">
        <v>434</v>
      </c>
      <c r="B435" s="4" t="s">
        <v>810</v>
      </c>
      <c r="C435" s="4" t="s">
        <v>811</v>
      </c>
      <c r="D435" s="4" t="str">
        <f>HYPERLINK("https://talan.bank.gov.ua/get-user-certificate/Npz2S8atgc_jeiUUu3q2","Завантажити сертифікат")</f>
        <v>Завантажити сертифікат</v>
      </c>
    </row>
    <row r="436" spans="1:4" x14ac:dyDescent="0.3">
      <c r="A436" s="4">
        <v>435</v>
      </c>
      <c r="B436" s="4" t="s">
        <v>812</v>
      </c>
      <c r="C436" s="4" t="s">
        <v>704</v>
      </c>
      <c r="D436" s="4" t="str">
        <f>HYPERLINK("https://talan.bank.gov.ua/get-user-certificate/Npz2Sb4oUYQhEeAladi6","Завантажити сертифікат")</f>
        <v>Завантажити сертифікат</v>
      </c>
    </row>
    <row r="437" spans="1:4" x14ac:dyDescent="0.3">
      <c r="A437" s="4">
        <v>436</v>
      </c>
      <c r="B437" s="4" t="s">
        <v>813</v>
      </c>
      <c r="C437" s="4" t="s">
        <v>814</v>
      </c>
      <c r="D437" s="4" t="str">
        <f>HYPERLINK("https://talan.bank.gov.ua/get-user-certificate/Npz2SgzZt1lb39j7sn08","Завантажити сертифікат")</f>
        <v>Завантажити сертифікат</v>
      </c>
    </row>
    <row r="438" spans="1:4" x14ac:dyDescent="0.3">
      <c r="A438" s="4">
        <v>437</v>
      </c>
      <c r="B438" s="4" t="s">
        <v>815</v>
      </c>
      <c r="C438" s="4" t="s">
        <v>816</v>
      </c>
      <c r="D438" s="4" t="str">
        <f>HYPERLINK("https://talan.bank.gov.ua/get-user-certificate/Npz2S2TVqT-EyJfJSzut","Завантажити сертифікат")</f>
        <v>Завантажити сертифікат</v>
      </c>
    </row>
    <row r="439" spans="1:4" x14ac:dyDescent="0.3">
      <c r="A439" s="4">
        <v>438</v>
      </c>
      <c r="B439" s="4" t="s">
        <v>817</v>
      </c>
      <c r="C439" s="4" t="s">
        <v>818</v>
      </c>
      <c r="D439" s="4" t="str">
        <f>HYPERLINK("https://talan.bank.gov.ua/get-user-certificate/Npz2SbghDjM940lEIlL0","Завантажити сертифікат")</f>
        <v>Завантажити сертифікат</v>
      </c>
    </row>
    <row r="440" spans="1:4" x14ac:dyDescent="0.3">
      <c r="A440" s="4">
        <v>439</v>
      </c>
      <c r="B440" s="4" t="s">
        <v>819</v>
      </c>
      <c r="C440" s="4" t="s">
        <v>820</v>
      </c>
      <c r="D440" s="4" t="str">
        <f>HYPERLINK("https://talan.bank.gov.ua/get-user-certificate/Npz2S7VZNTbVQU3FNh8E","Завантажити сертифікат")</f>
        <v>Завантажити сертифікат</v>
      </c>
    </row>
    <row r="441" spans="1:4" x14ac:dyDescent="0.3">
      <c r="A441" s="4">
        <v>440</v>
      </c>
      <c r="B441" s="4" t="s">
        <v>821</v>
      </c>
      <c r="C441" s="4" t="s">
        <v>822</v>
      </c>
      <c r="D441" s="4" t="str">
        <f>HYPERLINK("https://talan.bank.gov.ua/get-user-certificate/Npz2Si87qpKZQxrtqwRM","Завантажити сертифікат")</f>
        <v>Завантажити сертифікат</v>
      </c>
    </row>
    <row r="442" spans="1:4" x14ac:dyDescent="0.3">
      <c r="A442" s="4">
        <v>441</v>
      </c>
      <c r="B442" s="4" t="s">
        <v>823</v>
      </c>
      <c r="C442" s="4" t="s">
        <v>824</v>
      </c>
      <c r="D442" s="4" t="str">
        <f>HYPERLINK("https://talan.bank.gov.ua/get-user-certificate/Npz2SiAs2udkd8Ogl8r9","Завантажити сертифікат")</f>
        <v>Завантажити сертифікат</v>
      </c>
    </row>
    <row r="443" spans="1:4" x14ac:dyDescent="0.3">
      <c r="A443" s="4">
        <v>442</v>
      </c>
      <c r="B443" s="4" t="s">
        <v>825</v>
      </c>
      <c r="C443" s="4" t="s">
        <v>826</v>
      </c>
      <c r="D443" s="4" t="str">
        <f>HYPERLINK("https://talan.bank.gov.ua/get-user-certificate/Npz2SSAgSshBIL1VCTFe","Завантажити сертифікат")</f>
        <v>Завантажити сертифікат</v>
      </c>
    </row>
    <row r="444" spans="1:4" x14ac:dyDescent="0.3">
      <c r="A444" s="4">
        <v>443</v>
      </c>
      <c r="B444" s="4" t="s">
        <v>827</v>
      </c>
      <c r="C444" s="4" t="s">
        <v>828</v>
      </c>
      <c r="D444" s="4" t="str">
        <f>HYPERLINK("https://talan.bank.gov.ua/get-user-certificate/Npz2SOrr6Rs_7t8BAwKN","Завантажити сертифікат")</f>
        <v>Завантажити сертифікат</v>
      </c>
    </row>
    <row r="445" spans="1:4" x14ac:dyDescent="0.3">
      <c r="A445" s="4">
        <v>444</v>
      </c>
      <c r="B445" s="4" t="s">
        <v>829</v>
      </c>
      <c r="C445" s="4" t="s">
        <v>830</v>
      </c>
      <c r="D445" s="4" t="str">
        <f>HYPERLINK("https://talan.bank.gov.ua/get-user-certificate/Npz2S-HWvxmkr-aWzBSA","Завантажити сертифікат")</f>
        <v>Завантажити сертифікат</v>
      </c>
    </row>
    <row r="446" spans="1:4" x14ac:dyDescent="0.3">
      <c r="A446" s="4">
        <v>445</v>
      </c>
      <c r="B446" s="4" t="s">
        <v>831</v>
      </c>
      <c r="C446" s="4" t="s">
        <v>832</v>
      </c>
      <c r="D446" s="4" t="str">
        <f>HYPERLINK("https://talan.bank.gov.ua/get-user-certificate/Npz2SKfXUkwcZxuwZb11","Завантажити сертифікат")</f>
        <v>Завантажити сертифікат</v>
      </c>
    </row>
    <row r="447" spans="1:4" x14ac:dyDescent="0.3">
      <c r="A447" s="4">
        <v>446</v>
      </c>
      <c r="B447" s="4" t="s">
        <v>833</v>
      </c>
      <c r="C447" s="4" t="s">
        <v>834</v>
      </c>
      <c r="D447" s="4" t="str">
        <f>HYPERLINK("https://talan.bank.gov.ua/get-user-certificate/Npz2SXQLDG0oGJfuocxk","Завантажити сертифікат")</f>
        <v>Завантажити сертифікат</v>
      </c>
    </row>
    <row r="448" spans="1:4" x14ac:dyDescent="0.3">
      <c r="A448" s="4">
        <v>447</v>
      </c>
      <c r="B448" s="4" t="s">
        <v>835</v>
      </c>
      <c r="C448" s="4" t="s">
        <v>836</v>
      </c>
      <c r="D448" s="4" t="str">
        <f>HYPERLINK("https://talan.bank.gov.ua/get-user-certificate/Npz2S1k4tMenPzcbKa96","Завантажити сертифікат")</f>
        <v>Завантажити сертифікат</v>
      </c>
    </row>
    <row r="449" spans="1:4" x14ac:dyDescent="0.3">
      <c r="A449" s="4">
        <v>448</v>
      </c>
      <c r="B449" s="4" t="s">
        <v>837</v>
      </c>
      <c r="C449" s="4" t="s">
        <v>838</v>
      </c>
      <c r="D449" s="4" t="str">
        <f>HYPERLINK("https://talan.bank.gov.ua/get-user-certificate/Npz2SUGrl8vMsvetGJvq","Завантажити сертифікат")</f>
        <v>Завантажити сертифікат</v>
      </c>
    </row>
    <row r="450" spans="1:4" x14ac:dyDescent="0.3">
      <c r="A450" s="4">
        <v>449</v>
      </c>
      <c r="B450" s="4" t="s">
        <v>839</v>
      </c>
      <c r="C450" s="4" t="s">
        <v>840</v>
      </c>
      <c r="D450" s="4" t="str">
        <f>HYPERLINK("https://talan.bank.gov.ua/get-user-certificate/Npz2SsPjjS-hB97l1eiT","Завантажити сертифікат")</f>
        <v>Завантажити сертифікат</v>
      </c>
    </row>
    <row r="451" spans="1:4" x14ac:dyDescent="0.3">
      <c r="A451" s="4">
        <v>450</v>
      </c>
      <c r="B451" s="4" t="s">
        <v>841</v>
      </c>
      <c r="C451" s="4" t="s">
        <v>842</v>
      </c>
      <c r="D451" s="4" t="str">
        <f>HYPERLINK("https://talan.bank.gov.ua/get-user-certificate/Npz2SpdehwkpBdBuUPmO","Завантажити сертифікат")</f>
        <v>Завантажити сертифікат</v>
      </c>
    </row>
    <row r="452" spans="1:4" x14ac:dyDescent="0.3">
      <c r="A452" s="4">
        <v>451</v>
      </c>
      <c r="B452" s="4" t="s">
        <v>843</v>
      </c>
      <c r="C452" s="4" t="s">
        <v>844</v>
      </c>
      <c r="D452" s="4" t="str">
        <f>HYPERLINK("https://talan.bank.gov.ua/get-user-certificate/Npz2Sm6HlcM3JgEcXeaB","Завантажити сертифікат")</f>
        <v>Завантажити сертифікат</v>
      </c>
    </row>
    <row r="453" spans="1:4" x14ac:dyDescent="0.3">
      <c r="A453" s="4">
        <v>452</v>
      </c>
      <c r="B453" s="4" t="s">
        <v>845</v>
      </c>
      <c r="C453" s="4" t="s">
        <v>846</v>
      </c>
      <c r="D453" s="4" t="str">
        <f>HYPERLINK("https://talan.bank.gov.ua/get-user-certificate/Npz2SeOtpEEuxPPl_Mg6","Завантажити сертифікат")</f>
        <v>Завантажити сертифікат</v>
      </c>
    </row>
    <row r="454" spans="1:4" x14ac:dyDescent="0.3">
      <c r="A454" s="4">
        <v>453</v>
      </c>
      <c r="B454" s="4" t="s">
        <v>847</v>
      </c>
      <c r="C454" s="4" t="s">
        <v>848</v>
      </c>
      <c r="D454" s="4" t="str">
        <f>HYPERLINK("https://talan.bank.gov.ua/get-user-certificate/Npz2Sq8wnFjSbTyDUxhD","Завантажити сертифікат")</f>
        <v>Завантажити сертифікат</v>
      </c>
    </row>
    <row r="455" spans="1:4" x14ac:dyDescent="0.3">
      <c r="A455" s="4">
        <v>454</v>
      </c>
      <c r="B455" s="4" t="s">
        <v>849</v>
      </c>
      <c r="C455" s="4" t="s">
        <v>850</v>
      </c>
      <c r="D455" s="4" t="str">
        <f>HYPERLINK("https://talan.bank.gov.ua/get-user-certificate/Npz2SbgIHywsIjwTn-nQ","Завантажити сертифікат")</f>
        <v>Завантажити сертифікат</v>
      </c>
    </row>
    <row r="456" spans="1:4" x14ac:dyDescent="0.3">
      <c r="A456" s="4">
        <v>455</v>
      </c>
      <c r="B456" s="4" t="s">
        <v>851</v>
      </c>
      <c r="C456" s="4" t="s">
        <v>852</v>
      </c>
      <c r="D456" s="4" t="str">
        <f>HYPERLINK("https://talan.bank.gov.ua/get-user-certificate/Npz2S4zWNhnGtsm7dyfG","Завантажити сертифікат")</f>
        <v>Завантажити сертифікат</v>
      </c>
    </row>
    <row r="457" spans="1:4" x14ac:dyDescent="0.3">
      <c r="A457" s="4">
        <v>456</v>
      </c>
      <c r="B457" s="4" t="s">
        <v>853</v>
      </c>
      <c r="C457" s="4" t="s">
        <v>854</v>
      </c>
      <c r="D457" s="4" t="str">
        <f>HYPERLINK("https://talan.bank.gov.ua/get-user-certificate/Npz2SI9GudTyKXp9gRX-","Завантажити сертифікат")</f>
        <v>Завантажити сертифікат</v>
      </c>
    </row>
    <row r="458" spans="1:4" x14ac:dyDescent="0.3">
      <c r="A458" s="4">
        <v>457</v>
      </c>
      <c r="B458" s="4" t="s">
        <v>855</v>
      </c>
      <c r="C458" s="4" t="s">
        <v>633</v>
      </c>
      <c r="D458" s="4" t="str">
        <f>HYPERLINK("https://talan.bank.gov.ua/get-user-certificate/Npz2SVCJZmKhqFL54jvz","Завантажити сертифікат")</f>
        <v>Завантажити сертифікат</v>
      </c>
    </row>
    <row r="459" spans="1:4" x14ac:dyDescent="0.3">
      <c r="A459" s="4">
        <v>458</v>
      </c>
      <c r="B459" s="4" t="s">
        <v>856</v>
      </c>
      <c r="C459" s="4" t="s">
        <v>857</v>
      </c>
      <c r="D459" s="4" t="str">
        <f>HYPERLINK("https://talan.bank.gov.ua/get-user-certificate/Npz2SY-Pihll3d65lPrg","Завантажити сертифікат")</f>
        <v>Завантажити сертифікат</v>
      </c>
    </row>
    <row r="460" spans="1:4" x14ac:dyDescent="0.3">
      <c r="A460" s="4">
        <v>459</v>
      </c>
      <c r="B460" s="4" t="s">
        <v>858</v>
      </c>
      <c r="C460" s="4" t="s">
        <v>859</v>
      </c>
      <c r="D460" s="4" t="str">
        <f>HYPERLINK("https://talan.bank.gov.ua/get-user-certificate/Npz2SL3aHzB3FBJ1uQG5","Завантажити сертифікат")</f>
        <v>Завантажити сертифікат</v>
      </c>
    </row>
    <row r="461" spans="1:4" x14ac:dyDescent="0.3">
      <c r="A461" s="4">
        <v>460</v>
      </c>
      <c r="B461" s="4" t="s">
        <v>860</v>
      </c>
      <c r="C461" s="4" t="s">
        <v>702</v>
      </c>
      <c r="D461" s="4" t="str">
        <f>HYPERLINK("https://talan.bank.gov.ua/get-user-certificate/Npz2SvMLKCFW4fu91-n_","Завантажити сертифікат")</f>
        <v>Завантажити сертифікат</v>
      </c>
    </row>
    <row r="462" spans="1:4" x14ac:dyDescent="0.3">
      <c r="A462" s="4">
        <v>461</v>
      </c>
      <c r="B462" s="4" t="s">
        <v>861</v>
      </c>
      <c r="C462" s="4" t="s">
        <v>862</v>
      </c>
      <c r="D462" s="4" t="str">
        <f>HYPERLINK("https://talan.bank.gov.ua/get-user-certificate/Npz2S94D7vKWCa1Z9efN","Завантажити сертифікат")</f>
        <v>Завантажити сертифікат</v>
      </c>
    </row>
    <row r="463" spans="1:4" x14ac:dyDescent="0.3">
      <c r="A463" s="4">
        <v>462</v>
      </c>
      <c r="B463" s="4" t="s">
        <v>863</v>
      </c>
      <c r="C463" s="4" t="s">
        <v>864</v>
      </c>
      <c r="D463" s="4" t="str">
        <f>HYPERLINK("https://talan.bank.gov.ua/get-user-certificate/Npz2SH8bC1d3NEDzZLd9","Завантажити сертифікат")</f>
        <v>Завантажити сертифікат</v>
      </c>
    </row>
    <row r="464" spans="1:4" x14ac:dyDescent="0.3">
      <c r="A464" s="4">
        <v>463</v>
      </c>
      <c r="B464" s="4" t="s">
        <v>865</v>
      </c>
      <c r="C464" s="4" t="s">
        <v>866</v>
      </c>
      <c r="D464" s="4" t="str">
        <f>HYPERLINK("https://talan.bank.gov.ua/get-user-certificate/Npz2SvDbY61DDwop9Pbm","Завантажити сертифікат")</f>
        <v>Завантажити сертифікат</v>
      </c>
    </row>
    <row r="465" spans="1:4" x14ac:dyDescent="0.3">
      <c r="A465" s="4">
        <v>464</v>
      </c>
      <c r="B465" s="4" t="s">
        <v>867</v>
      </c>
      <c r="C465" s="4" t="s">
        <v>868</v>
      </c>
      <c r="D465" s="4" t="str">
        <f>HYPERLINK("https://talan.bank.gov.ua/get-user-certificate/Npz2SjaZttV1szGTbZDj","Завантажити сертифікат")</f>
        <v>Завантажити сертифікат</v>
      </c>
    </row>
    <row r="466" spans="1:4" x14ac:dyDescent="0.3">
      <c r="A466" s="4">
        <v>465</v>
      </c>
      <c r="B466" s="4" t="s">
        <v>869</v>
      </c>
      <c r="C466" s="4" t="s">
        <v>870</v>
      </c>
      <c r="D466" s="4" t="str">
        <f>HYPERLINK("https://talan.bank.gov.ua/get-user-certificate/Npz2SDB48QZ8-0Z5N6Uq","Завантажити сертифікат")</f>
        <v>Завантажити сертифікат</v>
      </c>
    </row>
    <row r="467" spans="1:4" x14ac:dyDescent="0.3">
      <c r="A467" s="4">
        <v>466</v>
      </c>
      <c r="B467" s="4" t="s">
        <v>871</v>
      </c>
      <c r="C467" s="4" t="s">
        <v>872</v>
      </c>
      <c r="D467" s="4" t="str">
        <f>HYPERLINK("https://talan.bank.gov.ua/get-user-certificate/Npz2SSWaT3il4tpekRUt","Завантажити сертифікат")</f>
        <v>Завантажити сертифікат</v>
      </c>
    </row>
    <row r="468" spans="1:4" x14ac:dyDescent="0.3">
      <c r="A468" s="4">
        <v>467</v>
      </c>
      <c r="B468" s="4" t="s">
        <v>873</v>
      </c>
      <c r="C468" s="4" t="s">
        <v>702</v>
      </c>
      <c r="D468" s="4" t="str">
        <f>HYPERLINK("https://talan.bank.gov.ua/get-user-certificate/Npz2SscP69qmInURuMFU","Завантажити сертифікат")</f>
        <v>Завантажити сертифікат</v>
      </c>
    </row>
    <row r="469" spans="1:4" x14ac:dyDescent="0.3">
      <c r="A469" s="4">
        <v>468</v>
      </c>
      <c r="B469" s="4" t="s">
        <v>874</v>
      </c>
      <c r="C469" s="4" t="s">
        <v>875</v>
      </c>
      <c r="D469" s="4" t="str">
        <f>HYPERLINK("https://talan.bank.gov.ua/get-user-certificate/Npz2S0pOxpMe9zwa6wau","Завантажити сертифікат")</f>
        <v>Завантажити сертифікат</v>
      </c>
    </row>
    <row r="470" spans="1:4" x14ac:dyDescent="0.3">
      <c r="A470" s="4">
        <v>469</v>
      </c>
      <c r="B470" s="4" t="s">
        <v>876</v>
      </c>
      <c r="C470" s="4" t="s">
        <v>877</v>
      </c>
      <c r="D470" s="4" t="str">
        <f>HYPERLINK("https://talan.bank.gov.ua/get-user-certificate/Npz2S6fWSH2Ikf8SHGhS","Завантажити сертифікат")</f>
        <v>Завантажити сертифікат</v>
      </c>
    </row>
    <row r="471" spans="1:4" x14ac:dyDescent="0.3">
      <c r="A471" s="4">
        <v>470</v>
      </c>
      <c r="B471" s="4" t="s">
        <v>878</v>
      </c>
      <c r="C471" s="4" t="s">
        <v>879</v>
      </c>
      <c r="D471" s="4" t="str">
        <f>HYPERLINK("https://talan.bank.gov.ua/get-user-certificate/Npz2SWvH2A5XSkjHpRJ4","Завантажити сертифікат")</f>
        <v>Завантажити сертифікат</v>
      </c>
    </row>
    <row r="472" spans="1:4" x14ac:dyDescent="0.3">
      <c r="A472" s="4">
        <v>471</v>
      </c>
      <c r="B472" s="4" t="s">
        <v>880</v>
      </c>
      <c r="C472" s="4" t="s">
        <v>879</v>
      </c>
      <c r="D472" s="4" t="str">
        <f>HYPERLINK("https://talan.bank.gov.ua/get-user-certificate/Npz2SGqhzAs_EIVkU4y_","Завантажити сертифікат")</f>
        <v>Завантажити сертифікат</v>
      </c>
    </row>
    <row r="473" spans="1:4" x14ac:dyDescent="0.3">
      <c r="A473" s="4">
        <v>472</v>
      </c>
      <c r="B473" s="4" t="s">
        <v>881</v>
      </c>
      <c r="C473" s="4" t="s">
        <v>879</v>
      </c>
      <c r="D473" s="4" t="str">
        <f>HYPERLINK("https://talan.bank.gov.ua/get-user-certificate/Npz2S3aQN1wvmWwHCPPM","Завантажити сертифікат")</f>
        <v>Завантажити сертифікат</v>
      </c>
    </row>
    <row r="474" spans="1:4" x14ac:dyDescent="0.3">
      <c r="A474" s="4">
        <v>473</v>
      </c>
      <c r="B474" s="4" t="s">
        <v>882</v>
      </c>
      <c r="C474" s="4" t="s">
        <v>883</v>
      </c>
      <c r="D474" s="4" t="str">
        <f>HYPERLINK("https://talan.bank.gov.ua/get-user-certificate/Npz2SEhLYLAdhmVmJ713","Завантажити сертифікат")</f>
        <v>Завантажити сертифікат</v>
      </c>
    </row>
    <row r="475" spans="1:4" x14ac:dyDescent="0.3">
      <c r="A475" s="4">
        <v>474</v>
      </c>
      <c r="B475" s="4" t="s">
        <v>884</v>
      </c>
      <c r="C475" s="4" t="s">
        <v>885</v>
      </c>
      <c r="D475" s="4" t="str">
        <f>HYPERLINK("https://talan.bank.gov.ua/get-user-certificate/Npz2SnK8zj9G90cWC1tR","Завантажити сертифікат")</f>
        <v>Завантажити сертифікат</v>
      </c>
    </row>
    <row r="476" spans="1:4" x14ac:dyDescent="0.3">
      <c r="A476" s="4">
        <v>475</v>
      </c>
      <c r="B476" s="4" t="s">
        <v>805</v>
      </c>
      <c r="C476" s="4" t="s">
        <v>806</v>
      </c>
      <c r="D476" s="4" t="str">
        <f>HYPERLINK("https://talan.bank.gov.ua/get-user-certificate/Npz2SgpDNFlZ_DIcxHsl","Завантажити сертифікат")</f>
        <v>Завантажити сертифікат</v>
      </c>
    </row>
    <row r="477" spans="1:4" x14ac:dyDescent="0.3">
      <c r="A477" s="4">
        <v>476</v>
      </c>
      <c r="B477" s="4" t="s">
        <v>886</v>
      </c>
      <c r="C477" s="4" t="s">
        <v>887</v>
      </c>
      <c r="D477" s="4" t="str">
        <f>HYPERLINK("https://talan.bank.gov.ua/get-user-certificate/Npz2SHei_IAsgFbYHN80","Завантажити сертифікат")</f>
        <v>Завантажити сертифікат</v>
      </c>
    </row>
    <row r="478" spans="1:4" x14ac:dyDescent="0.3">
      <c r="A478" s="4">
        <v>477</v>
      </c>
      <c r="B478" s="4" t="s">
        <v>888</v>
      </c>
      <c r="C478" s="4" t="s">
        <v>889</v>
      </c>
      <c r="D478" s="4" t="str">
        <f>HYPERLINK("https://talan.bank.gov.ua/get-user-certificate/Npz2SfpxCMVYWPDSU8Iq","Завантажити сертифікат")</f>
        <v>Завантажити сертифікат</v>
      </c>
    </row>
    <row r="479" spans="1:4" x14ac:dyDescent="0.3">
      <c r="A479" s="4">
        <v>478</v>
      </c>
      <c r="B479" s="4" t="s">
        <v>890</v>
      </c>
      <c r="C479" s="4" t="s">
        <v>891</v>
      </c>
      <c r="D479" s="4" t="str">
        <f>HYPERLINK("https://talan.bank.gov.ua/get-user-certificate/Npz2SSmXWbgrzCTH8jQz","Завантажити сертифікат")</f>
        <v>Завантажити сертифікат</v>
      </c>
    </row>
    <row r="480" spans="1:4" x14ac:dyDescent="0.3">
      <c r="A480" s="4">
        <v>479</v>
      </c>
      <c r="B480" s="4" t="s">
        <v>892</v>
      </c>
      <c r="C480" s="4" t="s">
        <v>893</v>
      </c>
      <c r="D480" s="4" t="str">
        <f>HYPERLINK("https://talan.bank.gov.ua/get-user-certificate/Npz2SIhUwwyNaPkaEZiU","Завантажити сертифікат")</f>
        <v>Завантажити сертифікат</v>
      </c>
    </row>
    <row r="481" spans="1:4" x14ac:dyDescent="0.3">
      <c r="A481" s="4">
        <v>480</v>
      </c>
      <c r="B481" s="4" t="s">
        <v>894</v>
      </c>
      <c r="C481" s="4" t="s">
        <v>895</v>
      </c>
      <c r="D481" s="4" t="str">
        <f>HYPERLINK("https://talan.bank.gov.ua/get-user-certificate/Npz2Sb3vVggOV5i6iU6n","Завантажити сертифікат")</f>
        <v>Завантажити сертифікат</v>
      </c>
    </row>
    <row r="482" spans="1:4" x14ac:dyDescent="0.3">
      <c r="A482" s="4">
        <v>481</v>
      </c>
      <c r="B482" s="4" t="s">
        <v>896</v>
      </c>
      <c r="C482" s="4" t="s">
        <v>897</v>
      </c>
      <c r="D482" s="4" t="str">
        <f>HYPERLINK("https://talan.bank.gov.ua/get-user-certificate/Npz2Skcts_jYKSTgPiX2","Завантажити сертифікат")</f>
        <v>Завантажити сертифікат</v>
      </c>
    </row>
    <row r="483" spans="1:4" x14ac:dyDescent="0.3">
      <c r="A483" s="4">
        <v>482</v>
      </c>
      <c r="B483" s="4" t="s">
        <v>898</v>
      </c>
      <c r="C483" s="4" t="s">
        <v>899</v>
      </c>
      <c r="D483" s="4" t="str">
        <f>HYPERLINK("https://talan.bank.gov.ua/get-user-certificate/Npz2SYZT-zCrg2z3ES1J","Завантажити сертифікат")</f>
        <v>Завантажити сертифікат</v>
      </c>
    </row>
    <row r="484" spans="1:4" x14ac:dyDescent="0.3">
      <c r="A484" s="4">
        <v>483</v>
      </c>
      <c r="B484" s="4" t="s">
        <v>900</v>
      </c>
      <c r="C484" s="4" t="s">
        <v>901</v>
      </c>
      <c r="D484" s="4" t="str">
        <f>HYPERLINK("https://talan.bank.gov.ua/get-user-certificate/Npz2SO2HfuZSYbpgNhmk","Завантажити сертифікат")</f>
        <v>Завантажити сертифікат</v>
      </c>
    </row>
    <row r="485" spans="1:4" x14ac:dyDescent="0.3">
      <c r="A485" s="4">
        <v>484</v>
      </c>
      <c r="B485" s="4" t="s">
        <v>902</v>
      </c>
      <c r="C485" s="4" t="s">
        <v>903</v>
      </c>
      <c r="D485" s="4" t="str">
        <f>HYPERLINK("https://talan.bank.gov.ua/get-user-certificate/Npz2SYjTMs5ysMhsjGdE","Завантажити сертифікат")</f>
        <v>Завантажити сертифікат</v>
      </c>
    </row>
    <row r="486" spans="1:4" x14ac:dyDescent="0.3">
      <c r="A486" s="4">
        <v>485</v>
      </c>
      <c r="B486" s="4" t="s">
        <v>904</v>
      </c>
      <c r="C486" s="4" t="s">
        <v>905</v>
      </c>
      <c r="D486" s="4" t="str">
        <f>HYPERLINK("https://talan.bank.gov.ua/get-user-certificate/Npz2SQgPg2WRZS_z8SZO","Завантажити сертифікат")</f>
        <v>Завантажити сертифікат</v>
      </c>
    </row>
    <row r="487" spans="1:4" x14ac:dyDescent="0.3">
      <c r="A487" s="4">
        <v>486</v>
      </c>
      <c r="B487" s="4" t="s">
        <v>906</v>
      </c>
      <c r="C487" s="4" t="s">
        <v>907</v>
      </c>
      <c r="D487" s="4" t="str">
        <f>HYPERLINK("https://talan.bank.gov.ua/get-user-certificate/Npz2SCR2wxbuEaIvoz6M","Завантажити сертифікат")</f>
        <v>Завантажити сертифікат</v>
      </c>
    </row>
    <row r="488" spans="1:4" x14ac:dyDescent="0.3">
      <c r="A488" s="4">
        <v>487</v>
      </c>
      <c r="B488" s="4" t="s">
        <v>908</v>
      </c>
      <c r="C488" s="4" t="s">
        <v>909</v>
      </c>
      <c r="D488" s="4" t="str">
        <f>HYPERLINK("https://talan.bank.gov.ua/get-user-certificate/Npz2SI6B7eDT8VIb7qMq","Завантажити сертифікат")</f>
        <v>Завантажити сертифікат</v>
      </c>
    </row>
    <row r="489" spans="1:4" x14ac:dyDescent="0.3">
      <c r="A489" s="4">
        <v>488</v>
      </c>
      <c r="B489" s="4" t="s">
        <v>910</v>
      </c>
      <c r="C489" s="4" t="s">
        <v>911</v>
      </c>
      <c r="D489" s="4" t="str">
        <f>HYPERLINK("https://talan.bank.gov.ua/get-user-certificate/Npz2S9W4X9sgsVfdi6Oa","Завантажити сертифікат")</f>
        <v>Завантажити сертифікат</v>
      </c>
    </row>
    <row r="490" spans="1:4" x14ac:dyDescent="0.3">
      <c r="A490" s="4">
        <v>489</v>
      </c>
      <c r="B490" s="4" t="s">
        <v>912</v>
      </c>
      <c r="C490" s="4" t="s">
        <v>913</v>
      </c>
      <c r="D490" s="4" t="str">
        <f>HYPERLINK("https://talan.bank.gov.ua/get-user-certificate/Npz2SGanIXbP5F0MRyeu","Завантажити сертифікат")</f>
        <v>Завантажити сертифікат</v>
      </c>
    </row>
    <row r="491" spans="1:4" x14ac:dyDescent="0.3">
      <c r="A491" s="4">
        <v>490</v>
      </c>
      <c r="B491" s="4" t="s">
        <v>914</v>
      </c>
      <c r="C491" s="4" t="s">
        <v>915</v>
      </c>
      <c r="D491" s="4" t="str">
        <f>HYPERLINK("https://talan.bank.gov.ua/get-user-certificate/Npz2SNS1lCYPSYWuzRVy","Завантажити сертифікат")</f>
        <v>Завантажити сертифікат</v>
      </c>
    </row>
    <row r="492" spans="1:4" x14ac:dyDescent="0.3">
      <c r="A492" s="4">
        <v>491</v>
      </c>
      <c r="B492" s="4" t="s">
        <v>916</v>
      </c>
      <c r="C492" s="4" t="s">
        <v>917</v>
      </c>
      <c r="D492" s="4" t="str">
        <f>HYPERLINK("https://talan.bank.gov.ua/get-user-certificate/Npz2SyMUHA7j_HQf2MrQ","Завантажити сертифікат")</f>
        <v>Завантажити сертифікат</v>
      </c>
    </row>
    <row r="493" spans="1:4" x14ac:dyDescent="0.3">
      <c r="A493" s="4">
        <v>492</v>
      </c>
      <c r="B493" s="4" t="s">
        <v>918</v>
      </c>
      <c r="C493" s="4" t="s">
        <v>919</v>
      </c>
      <c r="D493" s="4" t="str">
        <f>HYPERLINK("https://talan.bank.gov.ua/get-user-certificate/Npz2SUbhLesgt24tnC9Y","Завантажити сертифікат")</f>
        <v>Завантажити сертифікат</v>
      </c>
    </row>
    <row r="494" spans="1:4" x14ac:dyDescent="0.3">
      <c r="A494" s="4">
        <v>493</v>
      </c>
      <c r="B494" s="4" t="s">
        <v>920</v>
      </c>
      <c r="C494" s="4" t="s">
        <v>921</v>
      </c>
      <c r="D494" s="4" t="str">
        <f>HYPERLINK("https://talan.bank.gov.ua/get-user-certificate/Npz2Sj-tZw7SdmYZ1IRH","Завантажити сертифікат")</f>
        <v>Завантажити сертифікат</v>
      </c>
    </row>
    <row r="495" spans="1:4" x14ac:dyDescent="0.3">
      <c r="A495" s="4">
        <v>494</v>
      </c>
      <c r="B495" s="4" t="s">
        <v>922</v>
      </c>
      <c r="C495" s="4" t="s">
        <v>923</v>
      </c>
      <c r="D495" s="4" t="str">
        <f>HYPERLINK("https://talan.bank.gov.ua/get-user-certificate/Npz2ShjofVL_sceibwfc","Завантажити сертифікат")</f>
        <v>Завантажити сертифікат</v>
      </c>
    </row>
    <row r="496" spans="1:4" x14ac:dyDescent="0.3">
      <c r="A496" s="4">
        <v>495</v>
      </c>
      <c r="B496" s="4" t="s">
        <v>924</v>
      </c>
      <c r="C496" s="4" t="s">
        <v>925</v>
      </c>
      <c r="D496" s="4" t="str">
        <f>HYPERLINK("https://talan.bank.gov.ua/get-user-certificate/Npz2SmyFjkF5xuKeprqs","Завантажити сертифікат")</f>
        <v>Завантажити сертифікат</v>
      </c>
    </row>
    <row r="497" spans="1:4" x14ac:dyDescent="0.3">
      <c r="A497" s="4">
        <v>496</v>
      </c>
      <c r="B497" s="4" t="s">
        <v>926</v>
      </c>
      <c r="C497" s="4" t="s">
        <v>927</v>
      </c>
      <c r="D497" s="4" t="str">
        <f>HYPERLINK("https://talan.bank.gov.ua/get-user-certificate/Npz2SfgpoUmZmokO6z5D","Завантажити сертифікат")</f>
        <v>Завантажити сертифікат</v>
      </c>
    </row>
    <row r="498" spans="1:4" x14ac:dyDescent="0.3">
      <c r="A498" s="4">
        <v>497</v>
      </c>
      <c r="B498" s="4" t="s">
        <v>928</v>
      </c>
      <c r="C498" s="4" t="s">
        <v>929</v>
      </c>
      <c r="D498" s="4" t="str">
        <f>HYPERLINK("https://talan.bank.gov.ua/get-user-certificate/Npz2SRILkrsF7CR93ZMf","Завантажити сертифікат")</f>
        <v>Завантажити сертифікат</v>
      </c>
    </row>
    <row r="499" spans="1:4" x14ac:dyDescent="0.3">
      <c r="A499" s="4">
        <v>498</v>
      </c>
      <c r="B499" s="4" t="s">
        <v>930</v>
      </c>
      <c r="C499" s="4" t="s">
        <v>931</v>
      </c>
      <c r="D499" s="4" t="str">
        <f>HYPERLINK("https://talan.bank.gov.ua/get-user-certificate/Npz2SBjT_A4pkGhyRbG8","Завантажити сертифікат")</f>
        <v>Завантажити сертифікат</v>
      </c>
    </row>
    <row r="500" spans="1:4" x14ac:dyDescent="0.3">
      <c r="A500" s="4">
        <v>499</v>
      </c>
      <c r="B500" s="4" t="s">
        <v>932</v>
      </c>
      <c r="C500" s="4" t="s">
        <v>933</v>
      </c>
      <c r="D500" s="4" t="str">
        <f>HYPERLINK("https://talan.bank.gov.ua/get-user-certificate/Npz2SOcOrAykt1CKXCiC","Завантажити сертифікат")</f>
        <v>Завантажити сертифікат</v>
      </c>
    </row>
    <row r="501" spans="1:4" x14ac:dyDescent="0.3">
      <c r="A501" s="4">
        <v>500</v>
      </c>
      <c r="B501" s="4" t="s">
        <v>934</v>
      </c>
      <c r="C501" s="4" t="s">
        <v>935</v>
      </c>
      <c r="D501" s="4" t="str">
        <f>HYPERLINK("https://talan.bank.gov.ua/get-user-certificate/Npz2SM7MV6eyuk6Th7Kd","Завантажити сертифікат")</f>
        <v>Завантажити сертифікат</v>
      </c>
    </row>
    <row r="502" spans="1:4" x14ac:dyDescent="0.3">
      <c r="A502" s="4">
        <v>501</v>
      </c>
      <c r="B502" s="4" t="s">
        <v>936</v>
      </c>
      <c r="C502" s="4" t="s">
        <v>937</v>
      </c>
      <c r="D502" s="4" t="str">
        <f>HYPERLINK("https://talan.bank.gov.ua/get-user-certificate/Npz2SFtrhEi2yQg9o0eU","Завантажити сертифікат")</f>
        <v>Завантажити сертифікат</v>
      </c>
    </row>
    <row r="503" spans="1:4" x14ac:dyDescent="0.3">
      <c r="A503" s="4">
        <v>502</v>
      </c>
      <c r="B503" s="4" t="s">
        <v>938</v>
      </c>
      <c r="C503" s="4" t="s">
        <v>939</v>
      </c>
      <c r="D503" s="4" t="str">
        <f>HYPERLINK("https://talan.bank.gov.ua/get-user-certificate/Npz2S4KbuPUJyiCpGXY8","Завантажити сертифікат")</f>
        <v>Завантажити сертифікат</v>
      </c>
    </row>
    <row r="504" spans="1:4" x14ac:dyDescent="0.3">
      <c r="A504" s="4">
        <v>503</v>
      </c>
      <c r="B504" s="4" t="s">
        <v>940</v>
      </c>
      <c r="C504" s="4" t="s">
        <v>941</v>
      </c>
      <c r="D504" s="4" t="str">
        <f>HYPERLINK("https://talan.bank.gov.ua/get-user-certificate/Npz2SBFkhZaaQ1AWcN3j","Завантажити сертифікат")</f>
        <v>Завантажити сертифікат</v>
      </c>
    </row>
    <row r="505" spans="1:4" x14ac:dyDescent="0.3">
      <c r="A505" s="4">
        <v>504</v>
      </c>
      <c r="B505" s="4" t="s">
        <v>942</v>
      </c>
      <c r="C505" s="4" t="s">
        <v>943</v>
      </c>
      <c r="D505" s="4" t="str">
        <f>HYPERLINK("https://talan.bank.gov.ua/get-user-certificate/Npz2SRk5KoLUPxGFR8t_","Завантажити сертифікат")</f>
        <v>Завантажити сертифікат</v>
      </c>
    </row>
    <row r="506" spans="1:4" x14ac:dyDescent="0.3">
      <c r="A506" s="4">
        <v>505</v>
      </c>
      <c r="B506" s="4" t="s">
        <v>944</v>
      </c>
      <c r="C506" s="4" t="s">
        <v>945</v>
      </c>
      <c r="D506" s="4" t="str">
        <f>HYPERLINK("https://talan.bank.gov.ua/get-user-certificate/Npz2SJBoMzJ62lJ9tYVH","Завантажити сертифікат")</f>
        <v>Завантажити сертифікат</v>
      </c>
    </row>
    <row r="507" spans="1:4" x14ac:dyDescent="0.3">
      <c r="A507" s="4">
        <v>506</v>
      </c>
      <c r="B507" s="4" t="s">
        <v>946</v>
      </c>
      <c r="C507" s="4" t="s">
        <v>947</v>
      </c>
      <c r="D507" s="4" t="str">
        <f>HYPERLINK("https://talan.bank.gov.ua/get-user-certificate/Npz2SlSk1qtivSP9UbxL","Завантажити сертифікат")</f>
        <v>Завантажити сертифікат</v>
      </c>
    </row>
    <row r="508" spans="1:4" x14ac:dyDescent="0.3">
      <c r="A508" s="4">
        <v>507</v>
      </c>
      <c r="B508" s="4" t="s">
        <v>948</v>
      </c>
      <c r="C508" s="4" t="s">
        <v>949</v>
      </c>
      <c r="D508" s="4" t="str">
        <f>HYPERLINK("https://talan.bank.gov.ua/get-user-certificate/Npz2SzfjzIsMJIvrA1FD","Завантажити сертифікат")</f>
        <v>Завантажити сертифікат</v>
      </c>
    </row>
    <row r="509" spans="1:4" x14ac:dyDescent="0.3">
      <c r="A509" s="4">
        <v>508</v>
      </c>
      <c r="B509" s="4" t="s">
        <v>950</v>
      </c>
      <c r="C509" s="4" t="s">
        <v>951</v>
      </c>
      <c r="D509" s="4" t="str">
        <f>HYPERLINK("https://talan.bank.gov.ua/get-user-certificate/Npz2Sq6NoD419GMYprmd","Завантажити сертифікат")</f>
        <v>Завантажити сертифікат</v>
      </c>
    </row>
    <row r="510" spans="1:4" x14ac:dyDescent="0.3">
      <c r="A510" s="4">
        <v>509</v>
      </c>
      <c r="B510" s="4" t="s">
        <v>952</v>
      </c>
      <c r="C510" s="4" t="s">
        <v>953</v>
      </c>
      <c r="D510" s="4" t="str">
        <f>HYPERLINK("https://talan.bank.gov.ua/get-user-certificate/Npz2SKo96P_aCAblDgLn","Завантажити сертифікат")</f>
        <v>Завантажити сертифікат</v>
      </c>
    </row>
    <row r="511" spans="1:4" x14ac:dyDescent="0.3">
      <c r="A511" s="4">
        <v>510</v>
      </c>
      <c r="B511" s="4" t="s">
        <v>954</v>
      </c>
      <c r="C511" s="4" t="s">
        <v>955</v>
      </c>
      <c r="D511" s="4" t="str">
        <f>HYPERLINK("https://talan.bank.gov.ua/get-user-certificate/Npz2S4u-M44CJXa49acm","Завантажити сертифікат")</f>
        <v>Завантажити сертифікат</v>
      </c>
    </row>
    <row r="512" spans="1:4" x14ac:dyDescent="0.3">
      <c r="A512" s="4">
        <v>511</v>
      </c>
      <c r="B512" s="4" t="s">
        <v>956</v>
      </c>
      <c r="C512" s="4" t="s">
        <v>957</v>
      </c>
      <c r="D512" s="4" t="str">
        <f>HYPERLINK("https://talan.bank.gov.ua/get-user-certificate/Npz2S8vND5xAmnffXU3V","Завантажити сертифікат")</f>
        <v>Завантажити сертифікат</v>
      </c>
    </row>
    <row r="513" spans="1:4" x14ac:dyDescent="0.3">
      <c r="A513" s="4">
        <v>512</v>
      </c>
      <c r="B513" s="4" t="s">
        <v>958</v>
      </c>
      <c r="C513" s="4" t="s">
        <v>959</v>
      </c>
      <c r="D513" s="4" t="str">
        <f>HYPERLINK("https://talan.bank.gov.ua/get-user-certificate/Npz2SWXzjKBnqzkoiMpH","Завантажити сертифікат")</f>
        <v>Завантажити сертифікат</v>
      </c>
    </row>
    <row r="514" spans="1:4" x14ac:dyDescent="0.3">
      <c r="A514" s="4">
        <v>513</v>
      </c>
      <c r="B514" s="4" t="s">
        <v>960</v>
      </c>
      <c r="C514" s="4" t="s">
        <v>961</v>
      </c>
      <c r="D514" s="4" t="str">
        <f>HYPERLINK("https://talan.bank.gov.ua/get-user-certificate/Npz2SDmpeU5bCn6Txbfd","Завантажити сертифікат")</f>
        <v>Завантажити сертифікат</v>
      </c>
    </row>
    <row r="515" spans="1:4" x14ac:dyDescent="0.3">
      <c r="A515" s="4">
        <v>514</v>
      </c>
      <c r="B515" s="4" t="s">
        <v>962</v>
      </c>
      <c r="C515" s="4" t="s">
        <v>963</v>
      </c>
      <c r="D515" s="4" t="str">
        <f>HYPERLINK("https://talan.bank.gov.ua/get-user-certificate/Npz2SFh0VB8JZZ8STnpN","Завантажити сертифікат")</f>
        <v>Завантажити сертифікат</v>
      </c>
    </row>
    <row r="516" spans="1:4" x14ac:dyDescent="0.3">
      <c r="A516" s="4">
        <v>515</v>
      </c>
      <c r="B516" s="4" t="s">
        <v>964</v>
      </c>
      <c r="C516" s="4" t="s">
        <v>965</v>
      </c>
      <c r="D516" s="4" t="str">
        <f>HYPERLINK("https://talan.bank.gov.ua/get-user-certificate/Npz2SUGsl2f0eMraYj4-","Завантажити сертифікат")</f>
        <v>Завантажити сертифікат</v>
      </c>
    </row>
    <row r="517" spans="1:4" x14ac:dyDescent="0.3">
      <c r="A517" s="4">
        <v>516</v>
      </c>
      <c r="B517" s="4" t="s">
        <v>778</v>
      </c>
      <c r="C517" s="4" t="s">
        <v>966</v>
      </c>
      <c r="D517" s="4" t="str">
        <f>HYPERLINK("https://talan.bank.gov.ua/get-user-certificate/Npz2SKOMQCvtoa5PWRiN","Завантажити сертифікат")</f>
        <v>Завантажити сертифікат</v>
      </c>
    </row>
    <row r="518" spans="1:4" x14ac:dyDescent="0.3">
      <c r="A518" s="4">
        <v>517</v>
      </c>
      <c r="B518" s="4" t="s">
        <v>967</v>
      </c>
      <c r="C518" s="4" t="s">
        <v>968</v>
      </c>
      <c r="D518" s="4" t="str">
        <f>HYPERLINK("https://talan.bank.gov.ua/get-user-certificate/Npz2S67bjc8FgsJ9dcND","Завантажити сертифікат")</f>
        <v>Завантажити сертифікат</v>
      </c>
    </row>
    <row r="519" spans="1:4" x14ac:dyDescent="0.3">
      <c r="A519" s="4">
        <v>518</v>
      </c>
      <c r="B519" s="4" t="s">
        <v>969</v>
      </c>
      <c r="C519" s="4" t="s">
        <v>970</v>
      </c>
      <c r="D519" s="4" t="str">
        <f>HYPERLINK("https://talan.bank.gov.ua/get-user-certificate/Npz2SsV2C7H8YJ-pI1Hj","Завантажити сертифікат")</f>
        <v>Завантажити сертифікат</v>
      </c>
    </row>
    <row r="520" spans="1:4" x14ac:dyDescent="0.3">
      <c r="A520" s="4">
        <v>519</v>
      </c>
      <c r="B520" s="4" t="s">
        <v>971</v>
      </c>
      <c r="C520" s="4" t="s">
        <v>972</v>
      </c>
      <c r="D520" s="4" t="str">
        <f>HYPERLINK("https://talan.bank.gov.ua/get-user-certificate/Npz2S1T7P9B8thFrkJdm","Завантажити сертифікат")</f>
        <v>Завантажити сертифікат</v>
      </c>
    </row>
    <row r="521" spans="1:4" x14ac:dyDescent="0.3">
      <c r="A521" s="4">
        <v>520</v>
      </c>
      <c r="B521" s="4" t="s">
        <v>973</v>
      </c>
      <c r="C521" s="4" t="s">
        <v>974</v>
      </c>
      <c r="D521" s="4" t="str">
        <f>HYPERLINK("https://talan.bank.gov.ua/get-user-certificate/Npz2SJ0DjVAIpimO_hef","Завантажити сертифікат")</f>
        <v>Завантажити сертифікат</v>
      </c>
    </row>
    <row r="522" spans="1:4" x14ac:dyDescent="0.3">
      <c r="A522" s="4">
        <v>521</v>
      </c>
      <c r="B522" s="4" t="s">
        <v>975</v>
      </c>
      <c r="C522" s="4" t="s">
        <v>974</v>
      </c>
      <c r="D522" s="4" t="str">
        <f>HYPERLINK("https://talan.bank.gov.ua/get-user-certificate/Npz2S0F3WxOaLkne26HV","Завантажити сертифікат")</f>
        <v>Завантажити сертифікат</v>
      </c>
    </row>
    <row r="523" spans="1:4" x14ac:dyDescent="0.3">
      <c r="A523" s="4">
        <v>522</v>
      </c>
      <c r="B523" s="4" t="s">
        <v>976</v>
      </c>
      <c r="C523" s="4" t="s">
        <v>977</v>
      </c>
      <c r="D523" s="4" t="str">
        <f>HYPERLINK("https://talan.bank.gov.ua/get-user-certificate/Npz2S5xA_UtSivH8nsSU","Завантажити сертифікат")</f>
        <v>Завантажити сертифікат</v>
      </c>
    </row>
    <row r="524" spans="1:4" x14ac:dyDescent="0.3">
      <c r="A524" s="4">
        <v>523</v>
      </c>
      <c r="B524" s="4" t="s">
        <v>978</v>
      </c>
      <c r="C524" s="4" t="s">
        <v>979</v>
      </c>
      <c r="D524" s="4" t="str">
        <f>HYPERLINK("https://talan.bank.gov.ua/get-user-certificate/Npz2SnK_Tpid7_sx6b65","Завантажити сертифікат")</f>
        <v>Завантажити сертифікат</v>
      </c>
    </row>
    <row r="525" spans="1:4" x14ac:dyDescent="0.3">
      <c r="A525" s="4">
        <v>524</v>
      </c>
      <c r="B525" s="4" t="s">
        <v>980</v>
      </c>
      <c r="C525" s="4" t="s">
        <v>981</v>
      </c>
      <c r="D525" s="4" t="str">
        <f>HYPERLINK("https://talan.bank.gov.ua/get-user-certificate/Npz2SFnbScJ1FYTFoD8G","Завантажити сертифікат")</f>
        <v>Завантажити сертифікат</v>
      </c>
    </row>
    <row r="526" spans="1:4" x14ac:dyDescent="0.3">
      <c r="A526" s="4">
        <v>525</v>
      </c>
      <c r="B526" s="4" t="s">
        <v>982</v>
      </c>
      <c r="C526" s="4" t="s">
        <v>983</v>
      </c>
      <c r="D526" s="4" t="str">
        <f>HYPERLINK("https://talan.bank.gov.ua/get-user-certificate/Npz2SW9Lji0NzXD-uBNK","Завантажити сертифікат")</f>
        <v>Завантажити сертифікат</v>
      </c>
    </row>
    <row r="527" spans="1:4" x14ac:dyDescent="0.3">
      <c r="A527" s="4">
        <v>526</v>
      </c>
      <c r="B527" s="4" t="s">
        <v>984</v>
      </c>
      <c r="C527" s="4" t="s">
        <v>985</v>
      </c>
      <c r="D527" s="4" t="str">
        <f>HYPERLINK("https://talan.bank.gov.ua/get-user-certificate/Npz2SLM_vpAAlAk2B3QN","Завантажити сертифікат")</f>
        <v>Завантажити сертифікат</v>
      </c>
    </row>
    <row r="528" spans="1:4" x14ac:dyDescent="0.3">
      <c r="A528" s="4">
        <v>527</v>
      </c>
      <c r="B528" s="4" t="s">
        <v>986</v>
      </c>
      <c r="C528" s="4" t="s">
        <v>987</v>
      </c>
      <c r="D528" s="4" t="str">
        <f>HYPERLINK("https://talan.bank.gov.ua/get-user-certificate/Npz2Sftpc1Y11ktj2Yj6","Завантажити сертифікат")</f>
        <v>Завантажити сертифікат</v>
      </c>
    </row>
    <row r="529" spans="1:4" x14ac:dyDescent="0.3">
      <c r="A529" s="4">
        <v>528</v>
      </c>
      <c r="B529" s="4" t="s">
        <v>988</v>
      </c>
      <c r="C529" s="4" t="s">
        <v>989</v>
      </c>
      <c r="D529" s="4" t="str">
        <f>HYPERLINK("https://talan.bank.gov.ua/get-user-certificate/Npz2SyLftbjuXfkNiD0N","Завантажити сертифікат")</f>
        <v>Завантажити сертифікат</v>
      </c>
    </row>
    <row r="530" spans="1:4" x14ac:dyDescent="0.3">
      <c r="A530" s="4">
        <v>529</v>
      </c>
      <c r="B530" s="4" t="s">
        <v>990</v>
      </c>
      <c r="C530" s="4" t="s">
        <v>991</v>
      </c>
      <c r="D530" s="4" t="str">
        <f>HYPERLINK("https://talan.bank.gov.ua/get-user-certificate/Npz2SnztkTqFWczvUAab","Завантажити сертифікат")</f>
        <v>Завантажити сертифікат</v>
      </c>
    </row>
    <row r="531" spans="1:4" x14ac:dyDescent="0.3">
      <c r="A531" s="4">
        <v>530</v>
      </c>
      <c r="B531" s="4" t="s">
        <v>992</v>
      </c>
      <c r="C531" s="4" t="s">
        <v>993</v>
      </c>
      <c r="D531" s="4" t="str">
        <f>HYPERLINK("https://talan.bank.gov.ua/get-user-certificate/Npz2S0qOtotkBrDMX9DQ","Завантажити сертифікат")</f>
        <v>Завантажити сертифікат</v>
      </c>
    </row>
    <row r="532" spans="1:4" x14ac:dyDescent="0.3">
      <c r="A532" s="4">
        <v>531</v>
      </c>
      <c r="B532" s="4" t="s">
        <v>994</v>
      </c>
      <c r="C532" s="4" t="s">
        <v>995</v>
      </c>
      <c r="D532" s="4" t="str">
        <f>HYPERLINK("https://talan.bank.gov.ua/get-user-certificate/Npz2S4ZH-C_H_McZ0UfV","Завантажити сертифікат")</f>
        <v>Завантажити сертифікат</v>
      </c>
    </row>
    <row r="533" spans="1:4" x14ac:dyDescent="0.3">
      <c r="A533" s="4">
        <v>532</v>
      </c>
      <c r="B533" s="4" t="s">
        <v>996</v>
      </c>
      <c r="C533" s="4" t="s">
        <v>997</v>
      </c>
      <c r="D533" s="4" t="str">
        <f>HYPERLINK("https://talan.bank.gov.ua/get-user-certificate/Npz2SIq-Y32ONO9U1lt_","Завантажити сертифікат")</f>
        <v>Завантажити сертифікат</v>
      </c>
    </row>
    <row r="534" spans="1:4" x14ac:dyDescent="0.3">
      <c r="A534" s="4">
        <v>533</v>
      </c>
      <c r="B534" s="4" t="s">
        <v>998</v>
      </c>
      <c r="C534" s="4" t="s">
        <v>999</v>
      </c>
      <c r="D534" s="4" t="str">
        <f>HYPERLINK("https://talan.bank.gov.ua/get-user-certificate/Npz2SyGMWex6MrY4VFzK","Завантажити сертифікат")</f>
        <v>Завантажити сертифікат</v>
      </c>
    </row>
    <row r="535" spans="1:4" x14ac:dyDescent="0.3">
      <c r="A535" s="4">
        <v>534</v>
      </c>
      <c r="B535" s="4" t="s">
        <v>1000</v>
      </c>
      <c r="C535" s="4" t="s">
        <v>1001</v>
      </c>
      <c r="D535" s="4" t="str">
        <f>HYPERLINK("https://talan.bank.gov.ua/get-user-certificate/Npz2SHsfnDeDpM_IopqG","Завантажити сертифікат")</f>
        <v>Завантажити сертифікат</v>
      </c>
    </row>
    <row r="536" spans="1:4" x14ac:dyDescent="0.3">
      <c r="A536" s="4">
        <v>535</v>
      </c>
      <c r="B536" s="4" t="s">
        <v>1002</v>
      </c>
      <c r="C536" s="4" t="s">
        <v>1003</v>
      </c>
      <c r="D536" s="4" t="str">
        <f>HYPERLINK("https://talan.bank.gov.ua/get-user-certificate/Npz2SeVzqHCxFsSyx6l3","Завантажити сертифікат")</f>
        <v>Завантажити сертифікат</v>
      </c>
    </row>
    <row r="537" spans="1:4" x14ac:dyDescent="0.3">
      <c r="A537" s="4">
        <v>536</v>
      </c>
      <c r="B537" s="4" t="s">
        <v>1004</v>
      </c>
      <c r="C537" s="4" t="s">
        <v>1005</v>
      </c>
      <c r="D537" s="4" t="str">
        <f>HYPERLINK("https://talan.bank.gov.ua/get-user-certificate/Npz2S_zKCrkFsDXYCjT-","Завантажити сертифікат")</f>
        <v>Завантажити сертифікат</v>
      </c>
    </row>
    <row r="538" spans="1:4" x14ac:dyDescent="0.3">
      <c r="A538" s="4">
        <v>537</v>
      </c>
      <c r="B538" s="4" t="s">
        <v>1006</v>
      </c>
      <c r="C538" s="4" t="s">
        <v>1007</v>
      </c>
      <c r="D538" s="4" t="str">
        <f>HYPERLINK("https://talan.bank.gov.ua/get-user-certificate/Npz2SvbWgWHfJMt5oxPm","Завантажити сертифікат")</f>
        <v>Завантажити сертифікат</v>
      </c>
    </row>
    <row r="539" spans="1:4" x14ac:dyDescent="0.3">
      <c r="A539" s="4">
        <v>538</v>
      </c>
      <c r="B539" s="4" t="s">
        <v>1008</v>
      </c>
      <c r="C539" s="4" t="s">
        <v>1009</v>
      </c>
      <c r="D539" s="4" t="str">
        <f>HYPERLINK("https://talan.bank.gov.ua/get-user-certificate/Npz2SR9MVXi4qINd18z5","Завантажити сертифікат")</f>
        <v>Завантажити сертифікат</v>
      </c>
    </row>
    <row r="540" spans="1:4" x14ac:dyDescent="0.3">
      <c r="A540" s="4">
        <v>539</v>
      </c>
      <c r="B540" s="4" t="s">
        <v>1010</v>
      </c>
      <c r="C540" s="4" t="s">
        <v>1011</v>
      </c>
      <c r="D540" s="4" t="str">
        <f>HYPERLINK("https://talan.bank.gov.ua/get-user-certificate/Npz2SekYRRqdZVLCiGt7","Завантажити сертифікат")</f>
        <v>Завантажити сертифікат</v>
      </c>
    </row>
    <row r="541" spans="1:4" x14ac:dyDescent="0.3">
      <c r="A541" s="4">
        <v>540</v>
      </c>
      <c r="B541" s="4" t="s">
        <v>1012</v>
      </c>
      <c r="C541" s="4" t="s">
        <v>1013</v>
      </c>
      <c r="D541" s="4" t="str">
        <f>HYPERLINK("https://talan.bank.gov.ua/get-user-certificate/Npz2SORJzToTI9yAXwPL","Завантажити сертифікат")</f>
        <v>Завантажити сертифікат</v>
      </c>
    </row>
    <row r="542" spans="1:4" x14ac:dyDescent="0.3">
      <c r="A542" s="4">
        <v>541</v>
      </c>
      <c r="B542" s="4" t="s">
        <v>1014</v>
      </c>
      <c r="C542" s="4" t="s">
        <v>1015</v>
      </c>
      <c r="D542" s="4" t="str">
        <f>HYPERLINK("https://talan.bank.gov.ua/get-user-certificate/Npz2S95Sp9M5ovU-NQ9F","Завантажити сертифікат")</f>
        <v>Завантажити сертифікат</v>
      </c>
    </row>
    <row r="543" spans="1:4" x14ac:dyDescent="0.3">
      <c r="A543" s="4">
        <v>542</v>
      </c>
      <c r="B543" s="4" t="s">
        <v>1016</v>
      </c>
      <c r="C543" s="4" t="s">
        <v>1017</v>
      </c>
      <c r="D543" s="4" t="str">
        <f>HYPERLINK("https://talan.bank.gov.ua/get-user-certificate/Npz2SPyWO-pcehf8HjoX","Завантажити сертифікат")</f>
        <v>Завантажити сертифікат</v>
      </c>
    </row>
    <row r="544" spans="1:4" x14ac:dyDescent="0.3">
      <c r="A544" s="4">
        <v>543</v>
      </c>
      <c r="B544" s="4" t="s">
        <v>1018</v>
      </c>
      <c r="C544" s="4" t="s">
        <v>1019</v>
      </c>
      <c r="D544" s="4" t="str">
        <f>HYPERLINK("https://talan.bank.gov.ua/get-user-certificate/Npz2SwVS94tS2GNbt7ri","Завантажити сертифікат")</f>
        <v>Завантажити сертифікат</v>
      </c>
    </row>
    <row r="545" spans="1:4" x14ac:dyDescent="0.3">
      <c r="A545" s="4">
        <v>544</v>
      </c>
      <c r="B545" s="4" t="s">
        <v>1020</v>
      </c>
      <c r="C545" s="4" t="s">
        <v>1021</v>
      </c>
      <c r="D545" s="4" t="str">
        <f>HYPERLINK("https://talan.bank.gov.ua/get-user-certificate/Npz2SRJVyEAoEOnvvXlv","Завантажити сертифікат")</f>
        <v>Завантажити сертифікат</v>
      </c>
    </row>
    <row r="546" spans="1:4" x14ac:dyDescent="0.3">
      <c r="A546" s="4">
        <v>545</v>
      </c>
      <c r="B546" s="4" t="s">
        <v>894</v>
      </c>
      <c r="C546" s="4" t="s">
        <v>895</v>
      </c>
      <c r="D546" s="4" t="str">
        <f>HYPERLINK("https://talan.bank.gov.ua/get-user-certificate/Npz2SusG_yxMBEdEDfgT","Завантажити сертифікат")</f>
        <v>Завантажити сертифікат</v>
      </c>
    </row>
    <row r="547" spans="1:4" x14ac:dyDescent="0.3">
      <c r="A547" s="4">
        <v>546</v>
      </c>
      <c r="B547" s="4" t="s">
        <v>1022</v>
      </c>
      <c r="C547" s="4" t="s">
        <v>1023</v>
      </c>
      <c r="D547" s="4" t="str">
        <f>HYPERLINK("https://talan.bank.gov.ua/get-user-certificate/Npz2S6fWq7rpcqsgJA63","Завантажити сертифікат")</f>
        <v>Завантажити сертифікат</v>
      </c>
    </row>
    <row r="548" spans="1:4" x14ac:dyDescent="0.3">
      <c r="A548" s="4">
        <v>547</v>
      </c>
      <c r="B548" s="4" t="s">
        <v>1024</v>
      </c>
      <c r="C548" s="4" t="s">
        <v>597</v>
      </c>
      <c r="D548" s="4" t="str">
        <f>HYPERLINK("https://talan.bank.gov.ua/get-user-certificate/Npz2SI8ni0z_oAppW8zD","Завантажити сертифікат")</f>
        <v>Завантажити сертифікат</v>
      </c>
    </row>
    <row r="549" spans="1:4" x14ac:dyDescent="0.3">
      <c r="A549" s="4">
        <v>548</v>
      </c>
      <c r="B549" s="4" t="s">
        <v>1025</v>
      </c>
      <c r="C549" s="4" t="s">
        <v>1026</v>
      </c>
      <c r="D549" s="4" t="str">
        <f>HYPERLINK("https://talan.bank.gov.ua/get-user-certificate/Npz2SugcICROZtZEZOq8","Завантажити сертифікат")</f>
        <v>Завантажити сертифікат</v>
      </c>
    </row>
    <row r="550" spans="1:4" x14ac:dyDescent="0.3">
      <c r="A550" s="4">
        <v>549</v>
      </c>
      <c r="B550" s="4" t="s">
        <v>1027</v>
      </c>
      <c r="C550" s="4" t="s">
        <v>1028</v>
      </c>
      <c r="D550" s="4" t="str">
        <f>HYPERLINK("https://talan.bank.gov.ua/get-user-certificate/Npz2SyEiPTz3aBLffast","Завантажити сертифікат")</f>
        <v>Завантажити сертифікат</v>
      </c>
    </row>
    <row r="551" spans="1:4" x14ac:dyDescent="0.3">
      <c r="A551" s="4">
        <v>550</v>
      </c>
      <c r="B551" s="4" t="s">
        <v>1029</v>
      </c>
      <c r="C551" s="4" t="s">
        <v>1030</v>
      </c>
      <c r="D551" s="4" t="str">
        <f>HYPERLINK("https://talan.bank.gov.ua/get-user-certificate/Npz2Sq_LTz7MryDSe39z","Завантажити сертифікат")</f>
        <v>Завантажити сертифікат</v>
      </c>
    </row>
    <row r="552" spans="1:4" x14ac:dyDescent="0.3">
      <c r="A552" s="4">
        <v>551</v>
      </c>
      <c r="B552" s="4" t="s">
        <v>1031</v>
      </c>
      <c r="C552" s="4" t="s">
        <v>1032</v>
      </c>
      <c r="D552" s="4" t="str">
        <f>HYPERLINK("https://talan.bank.gov.ua/get-user-certificate/Npz2SQBDk6i3Wl84C9yZ","Завантажити сертифікат")</f>
        <v>Завантажити сертифікат</v>
      </c>
    </row>
    <row r="553" spans="1:4" x14ac:dyDescent="0.3">
      <c r="A553" s="4">
        <v>552</v>
      </c>
      <c r="B553" s="4" t="s">
        <v>1033</v>
      </c>
      <c r="C553" s="4" t="s">
        <v>1034</v>
      </c>
      <c r="D553" s="4" t="str">
        <f>HYPERLINK("https://talan.bank.gov.ua/get-user-certificate/Npz2S67MT75lIKAe5424","Завантажити сертифікат")</f>
        <v>Завантажити сертифікат</v>
      </c>
    </row>
    <row r="554" spans="1:4" x14ac:dyDescent="0.3">
      <c r="A554" s="4">
        <v>553</v>
      </c>
      <c r="B554" s="4" t="s">
        <v>1035</v>
      </c>
      <c r="C554" s="4" t="s">
        <v>1036</v>
      </c>
      <c r="D554" s="4" t="str">
        <f>HYPERLINK("https://talan.bank.gov.ua/get-user-certificate/Npz2SfLhWcMzBl8RCUvo","Завантажити сертифікат")</f>
        <v>Завантажити сертифікат</v>
      </c>
    </row>
    <row r="555" spans="1:4" x14ac:dyDescent="0.3">
      <c r="A555" s="4">
        <v>554</v>
      </c>
      <c r="B555" s="4" t="s">
        <v>1037</v>
      </c>
      <c r="C555" s="4" t="s">
        <v>1038</v>
      </c>
      <c r="D555" s="4" t="str">
        <f>HYPERLINK("https://talan.bank.gov.ua/get-user-certificate/Npz2SrxXs1km2oX3Kz4A","Завантажити сертифікат")</f>
        <v>Завантажити сертифікат</v>
      </c>
    </row>
    <row r="556" spans="1:4" x14ac:dyDescent="0.3">
      <c r="A556" s="4">
        <v>555</v>
      </c>
      <c r="B556" s="4" t="s">
        <v>1039</v>
      </c>
      <c r="C556" s="4" t="s">
        <v>1040</v>
      </c>
      <c r="D556" s="4" t="str">
        <f>HYPERLINK("https://talan.bank.gov.ua/get-user-certificate/Npz2SwvUWKS0Ff6VHrjn","Завантажити сертифікат")</f>
        <v>Завантажити сертифікат</v>
      </c>
    </row>
    <row r="557" spans="1:4" x14ac:dyDescent="0.3">
      <c r="A557" s="4">
        <v>556</v>
      </c>
      <c r="B557" s="4" t="s">
        <v>1041</v>
      </c>
      <c r="C557" s="4" t="s">
        <v>1042</v>
      </c>
      <c r="D557" s="4" t="str">
        <f>HYPERLINK("https://talan.bank.gov.ua/get-user-certificate/Npz2SVZI8mx9lqndjT9T","Завантажити сертифікат")</f>
        <v>Завантажити сертифікат</v>
      </c>
    </row>
    <row r="558" spans="1:4" x14ac:dyDescent="0.3">
      <c r="A558" s="4">
        <v>557</v>
      </c>
      <c r="B558" s="4" t="s">
        <v>1043</v>
      </c>
      <c r="C558" s="4" t="s">
        <v>1044</v>
      </c>
      <c r="D558" s="4" t="str">
        <f>HYPERLINK("https://talan.bank.gov.ua/get-user-certificate/Npz2SDehydqQrVyVDP4g","Завантажити сертифікат")</f>
        <v>Завантажити сертифікат</v>
      </c>
    </row>
    <row r="559" spans="1:4" x14ac:dyDescent="0.3">
      <c r="A559" s="4">
        <v>558</v>
      </c>
      <c r="B559" s="4" t="s">
        <v>1045</v>
      </c>
      <c r="C559" s="4" t="s">
        <v>1046</v>
      </c>
      <c r="D559" s="4" t="str">
        <f>HYPERLINK("https://talan.bank.gov.ua/get-user-certificate/Npz2SRq4kKCOkWo-zoL7","Завантажити сертифікат")</f>
        <v>Завантажити сертифікат</v>
      </c>
    </row>
    <row r="560" spans="1:4" x14ac:dyDescent="0.3">
      <c r="A560" s="4">
        <v>559</v>
      </c>
      <c r="B560" s="4" t="s">
        <v>1047</v>
      </c>
      <c r="C560" s="4" t="s">
        <v>1048</v>
      </c>
      <c r="D560" s="4" t="str">
        <f>HYPERLINK("https://talan.bank.gov.ua/get-user-certificate/Npz2S2litBsBaNBPEMc5","Завантажити сертифікат")</f>
        <v>Завантажити сертифікат</v>
      </c>
    </row>
    <row r="561" spans="1:4" x14ac:dyDescent="0.3">
      <c r="A561" s="4">
        <v>560</v>
      </c>
      <c r="B561" s="4" t="s">
        <v>1049</v>
      </c>
      <c r="C561" s="4" t="s">
        <v>1050</v>
      </c>
      <c r="D561" s="4" t="str">
        <f>HYPERLINK("https://talan.bank.gov.ua/get-user-certificate/Npz2S94Dp2MxKs7JHp7M","Завантажити сертифікат")</f>
        <v>Завантажити сертифікат</v>
      </c>
    </row>
    <row r="562" spans="1:4" x14ac:dyDescent="0.3">
      <c r="A562" s="4">
        <v>561</v>
      </c>
      <c r="B562" s="4" t="s">
        <v>1051</v>
      </c>
      <c r="C562" s="4" t="s">
        <v>1052</v>
      </c>
      <c r="D562" s="4" t="str">
        <f>HYPERLINK("https://talan.bank.gov.ua/get-user-certificate/Npz2SxlQNCv1Q97d4tkt","Завантажити сертифікат")</f>
        <v>Завантажити сертифікат</v>
      </c>
    </row>
    <row r="563" spans="1:4" x14ac:dyDescent="0.3">
      <c r="A563" s="4">
        <v>562</v>
      </c>
      <c r="B563" s="4" t="s">
        <v>1053</v>
      </c>
      <c r="C563" s="4" t="s">
        <v>1054</v>
      </c>
      <c r="D563" s="4" t="str">
        <f>HYPERLINK("https://talan.bank.gov.ua/get-user-certificate/Npz2SjrpeInabwguW7cr","Завантажити сертифікат")</f>
        <v>Завантажити сертифікат</v>
      </c>
    </row>
    <row r="564" spans="1:4" x14ac:dyDescent="0.3">
      <c r="A564" s="4">
        <v>563</v>
      </c>
      <c r="B564" s="4" t="s">
        <v>914</v>
      </c>
      <c r="C564" s="4" t="s">
        <v>1055</v>
      </c>
      <c r="D564" s="4" t="str">
        <f>HYPERLINK("https://talan.bank.gov.ua/get-user-certificate/Npz2S12bFDzT5Vc9xuHJ","Завантажити сертифікат")</f>
        <v>Завантажити сертифікат</v>
      </c>
    </row>
    <row r="565" spans="1:4" x14ac:dyDescent="0.3">
      <c r="A565" s="4">
        <v>564</v>
      </c>
      <c r="B565" s="4" t="s">
        <v>1056</v>
      </c>
      <c r="C565" s="4" t="s">
        <v>1057</v>
      </c>
      <c r="D565" s="4" t="str">
        <f>HYPERLINK("https://talan.bank.gov.ua/get-user-certificate/Npz2S83RgD_xZ4wkKXs9","Завантажити сертифікат")</f>
        <v>Завантажити сертифікат</v>
      </c>
    </row>
    <row r="566" spans="1:4" x14ac:dyDescent="0.3">
      <c r="A566" s="4">
        <v>565</v>
      </c>
      <c r="B566" s="4" t="s">
        <v>1058</v>
      </c>
      <c r="C566" s="4" t="s">
        <v>1059</v>
      </c>
      <c r="D566" s="4" t="str">
        <f>HYPERLINK("https://talan.bank.gov.ua/get-user-certificate/Npz2S5Lti1kWVTBVhrWz","Завантажити сертифікат")</f>
        <v>Завантажити сертифікат</v>
      </c>
    </row>
    <row r="567" spans="1:4" x14ac:dyDescent="0.3">
      <c r="A567" s="4">
        <v>566</v>
      </c>
      <c r="B567" s="4" t="s">
        <v>1060</v>
      </c>
      <c r="C567" s="4" t="s">
        <v>1061</v>
      </c>
      <c r="D567" s="4" t="str">
        <f>HYPERLINK("https://talan.bank.gov.ua/get-user-certificate/Npz2S-uhgyIIFkZuslOv","Завантажити сертифікат")</f>
        <v>Завантажити сертифікат</v>
      </c>
    </row>
    <row r="568" spans="1:4" x14ac:dyDescent="0.3">
      <c r="A568" s="4">
        <v>567</v>
      </c>
      <c r="B568" s="4" t="s">
        <v>1062</v>
      </c>
      <c r="C568" s="4" t="s">
        <v>1063</v>
      </c>
      <c r="D568" s="4" t="str">
        <f>HYPERLINK("https://talan.bank.gov.ua/get-user-certificate/Npz2SVeyG1QszI7upTDn","Завантажити сертифікат")</f>
        <v>Завантажити сертифікат</v>
      </c>
    </row>
    <row r="569" spans="1:4" x14ac:dyDescent="0.3">
      <c r="A569" s="4">
        <v>568</v>
      </c>
      <c r="B569" s="4" t="s">
        <v>730</v>
      </c>
      <c r="C569" s="4" t="s">
        <v>731</v>
      </c>
      <c r="D569" s="4" t="str">
        <f>HYPERLINK("https://talan.bank.gov.ua/get-user-certificate/Npz2SlMtGMcWBBXVTJ7T","Завантажити сертифікат")</f>
        <v>Завантажити сертифікат</v>
      </c>
    </row>
    <row r="570" spans="1:4" x14ac:dyDescent="0.3">
      <c r="A570" s="4">
        <v>569</v>
      </c>
      <c r="B570" s="4" t="s">
        <v>1064</v>
      </c>
      <c r="C570" s="4" t="s">
        <v>1065</v>
      </c>
      <c r="D570" s="4" t="str">
        <f>HYPERLINK("https://talan.bank.gov.ua/get-user-certificate/Npz2SnugF1MWEP0GqV-y","Завантажити сертифікат")</f>
        <v>Завантажити сертифікат</v>
      </c>
    </row>
    <row r="571" spans="1:4" x14ac:dyDescent="0.3">
      <c r="A571" s="4">
        <v>570</v>
      </c>
      <c r="B571" s="4" t="s">
        <v>1066</v>
      </c>
      <c r="C571" s="4" t="s">
        <v>1067</v>
      </c>
      <c r="D571" s="4" t="str">
        <f>HYPERLINK("https://talan.bank.gov.ua/get-user-certificate/Npz2S-_ufhM9duCxPJjZ","Завантажити сертифікат")</f>
        <v>Завантажити сертифікат</v>
      </c>
    </row>
    <row r="572" spans="1:4" x14ac:dyDescent="0.3">
      <c r="A572" s="4">
        <v>571</v>
      </c>
      <c r="B572" s="4" t="s">
        <v>1068</v>
      </c>
      <c r="C572" s="4" t="s">
        <v>1069</v>
      </c>
      <c r="D572" s="4" t="str">
        <f>HYPERLINK("https://talan.bank.gov.ua/get-user-certificate/Npz2SqiBjppyqHqhS-I9","Завантажити сертифікат")</f>
        <v>Завантажити сертифікат</v>
      </c>
    </row>
    <row r="573" spans="1:4" x14ac:dyDescent="0.3">
      <c r="A573" s="4">
        <v>572</v>
      </c>
      <c r="B573" s="4" t="s">
        <v>1070</v>
      </c>
      <c r="C573" s="4" t="s">
        <v>1071</v>
      </c>
      <c r="D573" s="4" t="str">
        <f>HYPERLINK("https://talan.bank.gov.ua/get-user-certificate/Npz2S245sIRLvl-dxnh4","Завантажити сертифікат")</f>
        <v>Завантажити сертифікат</v>
      </c>
    </row>
    <row r="574" spans="1:4" x14ac:dyDescent="0.3">
      <c r="A574" s="4">
        <v>573</v>
      </c>
      <c r="B574" s="4" t="s">
        <v>1072</v>
      </c>
      <c r="C574" s="4" t="s">
        <v>1071</v>
      </c>
      <c r="D574" s="4" t="str">
        <f>HYPERLINK("https://talan.bank.gov.ua/get-user-certificate/Npz2S1WwtsVJ81gym6JT","Завантажити сертифікат")</f>
        <v>Завантажити сертифікат</v>
      </c>
    </row>
    <row r="575" spans="1:4" x14ac:dyDescent="0.3">
      <c r="A575" s="4">
        <v>574</v>
      </c>
      <c r="B575" s="4" t="s">
        <v>1073</v>
      </c>
      <c r="C575" s="4" t="s">
        <v>1074</v>
      </c>
      <c r="D575" s="4" t="str">
        <f>HYPERLINK("https://talan.bank.gov.ua/get-user-certificate/Npz2S6sF3ZyRxV7FnCkK","Завантажити сертифікат")</f>
        <v>Завантажити сертифікат</v>
      </c>
    </row>
    <row r="576" spans="1:4" x14ac:dyDescent="0.3">
      <c r="A576" s="4">
        <v>575</v>
      </c>
      <c r="B576" s="4" t="s">
        <v>1075</v>
      </c>
      <c r="C576" s="4" t="s">
        <v>1076</v>
      </c>
      <c r="D576" s="4" t="str">
        <f>HYPERLINK("https://talan.bank.gov.ua/get-user-certificate/Npz2Swu2Q-6EQ_PUpvyq","Завантажити сертифікат")</f>
        <v>Завантажити сертифікат</v>
      </c>
    </row>
    <row r="577" spans="1:4" x14ac:dyDescent="0.3">
      <c r="A577" s="4">
        <v>576</v>
      </c>
      <c r="B577" s="4" t="s">
        <v>1077</v>
      </c>
      <c r="C577" s="4" t="s">
        <v>1078</v>
      </c>
      <c r="D577" s="4" t="str">
        <f>HYPERLINK("https://talan.bank.gov.ua/get-user-certificate/Npz2SWI8Mqy2Bi7xdVwh","Завантажити сертифікат")</f>
        <v>Завантажити сертифікат</v>
      </c>
    </row>
    <row r="578" spans="1:4" x14ac:dyDescent="0.3">
      <c r="A578" s="4">
        <v>577</v>
      </c>
      <c r="B578" s="4" t="s">
        <v>1079</v>
      </c>
      <c r="C578" s="4" t="s">
        <v>1080</v>
      </c>
      <c r="D578" s="4" t="str">
        <f>HYPERLINK("https://talan.bank.gov.ua/get-user-certificate/Npz2Sb2soj2FXlwNqWNc","Завантажити сертифікат")</f>
        <v>Завантажити сертифікат</v>
      </c>
    </row>
    <row r="579" spans="1:4" x14ac:dyDescent="0.3">
      <c r="A579" s="4">
        <v>578</v>
      </c>
      <c r="B579" s="4" t="s">
        <v>1081</v>
      </c>
      <c r="C579" s="4" t="s">
        <v>1082</v>
      </c>
      <c r="D579" s="4" t="str">
        <f>HYPERLINK("https://talan.bank.gov.ua/get-user-certificate/Npz2SHjfX8_yT5l6dXd_","Завантажити сертифікат")</f>
        <v>Завантажити сертифікат</v>
      </c>
    </row>
    <row r="580" spans="1:4" x14ac:dyDescent="0.3">
      <c r="A580" s="4">
        <v>579</v>
      </c>
      <c r="B580" s="4" t="s">
        <v>1083</v>
      </c>
      <c r="C580" s="4" t="s">
        <v>1084</v>
      </c>
      <c r="D580" s="4" t="str">
        <f>HYPERLINK("https://talan.bank.gov.ua/get-user-certificate/Npz2Srkszalbm-ec6UDB","Завантажити сертифікат")</f>
        <v>Завантажити сертифікат</v>
      </c>
    </row>
    <row r="581" spans="1:4" x14ac:dyDescent="0.3">
      <c r="A581" s="4">
        <v>580</v>
      </c>
      <c r="B581" s="4" t="s">
        <v>1085</v>
      </c>
      <c r="C581" s="4" t="s">
        <v>1086</v>
      </c>
      <c r="D581" s="4" t="str">
        <f>HYPERLINK("https://talan.bank.gov.ua/get-user-certificate/Npz2SI8T4uvw4-wGBqA7","Завантажити сертифікат")</f>
        <v>Завантажити сертифікат</v>
      </c>
    </row>
    <row r="582" spans="1:4" x14ac:dyDescent="0.3">
      <c r="A582" s="4">
        <v>581</v>
      </c>
      <c r="B582" s="4" t="s">
        <v>1087</v>
      </c>
      <c r="C582" s="4" t="s">
        <v>1088</v>
      </c>
      <c r="D582" s="4" t="str">
        <f>HYPERLINK("https://talan.bank.gov.ua/get-user-certificate/Npz2S9cFZ1cxDdWHNVfu","Завантажити сертифікат")</f>
        <v>Завантажити сертифікат</v>
      </c>
    </row>
    <row r="583" spans="1:4" x14ac:dyDescent="0.3">
      <c r="A583" s="4">
        <v>582</v>
      </c>
      <c r="B583" s="4" t="s">
        <v>1089</v>
      </c>
      <c r="C583" s="4" t="s">
        <v>1090</v>
      </c>
      <c r="D583" s="4" t="str">
        <f>HYPERLINK("https://talan.bank.gov.ua/get-user-certificate/Npz2S-D6rDcikciir8dx","Завантажити сертифікат")</f>
        <v>Завантажити сертифікат</v>
      </c>
    </row>
    <row r="584" spans="1:4" x14ac:dyDescent="0.3">
      <c r="A584" s="4">
        <v>583</v>
      </c>
      <c r="B584" s="4" t="s">
        <v>1091</v>
      </c>
      <c r="C584" s="4" t="s">
        <v>1092</v>
      </c>
      <c r="D584" s="4" t="str">
        <f>HYPERLINK("https://talan.bank.gov.ua/get-user-certificate/Npz2SDmHk9rZw5wD7fy4","Завантажити сертифікат")</f>
        <v>Завантажити сертифікат</v>
      </c>
    </row>
    <row r="585" spans="1:4" x14ac:dyDescent="0.3">
      <c r="A585" s="4">
        <v>584</v>
      </c>
      <c r="B585" s="4" t="s">
        <v>1093</v>
      </c>
      <c r="C585" s="4" t="s">
        <v>1094</v>
      </c>
      <c r="D585" s="4" t="str">
        <f>HYPERLINK("https://talan.bank.gov.ua/get-user-certificate/Npz2SFOSD1ELb5BbZx7L","Завантажити сертифікат")</f>
        <v>Завантажити сертифікат</v>
      </c>
    </row>
    <row r="586" spans="1:4" x14ac:dyDescent="0.3">
      <c r="A586" s="4">
        <v>585</v>
      </c>
      <c r="B586" s="4" t="s">
        <v>1095</v>
      </c>
      <c r="C586" s="4" t="s">
        <v>1096</v>
      </c>
      <c r="D586" s="4" t="str">
        <f>HYPERLINK("https://talan.bank.gov.ua/get-user-certificate/Npz2SYaxEE42zrIEZhLN","Завантажити сертифікат")</f>
        <v>Завантажити сертифікат</v>
      </c>
    </row>
    <row r="587" spans="1:4" x14ac:dyDescent="0.3">
      <c r="A587" s="4">
        <v>586</v>
      </c>
      <c r="B587" s="4" t="s">
        <v>1097</v>
      </c>
      <c r="C587" s="4" t="s">
        <v>1098</v>
      </c>
      <c r="D587" s="4" t="str">
        <f>HYPERLINK("https://talan.bank.gov.ua/get-user-certificate/Npz2Sc6L5IbdhE13Li6y","Завантажити сертифікат")</f>
        <v>Завантажити сертифікат</v>
      </c>
    </row>
    <row r="588" spans="1:4" x14ac:dyDescent="0.3">
      <c r="A588" s="4">
        <v>587</v>
      </c>
      <c r="B588" s="4" t="s">
        <v>1099</v>
      </c>
      <c r="C588" s="4" t="s">
        <v>1100</v>
      </c>
      <c r="D588" s="4" t="str">
        <f>HYPERLINK("https://talan.bank.gov.ua/get-user-certificate/Npz2Sz9J5D7jfX75gJYv","Завантажити сертифікат")</f>
        <v>Завантажити сертифікат</v>
      </c>
    </row>
    <row r="589" spans="1:4" x14ac:dyDescent="0.3">
      <c r="A589" s="4">
        <v>588</v>
      </c>
      <c r="B589" s="4" t="s">
        <v>1101</v>
      </c>
      <c r="C589" s="4" t="s">
        <v>1102</v>
      </c>
      <c r="D589" s="4" t="str">
        <f>HYPERLINK("https://talan.bank.gov.ua/get-user-certificate/Npz2SmLHCP7jkJQvDvP3","Завантажити сертифікат")</f>
        <v>Завантажити сертифікат</v>
      </c>
    </row>
    <row r="590" spans="1:4" x14ac:dyDescent="0.3">
      <c r="A590" s="4">
        <v>589</v>
      </c>
      <c r="B590" s="4" t="s">
        <v>1103</v>
      </c>
      <c r="C590" s="4" t="s">
        <v>1104</v>
      </c>
      <c r="D590" s="4" t="str">
        <f>HYPERLINK("https://talan.bank.gov.ua/get-user-certificate/Npz2S_GG1F33prmNDGWc","Завантажити сертифікат")</f>
        <v>Завантажити сертифікат</v>
      </c>
    </row>
    <row r="591" spans="1:4" x14ac:dyDescent="0.3">
      <c r="A591" s="4">
        <v>590</v>
      </c>
      <c r="B591" s="4" t="s">
        <v>1105</v>
      </c>
      <c r="C591" s="4" t="s">
        <v>1106</v>
      </c>
      <c r="D591" s="4" t="str">
        <f>HYPERLINK("https://talan.bank.gov.ua/get-user-certificate/Npz2SSgYlBoQVV8231la","Завантажити сертифікат")</f>
        <v>Завантажити сертифікат</v>
      </c>
    </row>
    <row r="592" spans="1:4" x14ac:dyDescent="0.3">
      <c r="A592" s="4">
        <v>591</v>
      </c>
      <c r="B592" s="4" t="s">
        <v>1107</v>
      </c>
      <c r="C592" s="4" t="s">
        <v>1108</v>
      </c>
      <c r="D592" s="4" t="str">
        <f>HYPERLINK("https://talan.bank.gov.ua/get-user-certificate/Npz2SMVHlZF_oJQ0LFkB","Завантажити сертифікат")</f>
        <v>Завантажити сертифікат</v>
      </c>
    </row>
    <row r="593" spans="1:4" x14ac:dyDescent="0.3">
      <c r="A593" s="4">
        <v>592</v>
      </c>
      <c r="B593" s="4" t="s">
        <v>1109</v>
      </c>
      <c r="C593" s="4" t="s">
        <v>1110</v>
      </c>
      <c r="D593" s="4" t="str">
        <f>HYPERLINK("https://talan.bank.gov.ua/get-user-certificate/Npz2SIqJ88TvSzIo82U5","Завантажити сертифікат")</f>
        <v>Завантажити сертифікат</v>
      </c>
    </row>
    <row r="594" spans="1:4" x14ac:dyDescent="0.3">
      <c r="A594" s="4">
        <v>593</v>
      </c>
      <c r="B594" s="4" t="s">
        <v>1111</v>
      </c>
      <c r="C594" s="4" t="s">
        <v>1112</v>
      </c>
      <c r="D594" s="4" t="str">
        <f>HYPERLINK("https://talan.bank.gov.ua/get-user-certificate/Npz2S_ZK7VG8p2o7oYMF","Завантажити сертифікат")</f>
        <v>Завантажити сертифікат</v>
      </c>
    </row>
    <row r="595" spans="1:4" x14ac:dyDescent="0.3">
      <c r="A595" s="4">
        <v>594</v>
      </c>
      <c r="B595" s="4" t="s">
        <v>1113</v>
      </c>
      <c r="C595" s="4" t="s">
        <v>1112</v>
      </c>
      <c r="D595" s="4" t="str">
        <f>HYPERLINK("https://talan.bank.gov.ua/get-user-certificate/Npz2SLGT-pX46Yz8dT6V","Завантажити сертифікат")</f>
        <v>Завантажити сертифікат</v>
      </c>
    </row>
    <row r="596" spans="1:4" x14ac:dyDescent="0.3">
      <c r="A596" s="4">
        <v>595</v>
      </c>
      <c r="B596" s="4" t="s">
        <v>1114</v>
      </c>
      <c r="C596" s="4" t="s">
        <v>1115</v>
      </c>
      <c r="D596" s="4" t="str">
        <f>HYPERLINK("https://talan.bank.gov.ua/get-user-certificate/Npz2SHLRPrNm2gmZFqRX","Завантажити сертифікат")</f>
        <v>Завантажити сертифікат</v>
      </c>
    </row>
    <row r="597" spans="1:4" x14ac:dyDescent="0.3">
      <c r="A597" s="4">
        <v>596</v>
      </c>
      <c r="B597" s="4" t="s">
        <v>1116</v>
      </c>
      <c r="C597" s="4" t="s">
        <v>1117</v>
      </c>
      <c r="D597" s="4" t="str">
        <f>HYPERLINK("https://talan.bank.gov.ua/get-user-certificate/Npz2SxybMY7pdlBRZfwd","Завантажити сертифікат")</f>
        <v>Завантажити сертифікат</v>
      </c>
    </row>
    <row r="598" spans="1:4" x14ac:dyDescent="0.3">
      <c r="A598" s="4">
        <v>597</v>
      </c>
      <c r="B598" s="4" t="s">
        <v>1118</v>
      </c>
      <c r="C598" s="4" t="s">
        <v>1119</v>
      </c>
      <c r="D598" s="4" t="str">
        <f>HYPERLINK("https://talan.bank.gov.ua/get-user-certificate/Npz2SdJt_dhrUCovabLS","Завантажити сертифікат")</f>
        <v>Завантажити сертифікат</v>
      </c>
    </row>
    <row r="599" spans="1:4" x14ac:dyDescent="0.3">
      <c r="A599" s="4">
        <v>598</v>
      </c>
      <c r="B599" s="4" t="s">
        <v>1120</v>
      </c>
      <c r="C599" s="4" t="s">
        <v>1121</v>
      </c>
      <c r="D599" s="4" t="str">
        <f>HYPERLINK("https://talan.bank.gov.ua/get-user-certificate/Npz2SUZLvnH5a5Fd1ui-","Завантажити сертифікат")</f>
        <v>Завантажити сертифікат</v>
      </c>
    </row>
    <row r="600" spans="1:4" x14ac:dyDescent="0.3">
      <c r="A600" s="4">
        <v>599</v>
      </c>
      <c r="B600" s="4" t="s">
        <v>56</v>
      </c>
      <c r="C600" s="4" t="s">
        <v>57</v>
      </c>
      <c r="D600" s="4" t="str">
        <f>HYPERLINK("https://talan.bank.gov.ua/get-user-certificate/Npz2S6LJ5mfDJythBvtX","Завантажити сертифікат")</f>
        <v>Завантажити сертифікат</v>
      </c>
    </row>
    <row r="601" spans="1:4" x14ac:dyDescent="0.3">
      <c r="A601" s="4">
        <v>600</v>
      </c>
      <c r="B601" s="4" t="s">
        <v>1122</v>
      </c>
      <c r="C601" s="4" t="s">
        <v>1123</v>
      </c>
      <c r="D601" s="4" t="str">
        <f>HYPERLINK("https://talan.bank.gov.ua/get-user-certificate/Npz2Sir4qTSOwyyXkUjJ","Завантажити сертифікат")</f>
        <v>Завантажити сертифікат</v>
      </c>
    </row>
    <row r="602" spans="1:4" x14ac:dyDescent="0.3">
      <c r="A602" s="4">
        <v>601</v>
      </c>
      <c r="B602" s="4" t="s">
        <v>1124</v>
      </c>
      <c r="C602" s="4" t="s">
        <v>848</v>
      </c>
      <c r="D602" s="4" t="str">
        <f>HYPERLINK("https://talan.bank.gov.ua/get-user-certificate/Npz2S6clWyArm3XwCQLs","Завантажити сертифікат")</f>
        <v>Завантажити сертифікат</v>
      </c>
    </row>
    <row r="603" spans="1:4" x14ac:dyDescent="0.3">
      <c r="A603" s="4">
        <v>602</v>
      </c>
      <c r="B603" s="1" t="s">
        <v>1126</v>
      </c>
      <c r="C603" s="1" t="s">
        <v>297</v>
      </c>
      <c r="D603" s="1" t="str">
        <f>HYPERLINK("https://talan.bank.gov.ua/get-user-certificate/UrPDmQLP5IsBqZPtlU_M","Завантажити сертифікат")</f>
        <v>Завантажити сертифікат</v>
      </c>
    </row>
    <row r="604" spans="1:4" x14ac:dyDescent="0.3">
      <c r="A604" s="4">
        <v>603</v>
      </c>
      <c r="B604" s="1" t="s">
        <v>1127</v>
      </c>
      <c r="C604" s="1" t="s">
        <v>774</v>
      </c>
      <c r="D604" s="1" t="str">
        <f>HYPERLINK("https://talan.bank.gov.ua/get-user-certificate/UrPDmxgu4SV5d03NDLNX","Завантажити сертифікат")</f>
        <v>Завантажити сертифікат</v>
      </c>
    </row>
    <row r="605" spans="1:4" x14ac:dyDescent="0.3">
      <c r="A605" s="4">
        <v>604</v>
      </c>
      <c r="B605" s="1" t="s">
        <v>644</v>
      </c>
      <c r="C605" s="1" t="s">
        <v>1128</v>
      </c>
      <c r="D605" s="1" t="str">
        <f>HYPERLINK("https://talan.bank.gov.ua/get-user-certificate/UrPDm9JtL7aGqDEY1Jyb","Завантажити сертифікат")</f>
        <v>Завантажити сертифікат</v>
      </c>
    </row>
    <row r="606" spans="1:4" x14ac:dyDescent="0.3">
      <c r="A606" s="4">
        <v>605</v>
      </c>
      <c r="B606" s="1" t="s">
        <v>1129</v>
      </c>
      <c r="C606" s="1" t="s">
        <v>1130</v>
      </c>
      <c r="D606" s="1" t="str">
        <f>HYPERLINK("https://talan.bank.gov.ua/get-user-certificate/UrPDmuZZrxekHfEjQFar","Завантажити сертифікат")</f>
        <v>Завантажити сертифікат</v>
      </c>
    </row>
    <row r="607" spans="1:4" x14ac:dyDescent="0.3">
      <c r="A607" s="4">
        <v>606</v>
      </c>
      <c r="B607" s="1" t="s">
        <v>1131</v>
      </c>
      <c r="C607" s="1" t="s">
        <v>1132</v>
      </c>
      <c r="D607" s="1" t="str">
        <f>HYPERLINK("https://talan.bank.gov.ua/get-user-certificate/UrPDmKYVjg-utZQL_Dto","Завантажити сертифікат")</f>
        <v>Завантажити сертифікат</v>
      </c>
    </row>
    <row r="608" spans="1:4" x14ac:dyDescent="0.3">
      <c r="A608" s="4">
        <v>607</v>
      </c>
      <c r="B608" s="1" t="s">
        <v>1133</v>
      </c>
      <c r="C608" s="1" t="s">
        <v>1132</v>
      </c>
      <c r="D608" s="1" t="str">
        <f>HYPERLINK("https://talan.bank.gov.ua/get-user-certificate/UrPDmzvQCWBVz4tqW6Xm","Завантажити сертифікат")</f>
        <v>Завантажити сертифікат</v>
      </c>
    </row>
    <row r="609" spans="1:4" x14ac:dyDescent="0.3">
      <c r="A609" s="4">
        <v>608</v>
      </c>
      <c r="B609" s="1" t="s">
        <v>1134</v>
      </c>
      <c r="C609" s="1" t="s">
        <v>1132</v>
      </c>
      <c r="D609" s="1" t="str">
        <f>HYPERLINK("https://talan.bank.gov.ua/get-user-certificate/UrPDmjEFqiWn7Lv_GrG_","Завантажити сертифікат")</f>
        <v>Завантажити сертифікат</v>
      </c>
    </row>
    <row r="610" spans="1:4" x14ac:dyDescent="0.3">
      <c r="A610" s="4">
        <v>609</v>
      </c>
      <c r="B610" s="1" t="s">
        <v>1135</v>
      </c>
      <c r="C610" s="1" t="s">
        <v>1132</v>
      </c>
      <c r="D610" s="1" t="str">
        <f>HYPERLINK("https://talan.bank.gov.ua/get-user-certificate/UrPDmeNwCL97CUNCf7CO","Завантажити сертифікат")</f>
        <v>Завантажити сертифікат</v>
      </c>
    </row>
    <row r="611" spans="1:4" x14ac:dyDescent="0.3">
      <c r="A611" s="4">
        <v>610</v>
      </c>
      <c r="B611" s="1" t="s">
        <v>1136</v>
      </c>
      <c r="C611" s="1" t="s">
        <v>1132</v>
      </c>
      <c r="D611" s="1" t="str">
        <f>HYPERLINK("https://talan.bank.gov.ua/get-user-certificate/UrPDmSxWmCcOCFpm8Lpx","Завантажити сертифікат")</f>
        <v>Завантажити сертифікат</v>
      </c>
    </row>
    <row r="612" spans="1:4" x14ac:dyDescent="0.3">
      <c r="A612" s="4">
        <v>611</v>
      </c>
      <c r="B612" s="1" t="s">
        <v>1137</v>
      </c>
      <c r="C612" s="1" t="s">
        <v>1132</v>
      </c>
      <c r="D612" s="1" t="str">
        <f>HYPERLINK("https://talan.bank.gov.ua/get-user-certificate/UrPDmx-D8bu_OWAn4eFS","Завантажити сертифікат")</f>
        <v>Завантажити сертифікат</v>
      </c>
    </row>
    <row r="613" spans="1:4" x14ac:dyDescent="0.3">
      <c r="A613" s="4">
        <v>612</v>
      </c>
      <c r="B613" s="1" t="s">
        <v>1138</v>
      </c>
      <c r="C613" s="1" t="s">
        <v>1139</v>
      </c>
      <c r="D613" s="1" t="str">
        <f>HYPERLINK("https://talan.bank.gov.ua/get-user-certificate/UrPDmToy2L3lUihvQcTD","Завантажити сертифікат")</f>
        <v>Завантажити сертифікат</v>
      </c>
    </row>
    <row r="614" spans="1:4" x14ac:dyDescent="0.3">
      <c r="A614" s="4">
        <v>613</v>
      </c>
      <c r="B614" s="1" t="s">
        <v>1140</v>
      </c>
      <c r="C614" s="1" t="s">
        <v>1139</v>
      </c>
      <c r="D614" s="1" t="str">
        <f>HYPERLINK("https://talan.bank.gov.ua/get-user-certificate/UrPDmijrcvDeHER-P1Ah","Завантажити сертифікат")</f>
        <v>Завантажити сертифікат</v>
      </c>
    </row>
    <row r="615" spans="1:4" x14ac:dyDescent="0.3">
      <c r="A615" s="4">
        <v>614</v>
      </c>
      <c r="B615" s="1" t="s">
        <v>1141</v>
      </c>
      <c r="C615" s="1" t="s">
        <v>1139</v>
      </c>
      <c r="D615" s="1" t="str">
        <f>HYPERLINK("https://talan.bank.gov.ua/get-user-certificate/UrPDmOmJXYyPT7Re2xAS","Завантажити сертифікат")</f>
        <v>Завантажити сертифікат</v>
      </c>
    </row>
    <row r="616" spans="1:4" x14ac:dyDescent="0.3">
      <c r="A616" s="4">
        <v>615</v>
      </c>
      <c r="B616" s="1" t="s">
        <v>1142</v>
      </c>
      <c r="C616" s="1" t="s">
        <v>1139</v>
      </c>
      <c r="D616" s="1" t="str">
        <f>HYPERLINK("https://talan.bank.gov.ua/get-user-certificate/UrPDm59nLfWC83W5jI8V","Завантажити сертифікат")</f>
        <v>Завантажити сертифікат</v>
      </c>
    </row>
    <row r="617" spans="1:4" x14ac:dyDescent="0.3">
      <c r="A617" s="4">
        <v>616</v>
      </c>
      <c r="B617" s="1" t="s">
        <v>1143</v>
      </c>
      <c r="C617" s="1" t="s">
        <v>1139</v>
      </c>
      <c r="D617" s="1" t="str">
        <f>HYPERLINK("https://talan.bank.gov.ua/get-user-certificate/UrPDmmWJA6LnKW3fIs8m","Завантажити сертифікат")</f>
        <v>Завантажити сертифікат</v>
      </c>
    </row>
    <row r="618" spans="1:4" x14ac:dyDescent="0.3">
      <c r="A618" s="4">
        <v>617</v>
      </c>
      <c r="B618" s="1" t="s">
        <v>328</v>
      </c>
      <c r="C618" s="1" t="s">
        <v>1144</v>
      </c>
      <c r="D618" s="1" t="str">
        <f>HYPERLINK("https://talan.bank.gov.ua/get-user-certificate/UrPDm3V6Pp_N8PpiIaw7","Завантажити сертифікат")</f>
        <v>Завантажити сертифікат</v>
      </c>
    </row>
    <row r="619" spans="1:4" x14ac:dyDescent="0.3">
      <c r="A619" s="4">
        <v>618</v>
      </c>
      <c r="B619" s="1" t="s">
        <v>1145</v>
      </c>
      <c r="C619" s="1" t="s">
        <v>862</v>
      </c>
      <c r="D619" s="1" t="str">
        <f>HYPERLINK("https://talan.bank.gov.ua/get-user-certificate/UrPDm-jrtZrixayCszLe","Завантажити сертифікат")</f>
        <v>Завантажити сертифікат</v>
      </c>
    </row>
    <row r="620" spans="1:4" s="1" customFormat="1" x14ac:dyDescent="0.3">
      <c r="A620" s="4">
        <v>619</v>
      </c>
      <c r="B620" s="1" t="s">
        <v>1146</v>
      </c>
      <c r="C620" s="1" t="s">
        <v>1147</v>
      </c>
      <c r="D620" s="1" t="str">
        <f>HYPERLINK("https://talan.bank.gov.ua/get-user-certificate/7PaCsRw7encO1Uop76Ap","Завантажити сертифікат")</f>
        <v>Завантажити сертифікат</v>
      </c>
    </row>
    <row r="621" spans="1:4" x14ac:dyDescent="0.3">
      <c r="A621" s="4">
        <v>620</v>
      </c>
      <c r="B621" s="1" t="s">
        <v>1148</v>
      </c>
      <c r="C621" s="1" t="s">
        <v>1149</v>
      </c>
      <c r="D621" s="1" t="s">
        <v>1150</v>
      </c>
    </row>
    <row r="622" spans="1:4" x14ac:dyDescent="0.3">
      <c r="A622" s="4">
        <v>621</v>
      </c>
      <c r="B622" s="1" t="s">
        <v>1151</v>
      </c>
      <c r="C622" s="1" t="s">
        <v>1149</v>
      </c>
      <c r="D622" s="1" t="s">
        <v>1150</v>
      </c>
    </row>
    <row r="623" spans="1:4" x14ac:dyDescent="0.3">
      <c r="A623" s="4">
        <v>622</v>
      </c>
      <c r="B623" s="1" t="s">
        <v>1152</v>
      </c>
      <c r="C623" s="1" t="s">
        <v>1149</v>
      </c>
      <c r="D623" s="1" t="s">
        <v>1150</v>
      </c>
    </row>
    <row r="624" spans="1:4" x14ac:dyDescent="0.3">
      <c r="A624" s="4">
        <v>623</v>
      </c>
      <c r="B624" s="1" t="s">
        <v>1153</v>
      </c>
      <c r="C624" s="1" t="s">
        <v>1149</v>
      </c>
      <c r="D624" s="1" t="s">
        <v>1150</v>
      </c>
    </row>
    <row r="625" spans="1:4" x14ac:dyDescent="0.3">
      <c r="A625" s="4">
        <v>624</v>
      </c>
      <c r="B625" s="1" t="s">
        <v>1154</v>
      </c>
      <c r="C625" s="1" t="s">
        <v>1155</v>
      </c>
      <c r="D625" s="1" t="str">
        <f>HYPERLINK("https://talan.bank.gov.ua/get-user-certificate/AI5UZKQFWYWdY0cWqRG6","Завантажити сертифікат")</f>
        <v>Завантажити сертифікат</v>
      </c>
    </row>
    <row r="626" spans="1:4" ht="43.2" x14ac:dyDescent="0.3">
      <c r="A626" s="4">
        <v>625</v>
      </c>
      <c r="B626" s="1" t="s">
        <v>1156</v>
      </c>
      <c r="C626" s="2" t="s">
        <v>1155</v>
      </c>
      <c r="D626" s="1" t="str">
        <f>HYPERLINK("https://talan.bank.gov.ua/get-user-certificate/AI5UZ8xYD2pgTWJR8IlN","Завантажити сертифікат")</f>
        <v>Завантажити сертифікат</v>
      </c>
    </row>
    <row r="627" spans="1:4" x14ac:dyDescent="0.3">
      <c r="A627" s="4">
        <v>626</v>
      </c>
      <c r="B627" s="1" t="s">
        <v>1178</v>
      </c>
      <c r="C627" s="1" t="s">
        <v>1155</v>
      </c>
      <c r="D627" s="1" t="str">
        <f>HYPERLINK("https://talan.bank.gov.ua/get-user-certificate/AI5UZEjWYnU5FPtSZ1xP","Завантажити сертифікат")</f>
        <v>Завантажити сертифікат</v>
      </c>
    </row>
    <row r="628" spans="1:4" x14ac:dyDescent="0.3">
      <c r="A628" s="4">
        <v>627</v>
      </c>
      <c r="B628" s="1" t="s">
        <v>1157</v>
      </c>
      <c r="C628" s="1" t="s">
        <v>1155</v>
      </c>
      <c r="D628" s="1" t="str">
        <f>HYPERLINK("https://talan.bank.gov.ua/get-user-certificate/AI5UZGvE0EpqT6Mp_6cL","Завантажити сертифікат")</f>
        <v>Завантажити сертифікат</v>
      </c>
    </row>
    <row r="629" spans="1:4" x14ac:dyDescent="0.3">
      <c r="A629" s="4">
        <v>628</v>
      </c>
      <c r="B629" s="1" t="s">
        <v>1158</v>
      </c>
      <c r="C629" s="1" t="s">
        <v>1155</v>
      </c>
      <c r="D629" s="1" t="str">
        <f>HYPERLINK("https://talan.bank.gov.ua/get-user-certificate/AI5UZYI0hlWsWcB2hD-C","Завантажити сертифікат")</f>
        <v>Завантажити сертифікат</v>
      </c>
    </row>
    <row r="630" spans="1:4" x14ac:dyDescent="0.3">
      <c r="A630" s="4">
        <v>629</v>
      </c>
      <c r="B630" s="1" t="s">
        <v>1179</v>
      </c>
      <c r="C630" s="1" t="s">
        <v>1155</v>
      </c>
      <c r="D630" s="1" t="str">
        <f>HYPERLINK("https://talan.bank.gov.ua/get-user-certificate/AI5UZZZhuQgqf5JqW78K","Завантажити сертифікат")</f>
        <v>Завантажити сертифікат</v>
      </c>
    </row>
    <row r="631" spans="1:4" x14ac:dyDescent="0.3">
      <c r="A631" s="4">
        <v>630</v>
      </c>
      <c r="B631" s="1" t="s">
        <v>1159</v>
      </c>
      <c r="C631" s="1" t="s">
        <v>1155</v>
      </c>
      <c r="D631" s="1" t="str">
        <f>HYPERLINK("https://talan.bank.gov.ua/get-user-certificate/AI5UZc1KpfOkDsc0g2_Q","Завантажити сертифікат")</f>
        <v>Завантажити сертифікат</v>
      </c>
    </row>
    <row r="632" spans="1:4" x14ac:dyDescent="0.3">
      <c r="A632" s="4">
        <v>631</v>
      </c>
      <c r="B632" s="1" t="s">
        <v>1180</v>
      </c>
      <c r="C632" s="1" t="s">
        <v>1155</v>
      </c>
      <c r="D632" s="1" t="str">
        <f>HYPERLINK("https://talan.bank.gov.ua/get-user-certificate/AI5UZFOZrHndbps6wowp","Завантажити сертифікат")</f>
        <v>Завантажити сертифікат</v>
      </c>
    </row>
    <row r="633" spans="1:4" x14ac:dyDescent="0.3">
      <c r="A633" s="4">
        <v>632</v>
      </c>
      <c r="B633" s="1" t="s">
        <v>1160</v>
      </c>
      <c r="C633" s="1" t="s">
        <v>1155</v>
      </c>
      <c r="D633" s="1" t="str">
        <f>HYPERLINK("https://talan.bank.gov.ua/get-user-certificate/AI5UZRatApU7XYLgaZB2","Завантажити сертифікат")</f>
        <v>Завантажити сертифікат</v>
      </c>
    </row>
    <row r="634" spans="1:4" x14ac:dyDescent="0.3">
      <c r="A634" s="4">
        <v>633</v>
      </c>
      <c r="B634" s="1" t="s">
        <v>1161</v>
      </c>
      <c r="C634" s="1" t="s">
        <v>1155</v>
      </c>
      <c r="D634" s="1" t="str">
        <f>HYPERLINK("https://talan.bank.gov.ua/get-user-certificate/AI5UZMHlNPyqbGXVC4zK","Завантажити сертифікат")</f>
        <v>Завантажити сертифікат</v>
      </c>
    </row>
    <row r="635" spans="1:4" x14ac:dyDescent="0.3">
      <c r="A635" s="4">
        <v>634</v>
      </c>
      <c r="B635" s="1" t="s">
        <v>1162</v>
      </c>
      <c r="C635" s="1" t="s">
        <v>1155</v>
      </c>
      <c r="D635" s="1" t="str">
        <f>HYPERLINK("https://talan.bank.gov.ua/get-user-certificate/AI5UZoq34DUJfY0lLPDo","Завантажити сертифікат")</f>
        <v>Завантажити сертифікат</v>
      </c>
    </row>
    <row r="636" spans="1:4" x14ac:dyDescent="0.3">
      <c r="A636" s="4">
        <v>635</v>
      </c>
      <c r="B636" s="1" t="s">
        <v>1163</v>
      </c>
      <c r="C636" s="1" t="s">
        <v>1155</v>
      </c>
      <c r="D636" s="1" t="str">
        <f>HYPERLINK("https://talan.bank.gov.ua/get-user-certificate/AI5UZjNGEzzoLNILqE4U","Завантажити сертифікат")</f>
        <v>Завантажити сертифікат</v>
      </c>
    </row>
    <row r="637" spans="1:4" x14ac:dyDescent="0.3">
      <c r="A637" s="4">
        <v>636</v>
      </c>
      <c r="B637" s="1" t="s">
        <v>1164</v>
      </c>
      <c r="C637" s="1" t="s">
        <v>1155</v>
      </c>
      <c r="D637" s="1" t="str">
        <f>HYPERLINK("https://talan.bank.gov.ua/get-user-certificate/AI5UZt62bL9J4xNpAO0Y","Завантажити сертифікат")</f>
        <v>Завантажити сертифікат</v>
      </c>
    </row>
    <row r="638" spans="1:4" x14ac:dyDescent="0.3">
      <c r="A638" s="4">
        <v>637</v>
      </c>
      <c r="B638" s="1" t="s">
        <v>1165</v>
      </c>
      <c r="C638" s="1" t="s">
        <v>1155</v>
      </c>
      <c r="D638" s="1" t="str">
        <f>HYPERLINK("https://talan.bank.gov.ua/get-user-certificate/AI5UZLe30ZwDdHvqJx9C","Завантажити сертифікат")</f>
        <v>Завантажити сертифікат</v>
      </c>
    </row>
    <row r="639" spans="1:4" x14ac:dyDescent="0.3">
      <c r="A639" s="4">
        <v>638</v>
      </c>
      <c r="B639" s="1" t="s">
        <v>322</v>
      </c>
      <c r="C639" s="1" t="s">
        <v>1144</v>
      </c>
      <c r="D639" s="1" t="str">
        <f>HYPERLINK("https://talan.bank.gov.ua/get-user-certificate/AI5UZqWc7_WDfUW3UVjP","Завантажити сертифікат")</f>
        <v>Завантажити сертифікат</v>
      </c>
    </row>
    <row r="640" spans="1:4" x14ac:dyDescent="0.3">
      <c r="A640" s="4">
        <v>639</v>
      </c>
      <c r="B640" s="1" t="s">
        <v>1166</v>
      </c>
      <c r="C640" s="1" t="s">
        <v>270</v>
      </c>
      <c r="D640" s="1" t="str">
        <f>HYPERLINK("https://talan.bank.gov.ua/get-user-certificate/AI5UZLw_xEm1MVVuP7fV","Завантажити сертифікат")</f>
        <v>Завантажити сертифікат</v>
      </c>
    </row>
    <row r="641" spans="1:4" x14ac:dyDescent="0.3">
      <c r="A641" s="4">
        <v>640</v>
      </c>
      <c r="B641" s="1" t="s">
        <v>1167</v>
      </c>
      <c r="C641" s="1" t="s">
        <v>270</v>
      </c>
      <c r="D641" s="1" t="str">
        <f>HYPERLINK("https://talan.bank.gov.ua/get-user-certificate/AI5UZGqPm463kxNSQh64","Завантажити сертифікат")</f>
        <v>Завантажити сертифікат</v>
      </c>
    </row>
    <row r="642" spans="1:4" x14ac:dyDescent="0.3">
      <c r="A642" s="4">
        <v>641</v>
      </c>
      <c r="B642" s="1" t="s">
        <v>1168</v>
      </c>
      <c r="C642" s="1" t="s">
        <v>270</v>
      </c>
      <c r="D642" s="1" t="str">
        <f>HYPERLINK("https://talan.bank.gov.ua/get-user-certificate/AI5UZNEFEcSF5kVSckPM","Завантажити сертифікат")</f>
        <v>Завантажити сертифікат</v>
      </c>
    </row>
    <row r="643" spans="1:4" x14ac:dyDescent="0.3">
      <c r="A643" s="4">
        <v>642</v>
      </c>
      <c r="B643" s="1" t="s">
        <v>1169</v>
      </c>
      <c r="C643" s="1" t="s">
        <v>270</v>
      </c>
      <c r="D643" s="1" t="str">
        <f>HYPERLINK("https://talan.bank.gov.ua/get-user-certificate/AI5UZf1tkmGOYJIo7cdw","Завантажити сертифікат")</f>
        <v>Завантажити сертифікат</v>
      </c>
    </row>
    <row r="644" spans="1:4" x14ac:dyDescent="0.3">
      <c r="A644" s="4">
        <v>643</v>
      </c>
      <c r="B644" s="1" t="s">
        <v>1170</v>
      </c>
      <c r="C644" s="1" t="s">
        <v>463</v>
      </c>
      <c r="D644" s="1" t="str">
        <f>HYPERLINK("https://talan.bank.gov.ua/get-user-certificate/AI5UZs1NP2RlDGOXw_Xs","Завантажити сертифікат")</f>
        <v>Завантажити сертифікат</v>
      </c>
    </row>
    <row r="645" spans="1:4" x14ac:dyDescent="0.3">
      <c r="A645" s="4">
        <v>644</v>
      </c>
      <c r="B645" s="1" t="s">
        <v>1171</v>
      </c>
      <c r="C645" s="1" t="s">
        <v>463</v>
      </c>
      <c r="D645" s="1" t="str">
        <f>HYPERLINK("https://talan.bank.gov.ua/get-user-certificate/AI5UZW5iV_LNn2O1Z78H","Завантажити сертифікат")</f>
        <v>Завантажити сертифікат</v>
      </c>
    </row>
    <row r="646" spans="1:4" x14ac:dyDescent="0.3">
      <c r="A646" s="4">
        <v>645</v>
      </c>
      <c r="B646" s="1" t="s">
        <v>1172</v>
      </c>
      <c r="C646" s="1" t="s">
        <v>463</v>
      </c>
      <c r="D646" s="1" t="str">
        <f>HYPERLINK("https://talan.bank.gov.ua/get-user-certificate/AI5UZaTiesJOIvQmxWyO","Завантажити сертифікат")</f>
        <v>Завантажити сертифікат</v>
      </c>
    </row>
    <row r="647" spans="1:4" x14ac:dyDescent="0.3">
      <c r="A647" s="4">
        <v>646</v>
      </c>
      <c r="B647" s="1" t="s">
        <v>1173</v>
      </c>
      <c r="C647" s="1" t="s">
        <v>463</v>
      </c>
      <c r="D647" s="1" t="str">
        <f>HYPERLINK("https://talan.bank.gov.ua/get-user-certificate/AI5UZme2o0xe26czSb-N","Завантажити сертифікат")</f>
        <v>Завантажити сертифікат</v>
      </c>
    </row>
    <row r="648" spans="1:4" x14ac:dyDescent="0.3">
      <c r="A648" s="4">
        <v>647</v>
      </c>
      <c r="B648" s="1" t="s">
        <v>1174</v>
      </c>
      <c r="C648" s="1" t="s">
        <v>463</v>
      </c>
      <c r="D648" s="1" t="str">
        <f>HYPERLINK("https://talan.bank.gov.ua/get-user-certificate/AI5UZ-Oa5JC33rnwYYYD","Завантажити сертифікат")</f>
        <v>Завантажити сертифікат</v>
      </c>
    </row>
    <row r="649" spans="1:4" x14ac:dyDescent="0.3">
      <c r="A649" s="4">
        <v>648</v>
      </c>
      <c r="B649" s="1" t="s">
        <v>1175</v>
      </c>
      <c r="C649" s="1" t="s">
        <v>463</v>
      </c>
      <c r="D649" s="1" t="str">
        <f>HYPERLINK("https://talan.bank.gov.ua/get-user-certificate/AI5UZ_Je9L1dHuCSGTN7","Завантажити сертифікат")</f>
        <v>Завантажити сертифікат</v>
      </c>
    </row>
    <row r="650" spans="1:4" x14ac:dyDescent="0.3">
      <c r="A650" s="4">
        <v>649</v>
      </c>
      <c r="B650" s="1" t="s">
        <v>1176</v>
      </c>
      <c r="C650" s="1" t="s">
        <v>463</v>
      </c>
      <c r="D650" s="1" t="str">
        <f>HYPERLINK("https://talan.bank.gov.ua/get-user-certificate/AI5UZEzcfG4Jm_MFmY0A","Завантажити сертифікат")</f>
        <v>Завантажити сертифікат</v>
      </c>
    </row>
    <row r="651" spans="1:4" x14ac:dyDescent="0.3">
      <c r="A651" s="4">
        <v>650</v>
      </c>
      <c r="B651" s="1" t="s">
        <v>1177</v>
      </c>
      <c r="C651" s="1" t="s">
        <v>463</v>
      </c>
      <c r="D651" s="1" t="str">
        <f>HYPERLINK("https://talan.bank.gov.ua/get-user-certificate/AI5UZoTnG6WW1o8RXO5l","Завантажити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 display="Завантажити сертифікат"/>
    <hyperlink ref="D102" r:id="rId101" tooltip="Завантажити сертифікат" display="Завантажити сертифікат"/>
    <hyperlink ref="D103" r:id="rId102" tooltip="Завантажити сертифікат" display="Завантажити сертифікат"/>
    <hyperlink ref="D104" r:id="rId103" tooltip="Завантажити сертифікат" display="Завантажити сертифікат"/>
    <hyperlink ref="D105" r:id="rId104" tooltip="Завантажити сертифікат" display="Завантажити сертифікат"/>
    <hyperlink ref="D106" r:id="rId105" tooltip="Завантажити сертифікат" display="Завантажити сертифікат"/>
    <hyperlink ref="D107" r:id="rId106" tooltip="Завантажити сертифікат" display="Завантажити сертифікат"/>
    <hyperlink ref="D108" r:id="rId107" tooltip="Завантажити сертифікат" display="Завантажити сертифікат"/>
    <hyperlink ref="D109" r:id="rId108" tooltip="Завантажити сертифікат" display="Завантажити сертифікат"/>
    <hyperlink ref="D110" r:id="rId109" tooltip="Завантажити сертифікат" display="Завантажити сертифікат"/>
    <hyperlink ref="D111" r:id="rId110" tooltip="Завантажити сертифікат" display="Завантажити сертифікат"/>
    <hyperlink ref="D112" r:id="rId111" tooltip="Завантажити сертифікат" display="Завантажити сертифікат"/>
    <hyperlink ref="D113" r:id="rId112" tooltip="Завантажити сертифікат" display="Завантажити сертифікат"/>
    <hyperlink ref="D114" r:id="rId113" tooltip="Завантажити сертифікат" display="Завантажити сертифікат"/>
    <hyperlink ref="D115" r:id="rId114" tooltip="Завантажити сертифікат" display="Завантажити сертифікат"/>
    <hyperlink ref="D116" r:id="rId115" tooltip="Завантажити сертифікат" display="Завантажити сертифікат"/>
    <hyperlink ref="D117" r:id="rId116" tooltip="Завантажити сертифікат" display="Завантажити сертифікат"/>
    <hyperlink ref="D118" r:id="rId117" tooltip="Завантажити сертифікат" display="Завантажити сертифікат"/>
    <hyperlink ref="D119" r:id="rId118" tooltip="Завантажити сертифікат" display="Завантажити сертифікат"/>
    <hyperlink ref="D120" r:id="rId119" tooltip="Завантажити сертифікат" display="Завантажити сертифікат"/>
    <hyperlink ref="D121" r:id="rId120" tooltip="Завантажити сертифікат" display="Завантажити сертифікат"/>
    <hyperlink ref="D122" r:id="rId121" tooltip="Завантажити сертифікат" display="Завантажити сертифікат"/>
    <hyperlink ref="D123" r:id="rId122" tooltip="Завантажити сертифікат" display="Завантажити сертифікат"/>
    <hyperlink ref="D124" r:id="rId123" tooltip="Завантажити сертифікат" display="Завантажити сертифікат"/>
    <hyperlink ref="D125" r:id="rId124" tooltip="Завантажити сертифікат" display="Завантажити сертифікат"/>
    <hyperlink ref="D126" r:id="rId125" tooltip="Завантажити сертифікат" display="Завантажити сертифікат"/>
    <hyperlink ref="D127" r:id="rId126" tooltip="Завантажити сертифікат" display="Завантажити сертифікат"/>
    <hyperlink ref="D128" r:id="rId127" tooltip="Завантажити сертифікат" display="Завантажити сертифікат"/>
    <hyperlink ref="D129" r:id="rId128" tooltip="Завантажити сертифікат" display="Завантажити сертифікат"/>
    <hyperlink ref="D130" r:id="rId129" tooltip="Завантажити сертифікат" display="Завантажити сертифікат"/>
    <hyperlink ref="D131" r:id="rId130" tooltip="Завантажити сертифікат" display="Завантажити сертифікат"/>
    <hyperlink ref="D132" r:id="rId131" tooltip="Завантажити сертифікат" display="Завантажити сертифікат"/>
    <hyperlink ref="D133" r:id="rId132" tooltip="Завантажити сертифікат" display="Завантажити сертифікат"/>
    <hyperlink ref="D134" r:id="rId133" tooltip="Завантажити сертифікат" display="Завантажити сертифікат"/>
    <hyperlink ref="D135" r:id="rId134" tooltip="Завантажити сертифікат" display="Завантажити сертифікат"/>
    <hyperlink ref="D136" r:id="rId135" tooltip="Завантажити сертифікат" display="Завантажити сертифікат"/>
    <hyperlink ref="D137" r:id="rId136" tooltip="Завантажити сертифікат" display="Завантажити сертифікат"/>
    <hyperlink ref="D138" r:id="rId137" tooltip="Завантажити сертифікат" display="Завантажити сертифікат"/>
    <hyperlink ref="D139" r:id="rId138" tooltip="Завантажити сертифікат" display="Завантажити сертифікат"/>
    <hyperlink ref="D140" r:id="rId139" tooltip="Завантажити сертифікат" display="Завантажити сертифікат"/>
    <hyperlink ref="D141" r:id="rId140" tooltip="Завантажити сертифікат" display="Завантажити сертифікат"/>
    <hyperlink ref="D142" r:id="rId141" tooltip="Завантажити сертифікат" display="Завантажити сертифікат"/>
    <hyperlink ref="D143" r:id="rId142" tooltip="Завантажити сертифікат" display="Завантажити сертифікат"/>
    <hyperlink ref="D144" r:id="rId143" tooltip="Завантажити сертифікат" display="Завантажити сертифікат"/>
    <hyperlink ref="D145" r:id="rId144" tooltip="Завантажити сертифікат" display="Завантажити сертифікат"/>
    <hyperlink ref="D146" r:id="rId145" tooltip="Завантажити сертифікат" display="Завантажити сертифікат"/>
    <hyperlink ref="D147" r:id="rId146" tooltip="Завантажити сертифікат" display="Завантажити сертифікат"/>
    <hyperlink ref="D148" r:id="rId147" tooltip="Завантажити сертифікат" display="Завантажити сертифікат"/>
    <hyperlink ref="D149" r:id="rId148" tooltip="Завантажити сертифікат" display="Завантажити сертифікат"/>
    <hyperlink ref="D150" r:id="rId149" tooltip="Завантажити сертифікат" display="Завантажити сертифікат"/>
    <hyperlink ref="D151" r:id="rId150" tooltip="Завантажити сертифікат" display="Завантажити сертифікат"/>
    <hyperlink ref="D152" r:id="rId151" tooltip="Завантажити сертифікат" display="Завантажити сертифікат"/>
    <hyperlink ref="D153" r:id="rId152" tooltip="Завантажити сертифікат" display="Завантажити сертифікат"/>
    <hyperlink ref="D154" r:id="rId153" tooltip="Завантажити сертифікат" display="Завантажити сертифікат"/>
    <hyperlink ref="D155" r:id="rId154" tooltip="Завантажити сертифікат" display="Завантажити сертифікат"/>
    <hyperlink ref="D156" r:id="rId155" tooltip="Завантажити сертифікат" display="Завантажити сертифікат"/>
    <hyperlink ref="D157" r:id="rId156" tooltip="Завантажити сертифікат" display="Завантажити сертифікат"/>
    <hyperlink ref="D158" r:id="rId157" tooltip="Завантажити сертифікат" display="Завантажити сертифікат"/>
    <hyperlink ref="D159" r:id="rId158" tooltip="Завантажити сертифікат" display="Завантажити сертифікат"/>
    <hyperlink ref="D160" r:id="rId159" tooltip="Завантажити сертифікат" display="Завантажити сертифікат"/>
    <hyperlink ref="D161" r:id="rId160" tooltip="Завантажити сертифікат" display="Завантажити сертифікат"/>
    <hyperlink ref="D162" r:id="rId161" tooltip="Завантажити сертифікат" display="Завантажити сертифікат"/>
    <hyperlink ref="D163" r:id="rId162" tooltip="Завантажити сертифікат" display="Завантажити сертифікат"/>
    <hyperlink ref="D164" r:id="rId163" tooltip="Завантажити сертифікат" display="Завантажити сертифікат"/>
    <hyperlink ref="D165" r:id="rId164" tooltip="Завантажити сертифікат" display="Завантажити сертифікат"/>
    <hyperlink ref="D166" r:id="rId165" tooltip="Завантажити сертифікат" display="Завантажити сертифікат"/>
    <hyperlink ref="D167" r:id="rId166" tooltip="Завантажити сертифікат" display="Завантажити сертифікат"/>
    <hyperlink ref="D168" r:id="rId167" tooltip="Завантажити сертифікат" display="Завантажити сертифікат"/>
    <hyperlink ref="D169" r:id="rId168" tooltip="Завантажити сертифікат" display="Завантажити сертифікат"/>
    <hyperlink ref="D170" r:id="rId169" tooltip="Завантажити сертифікат" display="Завантажити сертифікат"/>
    <hyperlink ref="D171" r:id="rId170" tooltip="Завантажити сертифікат" display="Завантажити сертифікат"/>
    <hyperlink ref="D172" r:id="rId171" tooltip="Завантажити сертифікат" display="Завантажити сертифікат"/>
    <hyperlink ref="D173" r:id="rId172" tooltip="Завантажити сертифікат" display="Завантажити сертифікат"/>
    <hyperlink ref="D174" r:id="rId173" tooltip="Завантажити сертифікат" display="Завантажити сертифікат"/>
    <hyperlink ref="D175" r:id="rId174" tooltip="Завантажити сертифікат" display="Завантажити сертифікат"/>
    <hyperlink ref="D176" r:id="rId175" tooltip="Завантажити сертифікат" display="Завантажити сертифікат"/>
    <hyperlink ref="D177" r:id="rId176" tooltip="Завантажити сертифікат" display="Завантажити сертифікат"/>
    <hyperlink ref="D178" r:id="rId177" tooltip="Завантажити сертифікат" display="Завантажити сертифікат"/>
    <hyperlink ref="D179" r:id="rId178" tooltip="Завантажити сертифікат" display="Завантажити сертифікат"/>
    <hyperlink ref="D180" r:id="rId179" tooltip="Завантажити сертифікат" display="Завантажити сертифікат"/>
    <hyperlink ref="D181" r:id="rId180" tooltip="Завантажити сертифікат" display="Завантажити сертифікат"/>
    <hyperlink ref="D182" r:id="rId181" tooltip="Завантажити сертифікат" display="Завантажити сертифікат"/>
    <hyperlink ref="D183" r:id="rId182" tooltip="Завантажити сертифікат" display="Завантажити сертифікат"/>
    <hyperlink ref="D184" r:id="rId183" tooltip="Завантажити сертифікат" display="Завантажити сертифікат"/>
    <hyperlink ref="D185" r:id="rId184" tooltip="Завантажити сертифікат" display="Завантажити сертифікат"/>
    <hyperlink ref="D186" r:id="rId185" tooltip="Завантажити сертифікат" display="Завантажити сертифікат"/>
    <hyperlink ref="D187" r:id="rId186" tooltip="Завантажити сертифікат" display="Завантажити сертифікат"/>
    <hyperlink ref="D188" r:id="rId187" tooltip="Завантажити сертифікат" display="Завантажити сертифікат"/>
    <hyperlink ref="D189" r:id="rId188" tooltip="Завантажити сертифікат" display="Завантажити сертифікат"/>
    <hyperlink ref="D190" r:id="rId189" tooltip="Завантажити сертифікат" display="Завантажити сертифікат"/>
    <hyperlink ref="D191" r:id="rId190" tooltip="Завантажити сертифікат" display="Завантажити сертифікат"/>
    <hyperlink ref="D192" r:id="rId191" tooltip="Завантажити сертифікат" display="Завантажити сертифікат"/>
    <hyperlink ref="D193" r:id="rId192" tooltip="Завантажити сертифікат" display="Завантажити сертифікат"/>
    <hyperlink ref="D194" r:id="rId193" tooltip="Завантажити сертифікат" display="Завантажити сертифікат"/>
    <hyperlink ref="D195" r:id="rId194" tooltip="Завантажити сертифікат" display="Завантажити сертифікат"/>
    <hyperlink ref="D196" r:id="rId195" tooltip="Завантажити сертифікат" display="Завантажити сертифікат"/>
    <hyperlink ref="D197" r:id="rId196" tooltip="Завантажити сертифікат" display="Завантажити сертифікат"/>
    <hyperlink ref="D198" r:id="rId197" tooltip="Завантажити сертифікат" display="Завантажити сертифікат"/>
    <hyperlink ref="D199" r:id="rId198" tooltip="Завантажити сертифікат" display="Завантажити сертифікат"/>
    <hyperlink ref="D200" r:id="rId199" tooltip="Завантажити сертифікат" display="Завантажити сертифікат"/>
    <hyperlink ref="D201" r:id="rId200" tooltip="Завантажити сертифікат" display="Завантажити сертифікат"/>
    <hyperlink ref="D202" r:id="rId201" tooltip="Завантажити сертифікат" display="Завантажити сертифікат"/>
    <hyperlink ref="D203" r:id="rId202" tooltip="Завантажити сертифікат" display="Завантажити сертифікат"/>
    <hyperlink ref="D204" r:id="rId203" tooltip="Завантажити сертифікат" display="Завантажити сертифікат"/>
    <hyperlink ref="D205" r:id="rId204" tooltip="Завантажити сертифікат" display="Завантажити сертифікат"/>
    <hyperlink ref="D206" r:id="rId205" tooltip="Завантажити сертифікат" display="Завантажити сертифікат"/>
    <hyperlink ref="D207" r:id="rId206" tooltip="Завантажити сертифікат" display="Завантажити сертифікат"/>
    <hyperlink ref="D208" r:id="rId207" tooltip="Завантажити сертифікат" display="Завантажити сертифікат"/>
    <hyperlink ref="D209" r:id="rId208" tooltip="Завантажити сертифікат" display="Завантажити сертифікат"/>
    <hyperlink ref="D210" r:id="rId209" tooltip="Завантажити сертифікат" display="Завантажити сертифікат"/>
    <hyperlink ref="D211" r:id="rId210" tooltip="Завантажити сертифікат" display="Завантажити сертифікат"/>
    <hyperlink ref="D212" r:id="rId211" tooltip="Завантажити сертифікат" display="Завантажити сертифікат"/>
    <hyperlink ref="D213" r:id="rId212" tooltip="Завантажити сертифікат" display="Завантажити сертифікат"/>
    <hyperlink ref="D214" r:id="rId213" tooltip="Завантажити сертифікат" display="Завантажити сертифікат"/>
    <hyperlink ref="D215" r:id="rId214" tooltip="Завантажити сертифікат" display="Завантажити сертифікат"/>
    <hyperlink ref="D216" r:id="rId215" tooltip="Завантажити сертифікат" display="Завантажити сертифікат"/>
    <hyperlink ref="D217" r:id="rId216" tooltip="Завантажити сертифікат" display="Завантажити сертифікат"/>
    <hyperlink ref="D218" r:id="rId217" tooltip="Завантажити сертифікат" display="Завантажити сертифікат"/>
    <hyperlink ref="D219" r:id="rId218" tooltip="Завантажити сертифікат" display="Завантажити сертифікат"/>
    <hyperlink ref="D220" r:id="rId219" tooltip="Завантажити сертифікат" display="Завантажити сертифікат"/>
    <hyperlink ref="D221" r:id="rId220" tooltip="Завантажити сертифікат" display="Завантажити сертифікат"/>
    <hyperlink ref="D222" r:id="rId221" tooltip="Завантажити сертифікат" display="Завантажити сертифікат"/>
    <hyperlink ref="D223" r:id="rId222" tooltip="Завантажити сертифікат" display="Завантажити сертифікат"/>
    <hyperlink ref="D224" r:id="rId223" tooltip="Завантажити сертифікат" display="Завантажити сертифікат"/>
    <hyperlink ref="D225" r:id="rId224" tooltip="Завантажити сертифікат" display="Завантажити сертифікат"/>
    <hyperlink ref="D226" r:id="rId225" tooltip="Завантажити сертифікат" display="Завантажити сертифікат"/>
    <hyperlink ref="D227" r:id="rId226" tooltip="Завантажити сертифікат" display="Завантажити сертифікат"/>
    <hyperlink ref="D228" r:id="rId227" tooltip="Завантажити сертифікат" display="Завантажити сертифікат"/>
    <hyperlink ref="D229" r:id="rId228" tooltip="Завантажити сертифікат" display="Завантажити сертифікат"/>
    <hyperlink ref="D230" r:id="rId229" tooltip="Завантажити сертифікат" display="Завантажити сертифікат"/>
    <hyperlink ref="D231" r:id="rId230" tooltip="Завантажити сертифікат" display="Завантажити сертифікат"/>
    <hyperlink ref="D232" r:id="rId231" tooltip="Завантажити сертифікат" display="Завантажити сертифікат"/>
    <hyperlink ref="D233" r:id="rId232" tooltip="Завантажити сертифікат" display="Завантажити сертифікат"/>
    <hyperlink ref="D234" r:id="rId233" tooltip="Завантажити сертифікат" display="Завантажити сертифікат"/>
    <hyperlink ref="D235" r:id="rId234" tooltip="Завантажити сертифікат" display="Завантажити сертифікат"/>
    <hyperlink ref="D236" r:id="rId235" tooltip="Завантажити сертифікат" display="Завантажити сертифікат"/>
    <hyperlink ref="D237" r:id="rId236" tooltip="Завантажити сертифікат" display="Завантажити сертифікат"/>
    <hyperlink ref="D238" r:id="rId237" tooltip="Завантажити сертифікат" display="Завантажити сертифікат"/>
    <hyperlink ref="D239" r:id="rId238" tooltip="Завантажити сертифікат" display="Завантажити сертифікат"/>
    <hyperlink ref="D241" r:id="rId239" tooltip="Завантажити сертифікат" display="Завантажити сертифікат"/>
    <hyperlink ref="D242" r:id="rId240" tooltip="Завантажити сертифікат" display="Завантажити сертифікат"/>
    <hyperlink ref="D243" r:id="rId241" tooltip="Завантажити сертифікат" display="Завантажити сертифікат"/>
    <hyperlink ref="D244" r:id="rId242" tooltip="Завантажити сертифікат" display="Завантажити сертифікат"/>
    <hyperlink ref="D245" r:id="rId243" tooltip="Завантажити сертифікат" display="Завантажити сертифікат"/>
    <hyperlink ref="D246" r:id="rId244" tooltip="Завантажити сертифікат" display="Завантажити сертифікат"/>
    <hyperlink ref="D247" r:id="rId245" tooltip="Завантажити сертифікат" display="Завантажити сертифікат"/>
    <hyperlink ref="D248" r:id="rId246" tooltip="Завантажити сертифікат" display="Завантажити сертифікат"/>
    <hyperlink ref="D249" r:id="rId247" tooltip="Завантажити сертифікат" display="Завантажити сертифікат"/>
    <hyperlink ref="D250" r:id="rId248" tooltip="Завантажити сертифікат" display="Завантажити сертифікат"/>
    <hyperlink ref="D251" r:id="rId249" tooltip="Завантажити сертифікат" display="Завантажити сертифікат"/>
    <hyperlink ref="D252" r:id="rId250" tooltip="Завантажити сертифікат" display="Завантажити сертифікат"/>
    <hyperlink ref="D253" r:id="rId251" tooltip="Завантажити сертифікат" display="Завантажити сертифікат"/>
    <hyperlink ref="D254" r:id="rId252" tooltip="Завантажити сертифікат" display="Завантажити сертифікат"/>
    <hyperlink ref="D255" r:id="rId253" tooltip="Завантажити сертифікат" display="Завантажити сертифікат"/>
    <hyperlink ref="D256" r:id="rId254" tooltip="Завантажити сертифікат" display="Завантажити сертифікат"/>
    <hyperlink ref="D257" r:id="rId255" tooltip="Завантажити сертифікат" display="Завантажити сертифікат"/>
    <hyperlink ref="D258" r:id="rId256" tooltip="Завантажити сертифікат" display="Завантажити сертифікат"/>
    <hyperlink ref="D259" r:id="rId257" tooltip="Завантажити сертифікат" display="Завантажити сертифікат"/>
    <hyperlink ref="D260" r:id="rId258" tooltip="Завантажити сертифікат" display="Завантажити сертифікат"/>
    <hyperlink ref="D261" r:id="rId259" tooltip="Завантажити сертифікат" display="Завантажити сертифікат"/>
    <hyperlink ref="D262" r:id="rId260" tooltip="Завантажити сертифікат" display="Завантажити сертифікат"/>
    <hyperlink ref="D263" r:id="rId261" tooltip="Завантажити сертифікат" display="Завантажити сертифікат"/>
    <hyperlink ref="D264" r:id="rId262" tooltip="Завантажити сертифікат" display="Завантажити сертифікат"/>
    <hyperlink ref="D265" r:id="rId263" tooltip="Завантажити сертифікат" display="Завантажити сертифікат"/>
    <hyperlink ref="D266" r:id="rId264" tooltip="Завантажити сертифікат" display="Завантажити сертифікат"/>
    <hyperlink ref="D267" r:id="rId265" tooltip="Завантажити сертифікат" display="Завантажити сертифікат"/>
    <hyperlink ref="D268" r:id="rId266" tooltip="Завантажити сертифікат" display="Завантажити сертифікат"/>
    <hyperlink ref="D269" r:id="rId267" tooltip="Завантажити сертифікат" display="Завантажити сертифікат"/>
    <hyperlink ref="D270" r:id="rId268" tooltip="Завантажити сертифікат" display="Завантажити сертифікат"/>
    <hyperlink ref="D271" r:id="rId269" tooltip="Завантажити сертифікат" display="Завантажити сертифікат"/>
    <hyperlink ref="D272" r:id="rId270" tooltip="Завантажити сертифікат" display="Завантажити сертифікат"/>
    <hyperlink ref="D273" r:id="rId271" tooltip="Завантажити сертифікат" display="Завантажити сертифікат"/>
    <hyperlink ref="D274" r:id="rId272" tooltip="Завантажити сертифікат" display="Завантажити сертифікат"/>
    <hyperlink ref="D275" r:id="rId273" tooltip="Завантажити сертифікат" display="Завантажити сертифікат"/>
    <hyperlink ref="D276" r:id="rId274" tooltip="Завантажити сертифікат" display="Завантажити сертифікат"/>
    <hyperlink ref="D277" r:id="rId275" tooltip="Завантажити сертифікат" display="Завантажити сертифікат"/>
    <hyperlink ref="D278" r:id="rId276" tooltip="Завантажити сертифікат" display="Завантажити сертифікат"/>
    <hyperlink ref="D279" r:id="rId277" tooltip="Завантажити сертифікат" display="Завантажити сертифікат"/>
    <hyperlink ref="D280" r:id="rId278" tooltip="Завантажити сертифікат" display="Завантажити сертифікат"/>
    <hyperlink ref="D281" r:id="rId279" tooltip="Завантажити сертифікат" display="Завантажити сертифікат"/>
    <hyperlink ref="D282" r:id="rId280" tooltip="Завантажити сертифікат" display="Завантажити сертифікат"/>
    <hyperlink ref="D283" r:id="rId281" tooltip="Завантажити сертифікат" display="Завантажити сертифікат"/>
    <hyperlink ref="D284" r:id="rId282" tooltip="Завантажити сертифікат" display="Завантажити сертифікат"/>
    <hyperlink ref="D285" r:id="rId283" tooltip="Завантажити сертифікат" display="Завантажити сертифікат"/>
    <hyperlink ref="D286" r:id="rId284" tooltip="Завантажити сертифікат" display="Завантажити сертифікат"/>
    <hyperlink ref="D287" r:id="rId285" tooltip="Завантажити сертифікат" display="Завантажити сертифікат"/>
    <hyperlink ref="D288" r:id="rId286" tooltip="Завантажити сертифікат" display="Завантажити сертифікат"/>
    <hyperlink ref="D289" r:id="rId287" tooltip="Завантажити сертифікат" display="Завантажити сертифікат"/>
    <hyperlink ref="D290" r:id="rId288" tooltip="Завантажити сертифікат" display="Завантажити сертифікат"/>
    <hyperlink ref="D291" r:id="rId289" tooltip="Завантажити сертифікат" display="Завантажити сертифікат"/>
    <hyperlink ref="D292" r:id="rId290" tooltip="Завантажити сертифікат" display="Завантажити сертифікат"/>
    <hyperlink ref="D293" r:id="rId291" tooltip="Завантажити сертифікат" display="Завантажити сертифікат"/>
    <hyperlink ref="D294" r:id="rId292" tooltip="Завантажити сертифікат" display="Завантажити сертифікат"/>
    <hyperlink ref="D295" r:id="rId293" tooltip="Завантажити сертифікат" display="Завантажити сертифікат"/>
    <hyperlink ref="D296" r:id="rId294" tooltip="Завантажити сертифікат" display="Завантажити сертифікат"/>
    <hyperlink ref="D297" r:id="rId295" tooltip="Завантажити сертифікат" display="Завантажити сертифікат"/>
    <hyperlink ref="D298" r:id="rId296" tooltip="Завантажити сертифікат" display="Завантажити сертифікат"/>
    <hyperlink ref="D299" r:id="rId297" tooltip="Завантажити сертифікат" display="Завантажити сертифікат"/>
    <hyperlink ref="D300" r:id="rId298" tooltip="Завантажити сертифікат" display="Завантажити сертифікат"/>
    <hyperlink ref="D301" r:id="rId299" tooltip="Завантажити сертифікат" display="Завантажити сертифікат"/>
    <hyperlink ref="D302" r:id="rId300" tooltip="Завантажити сертифікат" display="Завантажити сертифікат"/>
    <hyperlink ref="D303" r:id="rId301" tooltip="Завантажити сертифікат" display="Завантажити сертифікат"/>
    <hyperlink ref="D304" r:id="rId302" tooltip="Завантажити сертифікат" display="Завантажити сертифікат"/>
    <hyperlink ref="D305" r:id="rId303" tooltip="Завантажити сертифікат" display="Завантажити сертифікат"/>
    <hyperlink ref="D306" r:id="rId304" tooltip="Завантажити сертифікат" display="Завантажити сертифікат"/>
    <hyperlink ref="D307" r:id="rId305" tooltip="Завантажити сертифікат" display="Завантажити сертифікат"/>
    <hyperlink ref="D308" r:id="rId306" tooltip="Завантажити сертифікат" display="Завантажити сертифікат"/>
    <hyperlink ref="D309" r:id="rId307" tooltip="Завантажити сертифікат" display="Завантажити сертифікат"/>
    <hyperlink ref="D310" r:id="rId308" tooltip="Завантажити сертифікат" display="Завантажити сертифікат"/>
    <hyperlink ref="D311" r:id="rId309" tooltip="Завантажити сертифікат" display="Завантажити сертифікат"/>
    <hyperlink ref="D312" r:id="rId310" tooltip="Завантажити сертифікат" display="Завантажити сертифікат"/>
    <hyperlink ref="D313" r:id="rId311" tooltip="Завантажити сертифікат" display="Завантажити сертифікат"/>
    <hyperlink ref="D314" r:id="rId312" tooltip="Завантажити сертифікат" display="Завантажити сертифікат"/>
    <hyperlink ref="D315" r:id="rId313" tooltip="Завантажити сертифікат" display="Завантажити сертифікат"/>
    <hyperlink ref="D316" r:id="rId314" tooltip="Завантажити сертифікат" display="Завантажити сертифікат"/>
    <hyperlink ref="D317" r:id="rId315" tooltip="Завантажити сертифікат" display="Завантажити сертифікат"/>
    <hyperlink ref="D318" r:id="rId316" tooltip="Завантажити сертифікат" display="Завантажити сертифікат"/>
    <hyperlink ref="D319" r:id="rId317" tooltip="Завантажити сертифікат" display="Завантажити сертифікат"/>
    <hyperlink ref="D320" r:id="rId318" tooltip="Завантажити сертифікат" display="Завантажити сертифікат"/>
    <hyperlink ref="D321" r:id="rId319" tooltip="Завантажити сертифікат" display="Завантажити сертифікат"/>
    <hyperlink ref="D322" r:id="rId320" tooltip="Завантажити сертифікат" display="Завантажити сертифікат"/>
    <hyperlink ref="D323" r:id="rId321" tooltip="Завантажити сертифікат" display="Завантажити сертифікат"/>
    <hyperlink ref="D324" r:id="rId322" tooltip="Завантажити сертифікат" display="Завантажити сертифікат"/>
    <hyperlink ref="D325" r:id="rId323" tooltip="Завантажити сертифікат" display="Завантажити сертифікат"/>
    <hyperlink ref="D326" r:id="rId324" tooltip="Завантажити сертифікат" display="Завантажити сертифікат"/>
    <hyperlink ref="D327" r:id="rId325" tooltip="Завантажити сертифікат" display="Завантажити сертифікат"/>
    <hyperlink ref="D328" r:id="rId326" tooltip="Завантажити сертифікат" display="Завантажити сертифікат"/>
    <hyperlink ref="D329" r:id="rId327" tooltip="Завантажити сертифікат" display="Завантажити сертифікат"/>
    <hyperlink ref="D330" r:id="rId328" tooltip="Завантажити сертифікат" display="Завантажити сертифікат"/>
    <hyperlink ref="D331" r:id="rId329" tooltip="Завантажити сертифікат" display="Завантажити сертифікат"/>
    <hyperlink ref="D332" r:id="rId330" tooltip="Завантажити сертифікат" display="Завантажити сертифікат"/>
    <hyperlink ref="D333" r:id="rId331" tooltip="Завантажити сертифікат" display="Завантажити сертифікат"/>
    <hyperlink ref="D334" r:id="rId332" tooltip="Завантажити сертифікат" display="Завантажити сертифікат"/>
    <hyperlink ref="D335" r:id="rId333" tooltip="Завантажити сертифікат" display="Завантажити сертифікат"/>
    <hyperlink ref="D336" r:id="rId334" tooltip="Завантажити сертифікат" display="Завантажити сертифікат"/>
    <hyperlink ref="D337" r:id="rId335" tooltip="Завантажити сертифікат" display="Завантажити сертифікат"/>
    <hyperlink ref="D338" r:id="rId336" tooltip="Завантажити сертифікат" display="Завантажити сертифікат"/>
    <hyperlink ref="D339" r:id="rId337" tooltip="Завантажити сертифікат" display="Завантажити сертифікат"/>
    <hyperlink ref="D340" r:id="rId338" tooltip="Завантажити сертифікат" display="Завантажити сертифікат"/>
    <hyperlink ref="D341" r:id="rId339" tooltip="Завантажити сертифікат" display="Завантажити сертифікат"/>
    <hyperlink ref="D342" r:id="rId340" tooltip="Завантажити сертифікат" display="Завантажити сертифікат"/>
    <hyperlink ref="D343" r:id="rId341" tooltip="Завантажити сертифікат" display="Завантажити сертифікат"/>
    <hyperlink ref="D344" r:id="rId342" tooltip="Завантажити сертифікат" display="Завантажити сертифікат"/>
    <hyperlink ref="D345" r:id="rId343" tooltip="Завантажити сертифікат" display="Завантажити сертифікат"/>
    <hyperlink ref="D346" r:id="rId344" tooltip="Завантажити сертифікат" display="Завантажити сертифікат"/>
    <hyperlink ref="D347" r:id="rId345" tooltip="Завантажити сертифікат" display="Завантажити сертифікат"/>
    <hyperlink ref="D348" r:id="rId346" tooltip="Завантажити сертифікат" display="Завантажити сертифікат"/>
    <hyperlink ref="D349" r:id="rId347" tooltip="Завантажити сертифікат" display="Завантажити сертифікат"/>
    <hyperlink ref="D350" r:id="rId348" tooltip="Завантажити сертифікат" display="Завантажити сертифікат"/>
    <hyperlink ref="D351" r:id="rId349" tooltip="Завантажити сертифікат" display="Завантажити сертифікат"/>
    <hyperlink ref="D352" r:id="rId350" tooltip="Завантажити сертифікат" display="Завантажити сертифікат"/>
    <hyperlink ref="D353" r:id="rId351" tooltip="Завантажити сертифікат" display="Завантажити сертифікат"/>
    <hyperlink ref="D354" r:id="rId352" tooltip="Завантажити сертифікат" display="Завантажити сертифікат"/>
    <hyperlink ref="D355" r:id="rId353" tooltip="Завантажити сертифікат" display="Завантажити сертифікат"/>
    <hyperlink ref="D356" r:id="rId354" tooltip="Завантажити сертифікат" display="Завантажити сертифікат"/>
    <hyperlink ref="D357" r:id="rId355" tooltip="Завантажити сертифікат" display="Завантажити сертифікат"/>
    <hyperlink ref="D358" r:id="rId356" tooltip="Завантажити сертифікат" display="Завантажити сертифікат"/>
    <hyperlink ref="D359" r:id="rId357" tooltip="Завантажити сертифікат" display="Завантажити сертифікат"/>
    <hyperlink ref="D360" r:id="rId358" tooltip="Завантажити сертифікат" display="Завантажити сертифікат"/>
    <hyperlink ref="D361" r:id="rId359" tooltip="Завантажити сертифікат" display="Завантажити сертифікат"/>
    <hyperlink ref="D362" r:id="rId360" tooltip="Завантажити сертифікат" display="Завантажити сертифікат"/>
    <hyperlink ref="D363" r:id="rId361" tooltip="Завантажити сертифікат" display="Завантажити сертифікат"/>
    <hyperlink ref="D364" r:id="rId362" tooltip="Завантажити сертифікат" display="Завантажити сертифікат"/>
    <hyperlink ref="D365" r:id="rId363" tooltip="Завантажити сертифікат" display="Завантажити сертифікат"/>
    <hyperlink ref="D366" r:id="rId364" tooltip="Завантажити сертифікат" display="Завантажити сертифікат"/>
    <hyperlink ref="D367" r:id="rId365" tooltip="Завантажити сертифікат" display="Завантажити сертифікат"/>
    <hyperlink ref="D368" r:id="rId366" tooltip="Завантажити сертифікат" display="Завантажити сертифікат"/>
    <hyperlink ref="D369" r:id="rId367" tooltip="Завантажити сертифікат" display="Завантажити сертифікат"/>
    <hyperlink ref="D370" r:id="rId368" tooltip="Завантажити сертифікат" display="Завантажити сертифікат"/>
    <hyperlink ref="D371" r:id="rId369" tooltip="Завантажити сертифікат" display="Завантажити сертифікат"/>
    <hyperlink ref="D372" r:id="rId370" tooltip="Завантажити сертифікат" display="Завантажити сертифікат"/>
    <hyperlink ref="D373" r:id="rId371" tooltip="Завантажити сертифікат" display="Завантажити сертифікат"/>
    <hyperlink ref="D374" r:id="rId372" tooltip="Завантажити сертифікат" display="Завантажити сертифікат"/>
    <hyperlink ref="D375" r:id="rId373" tooltip="Завантажити сертифікат" display="Завантажити сертифікат"/>
    <hyperlink ref="D376" r:id="rId374" tooltip="Завантажити сертифікат" display="Завантажити сертифікат"/>
    <hyperlink ref="D377" r:id="rId375" tooltip="Завантажити сертифікат" display="Завантажити сертифікат"/>
    <hyperlink ref="D378" r:id="rId376" tooltip="Завантажити сертифікат" display="Завантажити сертифікат"/>
    <hyperlink ref="D379" r:id="rId377" tooltip="Завантажити сертифікат" display="Завантажити сертифікат"/>
    <hyperlink ref="D380" r:id="rId378" tooltip="Завантажити сертифікат" display="Завантажити сертифікат"/>
    <hyperlink ref="D381" r:id="rId379" tooltip="Завантажити сертифікат" display="Завантажити сертифікат"/>
    <hyperlink ref="D382" r:id="rId380" tooltip="Завантажити сертифікат" display="Завантажити сертифікат"/>
    <hyperlink ref="D383" r:id="rId381" tooltip="Завантажити сертифікат" display="Завантажити сертифікат"/>
    <hyperlink ref="D384" r:id="rId382" tooltip="Завантажити сертифікат" display="Завантажити сертифікат"/>
    <hyperlink ref="D385" r:id="rId383" tooltip="Завантажити сертифікат" display="Завантажити сертифікат"/>
    <hyperlink ref="D386" r:id="rId384" tooltip="Завантажити сертифікат" display="Завантажити сертифікат"/>
    <hyperlink ref="D387" r:id="rId385" tooltip="Завантажити сертифікат" display="Завантажити сертифікат"/>
    <hyperlink ref="D388" r:id="rId386" tooltip="Завантажити сертифікат" display="Завантажити сертифікат"/>
    <hyperlink ref="D389" r:id="rId387" tooltip="Завантажити сертифікат" display="Завантажити сертифікат"/>
    <hyperlink ref="D390" r:id="rId388" tooltip="Завантажити сертифікат" display="Завантажити сертифікат"/>
    <hyperlink ref="D391" r:id="rId389" tooltip="Завантажити сертифікат" display="Завантажити сертифікат"/>
    <hyperlink ref="D392" r:id="rId390" tooltip="Завантажити сертифікат" display="Завантажити сертифікат"/>
    <hyperlink ref="D393" r:id="rId391" tooltip="Завантажити сертифікат" display="Завантажити сертифікат"/>
    <hyperlink ref="D394" r:id="rId392" tooltip="Завантажити сертифікат" display="Завантажити сертифікат"/>
    <hyperlink ref="D395" r:id="rId393" tooltip="Завантажити сертифікат" display="Завантажити сертифікат"/>
    <hyperlink ref="D396" r:id="rId394" tooltip="Завантажити сертифікат" display="Завантажити сертифікат"/>
    <hyperlink ref="D397" r:id="rId395" tooltip="Завантажити сертифікат" display="Завантажити сертифікат"/>
    <hyperlink ref="D398" r:id="rId396" tooltip="Завантажити сертифікат" display="Завантажити сертифікат"/>
    <hyperlink ref="D399" r:id="rId397" tooltip="Завантажити сертифікат" display="Завантажити сертифікат"/>
    <hyperlink ref="D400" r:id="rId398" tooltip="Завантажити сертифікат" display="Завантажити сертифікат"/>
    <hyperlink ref="D401" r:id="rId399" tooltip="Завантажити сертифікат" display="Завантажити сертифікат"/>
    <hyperlink ref="D402" r:id="rId400" tooltip="Завантажити сертифікат" display="Завантажити сертифікат"/>
    <hyperlink ref="D403" r:id="rId401" tooltip="Завантажити сертифікат" display="Завантажити сертифікат"/>
    <hyperlink ref="D404" r:id="rId402" tooltip="Завантажити сертифікат" display="Завантажити сертифікат"/>
    <hyperlink ref="D405" r:id="rId403" tooltip="Завантажити сертифікат" display="Завантажити сертифікат"/>
    <hyperlink ref="D406" r:id="rId404" tooltip="Завантажити сертифікат" display="Завантажити сертифікат"/>
    <hyperlink ref="D407" r:id="rId405" tooltip="Завантажити сертифікат" display="Завантажити сертифікат"/>
    <hyperlink ref="D408" r:id="rId406" tooltip="Завантажити сертифікат" display="Завантажити сертифікат"/>
    <hyperlink ref="D409" r:id="rId407" tooltip="Завантажити сертифікат" display="Завантажити сертифікат"/>
    <hyperlink ref="D410" r:id="rId408" tooltip="Завантажити сертифікат" display="Завантажити сертифікат"/>
    <hyperlink ref="D411" r:id="rId409" tooltip="Завантажити сертифікат" display="Завантажити сертифікат"/>
    <hyperlink ref="D412" r:id="rId410" tooltip="Завантажити сертифікат" display="Завантажити сертифікат"/>
    <hyperlink ref="D413" r:id="rId411" tooltip="Завантажити сертифікат" display="Завантажити сертифікат"/>
    <hyperlink ref="D414" r:id="rId412" tooltip="Завантажити сертифікат" display="Завантажити сертифікат"/>
    <hyperlink ref="D415" r:id="rId413" tooltip="Завантажити сертифікат" display="Завантажити сертифікат"/>
    <hyperlink ref="D416" r:id="rId414" tooltip="Завантажити сертифікат" display="Завантажити сертифікат"/>
    <hyperlink ref="D417" r:id="rId415" tooltip="Завантажити сертифікат" display="Завантажити сертифікат"/>
    <hyperlink ref="D418" r:id="rId416" tooltip="Завантажити сертифікат" display="Завантажити сертифікат"/>
    <hyperlink ref="D419" r:id="rId417" tooltip="Завантажити сертифікат" display="Завантажити сертифікат"/>
    <hyperlink ref="D420" r:id="rId418" tooltip="Завантажити сертифікат" display="Завантажити сертифікат"/>
    <hyperlink ref="D421" r:id="rId419" tooltip="Завантажити сертифікат" display="Завантажити сертифікат"/>
    <hyperlink ref="D422" r:id="rId420" tooltip="Завантажити сертифікат" display="Завантажити сертифікат"/>
    <hyperlink ref="D423" r:id="rId421" tooltip="Завантажити сертифікат" display="Завантажити сертифікат"/>
    <hyperlink ref="D424" r:id="rId422" tooltip="Завантажити сертифікат" display="Завантажити сертифікат"/>
    <hyperlink ref="D425" r:id="rId423" tooltip="Завантажити сертифікат" display="Завантажити сертифікат"/>
    <hyperlink ref="D426" r:id="rId424" tooltip="Завантажити сертифікат" display="Завантажити сертифікат"/>
    <hyperlink ref="D427" r:id="rId425" tooltip="Завантажити сертифікат" display="Завантажити сертифікат"/>
    <hyperlink ref="D428" r:id="rId426" tooltip="Завантажити сертифікат" display="Завантажити сертифікат"/>
    <hyperlink ref="D429" r:id="rId427" tooltip="Завантажити сертифікат" display="Завантажити сертифікат"/>
    <hyperlink ref="D430" r:id="rId428" tooltip="Завантажити сертифікат" display="Завантажити сертифікат"/>
    <hyperlink ref="D431" r:id="rId429" tooltip="Завантажити сертифікат" display="Завантажити сертифікат"/>
    <hyperlink ref="D432" r:id="rId430" tooltip="Завантажити сертифікат" display="Завантажити сертифікат"/>
    <hyperlink ref="D433" r:id="rId431" tooltip="Завантажити сертифікат" display="Завантажити сертифікат"/>
    <hyperlink ref="D434" r:id="rId432" tooltip="Завантажити сертифікат" display="Завантажити сертифікат"/>
    <hyperlink ref="D435" r:id="rId433" tooltip="Завантажити сертифікат" display="Завантажити сертифікат"/>
    <hyperlink ref="D436" r:id="rId434" tooltip="Завантажити сертифікат" display="Завантажити сертифікат"/>
    <hyperlink ref="D437" r:id="rId435" tooltip="Завантажити сертифікат" display="Завантажити сертифікат"/>
    <hyperlink ref="D438" r:id="rId436" tooltip="Завантажити сертифікат" display="Завантажити сертифікат"/>
    <hyperlink ref="D439" r:id="rId437" tooltip="Завантажити сертифікат" display="Завантажити сертифікат"/>
    <hyperlink ref="D440" r:id="rId438" tooltip="Завантажити сертифікат" display="Завантажити сертифікат"/>
    <hyperlink ref="D441" r:id="rId439" tooltip="Завантажити сертифікат" display="Завантажити сертифікат"/>
    <hyperlink ref="D442" r:id="rId440" tooltip="Завантажити сертифікат" display="Завантажити сертифікат"/>
    <hyperlink ref="D443" r:id="rId441" tooltip="Завантажити сертифікат" display="Завантажити сертифікат"/>
    <hyperlink ref="D444" r:id="rId442" tooltip="Завантажити сертифікат" display="Завантажити сертифікат"/>
    <hyperlink ref="D445" r:id="rId443" tooltip="Завантажити сертифікат" display="Завантажити сертифікат"/>
    <hyperlink ref="D446" r:id="rId444" tooltip="Завантажити сертифікат" display="Завантажити сертифікат"/>
    <hyperlink ref="D447" r:id="rId445" tooltip="Завантажити сертифікат" display="Завантажити сертифікат"/>
    <hyperlink ref="D448" r:id="rId446" tooltip="Завантажити сертифікат" display="Завантажити сертифікат"/>
    <hyperlink ref="D449" r:id="rId447" tooltip="Завантажити сертифікат" display="Завантажити сертифікат"/>
    <hyperlink ref="D450" r:id="rId448" tooltip="Завантажити сертифікат" display="Завантажити сертифікат"/>
    <hyperlink ref="D451" r:id="rId449" tooltip="Завантажити сертифікат" display="Завантажити сертифікат"/>
    <hyperlink ref="D452" r:id="rId450" tooltip="Завантажити сертифікат" display="Завантажити сертифікат"/>
    <hyperlink ref="D453" r:id="rId451" tooltip="Завантажити сертифікат" display="Завантажити сертифікат"/>
    <hyperlink ref="D454" r:id="rId452" tooltip="Завантажити сертифікат" display="Завантажити сертифікат"/>
    <hyperlink ref="D455" r:id="rId453" tooltip="Завантажити сертифікат" display="Завантажити сертифікат"/>
    <hyperlink ref="D456" r:id="rId454" tooltip="Завантажити сертифікат" display="Завантажити сертифікат"/>
    <hyperlink ref="D457" r:id="rId455" tooltip="Завантажити сертифікат" display="Завантажити сертифікат"/>
    <hyperlink ref="D458" r:id="rId456" tooltip="Завантажити сертифікат" display="Завантажити сертифікат"/>
    <hyperlink ref="D459" r:id="rId457" tooltip="Завантажити сертифікат" display="Завантажити сертифікат"/>
    <hyperlink ref="D460" r:id="rId458" tooltip="Завантажити сертифікат" display="Завантажити сертифікат"/>
    <hyperlink ref="D461" r:id="rId459" tooltip="Завантажити сертифікат" display="Завантажити сертифікат"/>
    <hyperlink ref="D462" r:id="rId460" tooltip="Завантажити сертифікат" display="Завантажити сертифікат"/>
    <hyperlink ref="D463" r:id="rId461" tooltip="Завантажити сертифікат" display="Завантажити сертифікат"/>
    <hyperlink ref="D464" r:id="rId462" tooltip="Завантажити сертифікат" display="Завантажити сертифікат"/>
    <hyperlink ref="D465" r:id="rId463" tooltip="Завантажити сертифікат" display="Завантажити сертифікат"/>
    <hyperlink ref="D466" r:id="rId464" tooltip="Завантажити сертифікат" display="Завантажити сертифікат"/>
    <hyperlink ref="D467" r:id="rId465" tooltip="Завантажити сертифікат" display="Завантажити сертифікат"/>
    <hyperlink ref="D468" r:id="rId466" tooltip="Завантажити сертифікат" display="Завантажити сертифікат"/>
    <hyperlink ref="D469" r:id="rId467" tooltip="Завантажити сертифікат" display="Завантажити сертифікат"/>
    <hyperlink ref="D470" r:id="rId468" tooltip="Завантажити сертифікат" display="Завантажити сертифікат"/>
    <hyperlink ref="D471" r:id="rId469" tooltip="Завантажити сертифікат" display="Завантажити сертифікат"/>
    <hyperlink ref="D472" r:id="rId470" tooltip="Завантажити сертифікат" display="Завантажити сертифікат"/>
    <hyperlink ref="D473" r:id="rId471" tooltip="Завантажити сертифікат" display="Завантажити сертифікат"/>
    <hyperlink ref="D474" r:id="rId472" tooltip="Завантажити сертифікат" display="Завантажити сертифікат"/>
    <hyperlink ref="D475" r:id="rId473" tooltip="Завантажити сертифікат" display="Завантажити сертифікат"/>
    <hyperlink ref="D476" r:id="rId474" tooltip="Завантажити сертифікат" display="Завантажити сертифікат"/>
    <hyperlink ref="D477" r:id="rId475" tooltip="Завантажити сертифікат" display="Завантажити сертифікат"/>
    <hyperlink ref="D478" r:id="rId476" tooltip="Завантажити сертифікат" display="Завантажити сертифікат"/>
    <hyperlink ref="D479" r:id="rId477" tooltip="Завантажити сертифікат" display="Завантажити сертифікат"/>
    <hyperlink ref="D480" r:id="rId478" tooltip="Завантажити сертифікат" display="Завантажити сертифікат"/>
    <hyperlink ref="D481" r:id="rId479" tooltip="Завантажити сертифікат" display="Завантажити сертифікат"/>
    <hyperlink ref="D482" r:id="rId480" tooltip="Завантажити сертифікат" display="Завантажити сертифікат"/>
    <hyperlink ref="D483" r:id="rId481" tooltip="Завантажити сертифікат" display="Завантажити сертифікат"/>
    <hyperlink ref="D484" r:id="rId482" tooltip="Завантажити сертифікат" display="Завантажити сертифікат"/>
    <hyperlink ref="D485" r:id="rId483" tooltip="Завантажити сертифікат" display="Завантажити сертифікат"/>
    <hyperlink ref="D486" r:id="rId484" tooltip="Завантажити сертифікат" display="Завантажити сертифікат"/>
    <hyperlink ref="D487" r:id="rId485" tooltip="Завантажити сертифікат" display="Завантажити сертифікат"/>
    <hyperlink ref="D488" r:id="rId486" tooltip="Завантажити сертифікат" display="Завантажити сертифікат"/>
    <hyperlink ref="D489" r:id="rId487" tooltip="Завантажити сертифікат" display="Завантажити сертифікат"/>
    <hyperlink ref="D490" r:id="rId488" tooltip="Завантажити сертифікат" display="Завантажити сертифікат"/>
    <hyperlink ref="D491" r:id="rId489" tooltip="Завантажити сертифікат" display="Завантажити сертифікат"/>
    <hyperlink ref="D492" r:id="rId490" tooltip="Завантажити сертифікат" display="Завантажити сертифікат"/>
    <hyperlink ref="D493" r:id="rId491" tooltip="Завантажити сертифікат" display="Завантажити сертифікат"/>
    <hyperlink ref="D494" r:id="rId492" tooltip="Завантажити сертифікат" display="Завантажити сертифікат"/>
    <hyperlink ref="D495" r:id="rId493" tooltip="Завантажити сертифікат" display="Завантажити сертифікат"/>
    <hyperlink ref="D496" r:id="rId494" tooltip="Завантажити сертифікат" display="Завантажити сертифікат"/>
    <hyperlink ref="D497" r:id="rId495" tooltip="Завантажити сертифікат" display="Завантажити сертифікат"/>
    <hyperlink ref="D498" r:id="rId496" tooltip="Завантажити сертифікат" display="Завантажити сертифікат"/>
    <hyperlink ref="D499" r:id="rId497" tooltip="Завантажити сертифікат" display="Завантажити сертифікат"/>
    <hyperlink ref="D500" r:id="rId498" tooltip="Завантажити сертифікат" display="Завантажити сертифікат"/>
    <hyperlink ref="D501" r:id="rId499" tooltip="Завантажити сертифікат" display="Завантажити сертифікат"/>
    <hyperlink ref="D502" r:id="rId500" tooltip="Завантажити сертифікат" display="Завантажити сертифікат"/>
    <hyperlink ref="D503" r:id="rId501" tooltip="Завантажити сертифікат" display="Завантажити сертифікат"/>
    <hyperlink ref="D504" r:id="rId502" tooltip="Завантажити сертифікат" display="Завантажити сертифікат"/>
    <hyperlink ref="D505" r:id="rId503" tooltip="Завантажити сертифікат" display="Завантажити сертифікат"/>
    <hyperlink ref="D506" r:id="rId504" tooltip="Завантажити сертифікат" display="Завантажити сертифікат"/>
    <hyperlink ref="D507" r:id="rId505" tooltip="Завантажити сертифікат" display="Завантажити сертифікат"/>
    <hyperlink ref="D508" r:id="rId506" tooltip="Завантажити сертифікат" display="Завантажити сертифікат"/>
    <hyperlink ref="D509" r:id="rId507" tooltip="Завантажити сертифікат" display="Завантажити сертифікат"/>
    <hyperlink ref="D510" r:id="rId508" tooltip="Завантажити сертифікат" display="Завантажити сертифікат"/>
    <hyperlink ref="D511" r:id="rId509" tooltip="Завантажити сертифікат" display="Завантажити сертифікат"/>
    <hyperlink ref="D512" r:id="rId510" tooltip="Завантажити сертифікат" display="Завантажити сертифікат"/>
    <hyperlink ref="D513" r:id="rId511" tooltip="Завантажити сертифікат" display="Завантажити сертифікат"/>
    <hyperlink ref="D514" r:id="rId512" tooltip="Завантажити сертифікат" display="Завантажити сертифікат"/>
    <hyperlink ref="D515" r:id="rId513" tooltip="Завантажити сертифікат" display="Завантажити сертифікат"/>
    <hyperlink ref="D516" r:id="rId514" tooltip="Завантажити сертифікат" display="Завантажити сертифікат"/>
    <hyperlink ref="D517" r:id="rId515" tooltip="Завантажити сертифікат" display="Завантажити сертифікат"/>
    <hyperlink ref="D518" r:id="rId516" tooltip="Завантажити сертифікат" display="Завантажити сертифікат"/>
    <hyperlink ref="D519" r:id="rId517" tooltip="Завантажити сертифікат" display="Завантажити сертифікат"/>
    <hyperlink ref="D520" r:id="rId518" tooltip="Завантажити сертифікат" display="Завантажити сертифікат"/>
    <hyperlink ref="D521" r:id="rId519" tooltip="Завантажити сертифікат" display="Завантажити сертифікат"/>
    <hyperlink ref="D522" r:id="rId520" tooltip="Завантажити сертифікат" display="Завантажити сертифікат"/>
    <hyperlink ref="D523" r:id="rId521" tooltip="Завантажити сертифікат" display="Завантажити сертифікат"/>
    <hyperlink ref="D524" r:id="rId522" tooltip="Завантажити сертифікат" display="Завантажити сертифікат"/>
    <hyperlink ref="D525" r:id="rId523" tooltip="Завантажити сертифікат" display="Завантажити сертифікат"/>
    <hyperlink ref="D526" r:id="rId524" tooltip="Завантажити сертифікат" display="Завантажити сертифікат"/>
    <hyperlink ref="D527" r:id="rId525" tooltip="Завантажити сертифікат" display="Завантажити сертифікат"/>
    <hyperlink ref="D528" r:id="rId526" tooltip="Завантажити сертифікат" display="Завантажити сертифікат"/>
    <hyperlink ref="D529" r:id="rId527" tooltip="Завантажити сертифікат" display="Завантажити сертифікат"/>
    <hyperlink ref="D530" r:id="rId528" tooltip="Завантажити сертифікат" display="Завантажити сертифікат"/>
    <hyperlink ref="D531" r:id="rId529" tooltip="Завантажити сертифікат" display="Завантажити сертифікат"/>
    <hyperlink ref="D532" r:id="rId530" tooltip="Завантажити сертифікат" display="Завантажити сертифікат"/>
    <hyperlink ref="D533" r:id="rId531" tooltip="Завантажити сертифікат" display="Завантажити сертифікат"/>
    <hyperlink ref="D534" r:id="rId532" tooltip="Завантажити сертифікат" display="Завантажити сертифікат"/>
    <hyperlink ref="D535" r:id="rId533" tooltip="Завантажити сертифікат" display="Завантажити сертифікат"/>
    <hyperlink ref="D536" r:id="rId534" tooltip="Завантажити сертифікат" display="Завантажити сертифікат"/>
    <hyperlink ref="D537" r:id="rId535" tooltip="Завантажити сертифікат" display="Завантажити сертифікат"/>
    <hyperlink ref="D538" r:id="rId536" tooltip="Завантажити сертифікат" display="Завантажити сертифікат"/>
    <hyperlink ref="D539" r:id="rId537" tooltip="Завантажити сертифікат" display="Завантажити сертифікат"/>
    <hyperlink ref="D540" r:id="rId538" tooltip="Завантажити сертифікат" display="Завантажити сертифікат"/>
    <hyperlink ref="D541" r:id="rId539" tooltip="Завантажити сертифікат" display="Завантажити сертифікат"/>
    <hyperlink ref="D542" r:id="rId540" tooltip="Завантажити сертифікат" display="Завантажити сертифікат"/>
    <hyperlink ref="D543" r:id="rId541" tooltip="Завантажити сертифікат" display="Завантажити сертифікат"/>
    <hyperlink ref="D544" r:id="rId542" tooltip="Завантажити сертифікат" display="Завантажити сертифікат"/>
    <hyperlink ref="D545" r:id="rId543" tooltip="Завантажити сертифікат" display="Завантажити сертифікат"/>
    <hyperlink ref="D546" r:id="rId544" tooltip="Завантажити сертифікат" display="Завантажити сертифікат"/>
    <hyperlink ref="D547" r:id="rId545" tooltip="Завантажити сертифікат" display="Завантажити сертифікат"/>
    <hyperlink ref="D548" r:id="rId546" tooltip="Завантажити сертифікат" display="Завантажити сертифікат"/>
    <hyperlink ref="D549" r:id="rId547" tooltip="Завантажити сертифікат" display="Завантажити сертифікат"/>
    <hyperlink ref="D550" r:id="rId548" tooltip="Завантажити сертифікат" display="Завантажити сертифікат"/>
    <hyperlink ref="D551" r:id="rId549" tooltip="Завантажити сертифікат" display="Завантажити сертифікат"/>
    <hyperlink ref="D552" r:id="rId550" tooltip="Завантажити сертифікат" display="Завантажити сертифікат"/>
    <hyperlink ref="D553" r:id="rId551" tooltip="Завантажити сертифікат" display="Завантажити сертифікат"/>
    <hyperlink ref="D554" r:id="rId552" tooltip="Завантажити сертифікат" display="Завантажити сертифікат"/>
    <hyperlink ref="D555" r:id="rId553" tooltip="Завантажити сертифікат" display="Завантажити сертифікат"/>
    <hyperlink ref="D556" r:id="rId554" tooltip="Завантажити сертифікат" display="Завантажити сертифікат"/>
    <hyperlink ref="D557" r:id="rId555" tooltip="Завантажити сертифікат" display="Завантажити сертифікат"/>
    <hyperlink ref="D558" r:id="rId556" tooltip="Завантажити сертифікат" display="Завантажити сертифікат"/>
    <hyperlink ref="D559" r:id="rId557" tooltip="Завантажити сертифікат" display="Завантажити сертифікат"/>
    <hyperlink ref="D560" r:id="rId558" tooltip="Завантажити сертифікат" display="Завантажити сертифікат"/>
    <hyperlink ref="D561" r:id="rId559" tooltip="Завантажити сертифікат" display="Завантажити сертифікат"/>
    <hyperlink ref="D562" r:id="rId560" tooltip="Завантажити сертифікат" display="Завантажити сертифікат"/>
    <hyperlink ref="D563" r:id="rId561" tooltip="Завантажити сертифікат" display="Завантажити сертифікат"/>
    <hyperlink ref="D564" r:id="rId562" tooltip="Завантажити сертифікат" display="Завантажити сертифікат"/>
    <hyperlink ref="D565" r:id="rId563" tooltip="Завантажити сертифікат" display="Завантажити сертифікат"/>
    <hyperlink ref="D566" r:id="rId564" tooltip="Завантажити сертифікат" display="Завантажити сертифікат"/>
    <hyperlink ref="D567" r:id="rId565" tooltip="Завантажити сертифікат" display="Завантажити сертифікат"/>
    <hyperlink ref="D568" r:id="rId566" tooltip="Завантажити сертифікат" display="Завантажити сертифікат"/>
    <hyperlink ref="D569" r:id="rId567" tooltip="Завантажити сертифікат" display="Завантажити сертифікат"/>
    <hyperlink ref="D570" r:id="rId568" tooltip="Завантажити сертифікат" display="Завантажити сертифікат"/>
    <hyperlink ref="D571" r:id="rId569" tooltip="Завантажити сертифікат" display="Завантажити сертифікат"/>
    <hyperlink ref="D572" r:id="rId570" tooltip="Завантажити сертифікат" display="Завантажити сертифікат"/>
    <hyperlink ref="D573" r:id="rId571" tooltip="Завантажити сертифікат" display="Завантажити сертифікат"/>
    <hyperlink ref="D574" r:id="rId572" tooltip="Завантажити сертифікат" display="Завантажити сертифікат"/>
    <hyperlink ref="D575" r:id="rId573" tooltip="Завантажити сертифікат" display="Завантажити сертифікат"/>
    <hyperlink ref="D576" r:id="rId574" tooltip="Завантажити сертифікат" display="Завантажити сертифікат"/>
    <hyperlink ref="D577" r:id="rId575" tooltip="Завантажити сертифікат" display="Завантажити сертифікат"/>
    <hyperlink ref="D578" r:id="rId576" tooltip="Завантажити сертифікат" display="Завантажити сертифікат"/>
    <hyperlink ref="D579" r:id="rId577" tooltip="Завантажити сертифікат" display="Завантажити сертифікат"/>
    <hyperlink ref="D580" r:id="rId578" tooltip="Завантажити сертифікат" display="Завантажити сертифікат"/>
    <hyperlink ref="D581" r:id="rId579" tooltip="Завантажити сертифікат" display="Завантажити сертифікат"/>
    <hyperlink ref="D582" r:id="rId580" tooltip="Завантажити сертифікат" display="Завантажити сертифікат"/>
    <hyperlink ref="D583" r:id="rId581" tooltip="Завантажити сертифікат" display="Завантажити сертифікат"/>
    <hyperlink ref="D584" r:id="rId582" tooltip="Завантажити сертифікат" display="Завантажити сертифікат"/>
    <hyperlink ref="D585" r:id="rId583" tooltip="Завантажити сертифікат" display="Завантажити сертифікат"/>
    <hyperlink ref="D586" r:id="rId584" tooltip="Завантажити сертифікат" display="Завантажити сертифікат"/>
    <hyperlink ref="D587" r:id="rId585" tooltip="Завантажити сертифікат" display="Завантажити сертифікат"/>
    <hyperlink ref="D588" r:id="rId586" tooltip="Завантажити сертифікат" display="Завантажити сертифікат"/>
    <hyperlink ref="D589" r:id="rId587" tooltip="Завантажити сертифікат" display="Завантажити сертифікат"/>
    <hyperlink ref="D590" r:id="rId588" tooltip="Завантажити сертифікат" display="Завантажити сертифікат"/>
    <hyperlink ref="D591" r:id="rId589" tooltip="Завантажити сертифікат" display="Завантажити сертифікат"/>
    <hyperlink ref="D592" r:id="rId590" tooltip="Завантажити сертифікат" display="Завантажити сертифікат"/>
    <hyperlink ref="D593" r:id="rId591" tooltip="Завантажити сертифікат" display="Завантажити сертифікат"/>
    <hyperlink ref="D594" r:id="rId592" tooltip="Завантажити сертифікат" display="Завантажити сертифікат"/>
    <hyperlink ref="D595" r:id="rId593" tooltip="Завантажити сертифікат" display="Завантажити сертифікат"/>
    <hyperlink ref="D596" r:id="rId594" tooltip="Завантажити сертифікат" display="Завантажити сертифікат"/>
    <hyperlink ref="D597" r:id="rId595" tooltip="Завантажити сертифікат" display="Завантажити сертифікат"/>
    <hyperlink ref="D598" r:id="rId596" tooltip="Завантажити сертифікат" display="Завантажити сертифікат"/>
    <hyperlink ref="D599" r:id="rId597" tooltip="Завантажити сертифікат" display="Завантажити сертифікат"/>
    <hyperlink ref="D600" r:id="rId598" tooltip="Завантажити сертифікат" display="Завантажити сертифікат"/>
    <hyperlink ref="D601" r:id="rId599" tooltip="Завантажити сертифікат" display="Завантажити сертифікат"/>
    <hyperlink ref="D602" r:id="rId600" tooltip="Завантажити сертифікат" display="Завантажити сертифікат"/>
    <hyperlink ref="D603" r:id="rId601" tooltip="Завантажити сертифікат" display="Завантажити сертифікат"/>
    <hyperlink ref="D604" r:id="rId602" tooltip="Завантажити сертифікат" display="Завантажити сертифікат"/>
    <hyperlink ref="D605" r:id="rId603" tooltip="Завантажити сертифікат" display="Завантажити сертифікат"/>
    <hyperlink ref="D606" r:id="rId604" tooltip="Завантажити сертифікат" display="Завантажити сертифікат"/>
    <hyperlink ref="D607" r:id="rId605" tooltip="Завантажити сертифікат" display="Завантажити сертифікат"/>
    <hyperlink ref="D608" r:id="rId606" tooltip="Завантажити сертифікат" display="Завантажити сертифікат"/>
    <hyperlink ref="D609" r:id="rId607" tooltip="Завантажити сертифікат" display="Завантажити сертифікат"/>
    <hyperlink ref="D610" r:id="rId608" tooltip="Завантажити сертифікат" display="Завантажити сертифікат"/>
    <hyperlink ref="D611" r:id="rId609" tooltip="Завантажити сертифікат" display="Завантажити сертифікат"/>
    <hyperlink ref="D612" r:id="rId610" tooltip="Завантажити сертифікат" display="Завантажити сертифікат"/>
    <hyperlink ref="D613" r:id="rId611" tooltip="Завантажити сертифікат" display="Завантажити сертифікат"/>
    <hyperlink ref="D614" r:id="rId612" tooltip="Завантажити сертифікат" display="Завантажити сертифікат"/>
    <hyperlink ref="D615" r:id="rId613" tooltip="Завантажити сертифікат" display="Завантажити сертифікат"/>
    <hyperlink ref="D616" r:id="rId614" tooltip="Завантажити сертифікат" display="Завантажити сертифікат"/>
    <hyperlink ref="D617" r:id="rId615" tooltip="Завантажити сертифікат" display="Завантажити сертифікат"/>
    <hyperlink ref="D618" r:id="rId616" tooltip="Завантажити сертифікат" display="Завантажити сертифікат"/>
    <hyperlink ref="D619" r:id="rId617" tooltip="Завантажити сертифікат" display="Завантажити сертифікат"/>
    <hyperlink ref="D620" r:id="rId618" tooltip="Завантажити сертифікат" display="Завантажити сертифікат"/>
    <hyperlink ref="D621" r:id="rId619" tooltip="Завантажити сертифікат"/>
    <hyperlink ref="D622" r:id="rId620" tooltip="Завантажити сертифікат"/>
    <hyperlink ref="D623" r:id="rId621" tooltip="Завантажити сертифікат"/>
    <hyperlink ref="D624" r:id="rId622" tooltip="Завантажити сертифікат"/>
    <hyperlink ref="D625" r:id="rId623" tooltip="Завантажити сертифікат" display="Завантажити сертифікат"/>
    <hyperlink ref="D626" r:id="rId624" tooltip="Завантажити сертифікат" display="Завантажити сертифікат"/>
    <hyperlink ref="D627" r:id="rId625" tooltip="Завантажити сертифікат" display="Завантажити сертифікат"/>
    <hyperlink ref="D628" r:id="rId626" tooltip="Завантажити сертифікат" display="Завантажити сертифікат"/>
    <hyperlink ref="D629" r:id="rId627" tooltip="Завантажити сертифікат" display="Завантажити сертифікат"/>
    <hyperlink ref="D630" r:id="rId628" tooltip="Завантажити сертифікат" display="Завантажити сертифікат"/>
    <hyperlink ref="D631" r:id="rId629" tooltip="Завантажити сертифікат" display="Завантажити сертифікат"/>
    <hyperlink ref="D632" r:id="rId630" tooltip="Завантажити сертифікат" display="Завантажити сертифікат"/>
    <hyperlink ref="D633" r:id="rId631" tooltip="Завантажити сертифікат" display="Завантажити сертифікат"/>
    <hyperlink ref="D634" r:id="rId632" tooltip="Завантажити сертифікат" display="Завантажити сертифікат"/>
    <hyperlink ref="D635" r:id="rId633" tooltip="Завантажити сертифікат" display="Завантажити сертифікат"/>
    <hyperlink ref="D636" r:id="rId634" tooltip="Завантажити сертифікат" display="Завантажити сертифікат"/>
    <hyperlink ref="D637" r:id="rId635" tooltip="Завантажити сертифікат" display="Завантажити сертифікат"/>
    <hyperlink ref="D638" r:id="rId636" tooltip="Завантажити сертифікат" display="Завантажити сертифікат"/>
    <hyperlink ref="D639" r:id="rId637" tooltip="Завантажити сертифікат" display="Завантажити сертифікат"/>
    <hyperlink ref="D640" r:id="rId638" tooltip="Завантажити сертифікат" display="Завантажити сертифікат"/>
    <hyperlink ref="D641" r:id="rId639" tooltip="Завантажити сертифікат" display="Завантажити сертифікат"/>
    <hyperlink ref="D642" r:id="rId640" tooltip="Завантажити сертифікат" display="Завантажити сертифікат"/>
    <hyperlink ref="D643" r:id="rId641" tooltip="Завантажити сертифікат" display="Завантажити сертифікат"/>
    <hyperlink ref="D644" r:id="rId642" tooltip="Завантажити сертифікат" display="Завантажити сертифікат"/>
    <hyperlink ref="D645" r:id="rId643" tooltip="Завантажити сертифікат" display="Завантажити сертифікат"/>
    <hyperlink ref="D646" r:id="rId644" tooltip="Завантажити сертифікат" display="Завантажити сертифікат"/>
    <hyperlink ref="D647" r:id="rId645" tooltip="Завантажити сертифікат" display="Завантажити сертифікат"/>
    <hyperlink ref="D648" r:id="rId646" tooltip="Завантажити сертифікат" display="Завантажити сертифікат"/>
    <hyperlink ref="D649" r:id="rId647" tooltip="Завантажити сертифікат" display="Завантажити сертифікат"/>
    <hyperlink ref="D650" r:id="rId648" tooltip="Завантажити сертифікат" display="Завантажити сертифікат"/>
    <hyperlink ref="D651" r:id="rId649" tooltip="Завантажити сертифікат" display="Завантажити сертифікат"/>
  </hyperlinks>
  <pageMargins left="0.7" right="0.7" top="0.75" bottom="0.75" header="0.3" footer="0.3"/>
  <pageSetup orientation="portrait" r:id="rId6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2023-04-26T15:42:56Z</dcterms:created>
  <dcterms:modified xsi:type="dcterms:W3CDTF">2023-05-29T10:02:11Z</dcterms:modified>
  <cp:category/>
</cp:coreProperties>
</file>