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19200" windowHeight="7056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E821" i="1" l="1"/>
  <c r="E818" i="1"/>
  <c r="E816" i="1"/>
  <c r="E277" i="1"/>
  <c r="E1211" i="1" l="1"/>
  <c r="E1210" i="1"/>
  <c r="E1209" i="1"/>
  <c r="E1158" i="1" l="1"/>
  <c r="E707" i="1"/>
  <c r="E176" i="1"/>
  <c r="E1208" i="1" l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0" i="1"/>
  <c r="E819" i="1"/>
  <c r="E817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<sst xmlns="http://schemas.openxmlformats.org/spreadsheetml/2006/main" count="4845" uniqueCount="4046">
  <si>
    <t>Учасник1</t>
  </si>
  <si>
    <t>Учасник2</t>
  </si>
  <si>
    <t>Керівник</t>
  </si>
  <si>
    <t>Посилання на сертифікат</t>
  </si>
  <si>
    <t>EMQ_1</t>
  </si>
  <si>
    <t>Циганок Артем Сергійович</t>
  </si>
  <si>
    <t>Приходько Єлизавета Іванівна</t>
  </si>
  <si>
    <t>Єлькіна Світлана Володимирівна</t>
  </si>
  <si>
    <t>EMQ_2</t>
  </si>
  <si>
    <t>Пліхівська Квітка</t>
  </si>
  <si>
    <t>Лотоцька Анна</t>
  </si>
  <si>
    <t>Жуковська Ірина Романівна</t>
  </si>
  <si>
    <t>EMQ_3</t>
  </si>
  <si>
    <t>Костюк Олена</t>
  </si>
  <si>
    <t>Боднар Софія</t>
  </si>
  <si>
    <t>EMQ_4</t>
  </si>
  <si>
    <t>Цимбала Максим</t>
  </si>
  <si>
    <t>Задерецький Маркіян</t>
  </si>
  <si>
    <t>EMQ_5</t>
  </si>
  <si>
    <t>Шапко Майя Олегівна</t>
  </si>
  <si>
    <t>Адеріхіна Кіра Кирилівна</t>
  </si>
  <si>
    <t>Калашник Ганна Михайлівна</t>
  </si>
  <si>
    <t>EMQ_6</t>
  </si>
  <si>
    <t>Сушко Данііл Ігорович</t>
  </si>
  <si>
    <t>Чистякова Катерина Олександрівна</t>
  </si>
  <si>
    <t>EMQ_7</t>
  </si>
  <si>
    <t>Гулак Анастасія Сергіївна</t>
  </si>
  <si>
    <t>Церковна Олеся Володимирівна</t>
  </si>
  <si>
    <t>EMQ_8</t>
  </si>
  <si>
    <t>Євса Дмитро Володимирович</t>
  </si>
  <si>
    <t>Ковальов Максим Олександрович</t>
  </si>
  <si>
    <t>Кушнір Світлана Олексанрівна</t>
  </si>
  <si>
    <t>EMQ_9</t>
  </si>
  <si>
    <t>Савка Ростислав Тарасович                 </t>
  </si>
  <si>
    <t>Завербний Олександр Андрійович     </t>
  </si>
  <si>
    <t>Корницька Наталія Григорівна</t>
  </si>
  <si>
    <t>EMQ_10</t>
  </si>
  <si>
    <t>Алексейчук Анна Євгенівна</t>
  </si>
  <si>
    <t>Бреусенко Анастасія Сергіївна</t>
  </si>
  <si>
    <t>Кіча Раїса Іванівна</t>
  </si>
  <si>
    <t>EMQ_11</t>
  </si>
  <si>
    <t> Загорний Антон Андрійович</t>
  </si>
  <si>
    <t> Федорцов-Крижний Влад Арсенійович</t>
  </si>
  <si>
    <t>Бицюра Юрій Васильович</t>
  </si>
  <si>
    <t>EMQ_12</t>
  </si>
  <si>
    <t>Ковальський Данило Вадимович</t>
  </si>
  <si>
    <t>Оберемко Дмитро Андрійович</t>
  </si>
  <si>
    <t>EMQ_13</t>
  </si>
  <si>
    <t>Гордієнко Владислав Анатолійович</t>
  </si>
  <si>
    <t>Волинець Максим Сергійович</t>
  </si>
  <si>
    <t>Ігнатенко Юлія Миколаївна</t>
  </si>
  <si>
    <t>EMQ_14</t>
  </si>
  <si>
    <t>Амеліна Наталія Олександрівна</t>
  </si>
  <si>
    <t>Фірстова Софія Іванівна</t>
  </si>
  <si>
    <t>EMQ_15</t>
  </si>
  <si>
    <t>Чернишева Анастасія Андріївна</t>
  </si>
  <si>
    <t>Воробєва Єлизавета Іллівна</t>
  </si>
  <si>
    <t>EMQ_16</t>
  </si>
  <si>
    <t>Савенок Софія Андріївна</t>
  </si>
  <si>
    <t>Скворцова Єва-Зоя Володимирівна</t>
  </si>
  <si>
    <t>EMQ_17</t>
  </si>
  <si>
    <t>Трухіна Маргарита Олександрівна</t>
  </si>
  <si>
    <t>Юрковецька Валерія В’ячеславівна</t>
  </si>
  <si>
    <t>EMQ_18</t>
  </si>
  <si>
    <t>Борщевський Тимур Юрійович</t>
  </si>
  <si>
    <t>Панченко Дар’я Андріївна</t>
  </si>
  <si>
    <t>EMQ_19</t>
  </si>
  <si>
    <t>Іщенко Вікторія Євгенівна</t>
  </si>
  <si>
    <t>Чуйко Поліна Максимівна</t>
  </si>
  <si>
    <t>EMQ_20</t>
  </si>
  <si>
    <t>Савенко Варвара Романівна</t>
  </si>
  <si>
    <t>Новіков Артем Олександрович</t>
  </si>
  <si>
    <t>EMQ_21</t>
  </si>
  <si>
    <t>Лєсьо Софія</t>
  </si>
  <si>
    <t>Портухай Аліна</t>
  </si>
  <si>
    <t>Лідія МАДАЙ</t>
  </si>
  <si>
    <t>EMQ_22</t>
  </si>
  <si>
    <t>Славіцька Анастасія</t>
  </si>
  <si>
    <t>Пилипович Ярина</t>
  </si>
  <si>
    <t>EMQ_23</t>
  </si>
  <si>
    <t>Клочник Ірина</t>
  </si>
  <si>
    <t>Монастирська Божена</t>
  </si>
  <si>
    <t>EMQ_24</t>
  </si>
  <si>
    <t>Карп’як Софія</t>
  </si>
  <si>
    <t>Ткачик Ольга</t>
  </si>
  <si>
    <t>EMQ_25</t>
  </si>
  <si>
    <t>Гайдук Анна</t>
  </si>
  <si>
    <t>Польова Марія</t>
  </si>
  <si>
    <t>EMQ_26</t>
  </si>
  <si>
    <t>Баран Вікторія</t>
  </si>
  <si>
    <t>Прох Софія</t>
  </si>
  <si>
    <t>EMQ_27</t>
  </si>
  <si>
    <t>Стахів Ярослав</t>
  </si>
  <si>
    <t>Стецура Михайло</t>
  </si>
  <si>
    <t>EMQ_28</t>
  </si>
  <si>
    <t>Бідник Ангеліна</t>
  </si>
  <si>
    <t>Панасюк Анна</t>
  </si>
  <si>
    <t>EMQ_29</t>
  </si>
  <si>
    <t>Будзан Марія</t>
  </si>
  <si>
    <t>Литвиненко Олександра</t>
  </si>
  <si>
    <t>EMQ_30</t>
  </si>
  <si>
    <t>Влащенко Емілія</t>
  </si>
  <si>
    <t>Тепла Анастасія</t>
  </si>
  <si>
    <t>EMQ_31</t>
  </si>
  <si>
    <t>Шабанова Анастасія Сергіївна</t>
  </si>
  <si>
    <t>Ікальчик Артем Юрійович</t>
  </si>
  <si>
    <t>Ошнек Олександр Анатолійович</t>
  </si>
  <si>
    <t>EMQ_32</t>
  </si>
  <si>
    <t> Курочка Софія Валентинівна   </t>
  </si>
  <si>
    <t> Москаленко Вероніка Тарасівна</t>
  </si>
  <si>
    <t>Курочка Марина Володимирівна</t>
  </si>
  <si>
    <t>EMQ_33</t>
  </si>
  <si>
    <t> Свірідова Єлизавета Олександрівна   </t>
  </si>
  <si>
    <t>Чернова Юлія Олександрівна</t>
  </si>
  <si>
    <t>EMQ_34</t>
  </si>
  <si>
    <t>Музика Олександра Сергіївна</t>
  </si>
  <si>
    <t>Невірковець Катерина Олегівна</t>
  </si>
  <si>
    <t>Невірковець Вікторія Анатоліївна</t>
  </si>
  <si>
    <t>EMQ_35</t>
  </si>
  <si>
    <t> Горкін Антон Олексійович</t>
  </si>
  <si>
    <t> Голубєв Ілля Дмитрович</t>
  </si>
  <si>
    <t>Кампо Галина Іванівна</t>
  </si>
  <si>
    <t>EMQ_36</t>
  </si>
  <si>
    <t> Пішоха Софія Ігорівна</t>
  </si>
  <si>
    <t> Кадубець Роман Сергійович</t>
  </si>
  <si>
    <t>Кондратенко Людмила Павлівна</t>
  </si>
  <si>
    <t>EMQ_37</t>
  </si>
  <si>
    <t> Вихватнюк Тимофій Олексійович</t>
  </si>
  <si>
    <t> Свиноріз Максим Анатолійович</t>
  </si>
  <si>
    <t>Давиденко Олена Володимирівна</t>
  </si>
  <si>
    <t>EMQ_38</t>
  </si>
  <si>
    <t>Авраменко Анастасія Миколаївна</t>
  </si>
  <si>
    <t>Яременко Софія Анатоліївна</t>
  </si>
  <si>
    <t>Стасюк Оксана Володимирівна</t>
  </si>
  <si>
    <t>EMQ_39</t>
  </si>
  <si>
    <t>Хоменко Анастасія Олександрівна</t>
  </si>
  <si>
    <t>Сущенко Олександр Васильович</t>
  </si>
  <si>
    <t>EMQ_40</t>
  </si>
  <si>
    <t>Циба Іван Станіславович</t>
  </si>
  <si>
    <t>Чагорський Олександр Богданович</t>
  </si>
  <si>
    <t>EMQ_41</t>
  </si>
  <si>
    <t>Несененко Володимир Владиславович</t>
  </si>
  <si>
    <t>Фурса Ілля Віталійович</t>
  </si>
  <si>
    <t>EMQ_42</t>
  </si>
  <si>
    <t>Бузницький Владислав Віталійович</t>
  </si>
  <si>
    <t>Бабінець Роман Олексійович</t>
  </si>
  <si>
    <t>EMQ_43</t>
  </si>
  <si>
    <t>Єгіазарян Кристина Манвелівна  </t>
  </si>
  <si>
    <t>Галетка Микола Євгенійович</t>
  </si>
  <si>
    <t>Ткачук Лариса Павлівна</t>
  </si>
  <si>
    <t>EMQ_44</t>
  </si>
  <si>
    <t> Артишук Данило Юрійович</t>
  </si>
  <si>
    <t> Собченко Тимур Олександрович</t>
  </si>
  <si>
    <t>Федій Олександр Анатолійович</t>
  </si>
  <si>
    <t>EMQ_45</t>
  </si>
  <si>
    <t> Ковальчук В.В.</t>
  </si>
  <si>
    <t> Здига Д.В.</t>
  </si>
  <si>
    <t>Виглінська Оксана Тимофіївна</t>
  </si>
  <si>
    <t>EMQ_46</t>
  </si>
  <si>
    <t>Корнієнко Д.С.</t>
  </si>
  <si>
    <t>Головко А.А.</t>
  </si>
  <si>
    <t>EMQ_47</t>
  </si>
  <si>
    <t>Бик А-Х.П.</t>
  </si>
  <si>
    <t>Бас А.Р.</t>
  </si>
  <si>
    <t>EMQ_48</t>
  </si>
  <si>
    <t>Когут В.І.</t>
  </si>
  <si>
    <t>Диня В.Б.</t>
  </si>
  <si>
    <t>EMQ_49</t>
  </si>
  <si>
    <t>Євчун В. С</t>
  </si>
  <si>
    <t>Покотило М.В.</t>
  </si>
  <si>
    <t>EMQ_50</t>
  </si>
  <si>
    <t>Книш В.О.</t>
  </si>
  <si>
    <t>Бабійчук В.Ю.</t>
  </si>
  <si>
    <t>EMQ_51</t>
  </si>
  <si>
    <t>Валько Ю.Ю.</t>
  </si>
  <si>
    <t>Костюк А.І.</t>
  </si>
  <si>
    <t>EMQ_52</t>
  </si>
  <si>
    <t>Шнер Г.М.</t>
  </si>
  <si>
    <t>Тракало М-С. Ю</t>
  </si>
  <si>
    <t>EMQ_53</t>
  </si>
  <si>
    <t>Дещиця Я.І.</t>
  </si>
  <si>
    <t>Білаш В.В.</t>
  </si>
  <si>
    <t>EMQ_54</t>
  </si>
  <si>
    <t>Мисик Д.А.</t>
  </si>
  <si>
    <t>Миколайчук О.В.</t>
  </si>
  <si>
    <t>EMQ_55</t>
  </si>
  <si>
    <t>Валюх Д.Я.</t>
  </si>
  <si>
    <t>Ковальчук Е.В.</t>
  </si>
  <si>
    <t>EMQ_56</t>
  </si>
  <si>
    <t>Багрій М.М.</t>
  </si>
  <si>
    <t>Мельота В.Р.</t>
  </si>
  <si>
    <t>EMQ_57</t>
  </si>
  <si>
    <t>Стрембіцький М.О.</t>
  </si>
  <si>
    <t>Диня М-С. Б.</t>
  </si>
  <si>
    <t>EMQ_58</t>
  </si>
  <si>
    <t>Дробний О.Р.</t>
  </si>
  <si>
    <t>Батьков А.В.</t>
  </si>
  <si>
    <t>EMQ_59</t>
  </si>
  <si>
    <t> Вуйтик Артур Ігорович</t>
  </si>
  <si>
    <t> Павлюк Сергій Андрійович</t>
  </si>
  <si>
    <t>Боднарюк Ірина Леонідівна</t>
  </si>
  <si>
    <t>EMQ_60</t>
  </si>
  <si>
    <t>Лаптєв Матвій Сергійович</t>
  </si>
  <si>
    <t>Лутченко Данило Олександрович</t>
  </si>
  <si>
    <t>Дяченко Світлана Василівна</t>
  </si>
  <si>
    <t>EMQ_61</t>
  </si>
  <si>
    <t> Берестов Нікіта Сергійович</t>
  </si>
  <si>
    <t> Гладун Єва Андріївна</t>
  </si>
  <si>
    <t>Лобач Наталя Геннадіївна</t>
  </si>
  <si>
    <t>EMQ_62</t>
  </si>
  <si>
    <t>Кізілов В'ячеслав Олександрович</t>
  </si>
  <si>
    <t>Озерчук Святослав Ігорович</t>
  </si>
  <si>
    <t>EMQ_63</t>
  </si>
  <si>
    <t> Сердюк Денис</t>
  </si>
  <si>
    <t>Беляк Ярослав</t>
  </si>
  <si>
    <t>Загика Тетяна Григорівна</t>
  </si>
  <si>
    <t>EMQ_64</t>
  </si>
  <si>
    <t>Базиленко Мар‘яна</t>
  </si>
  <si>
    <t> Кривошея Софія</t>
  </si>
  <si>
    <t>EMQ_65</t>
  </si>
  <si>
    <t> Куліш Аліна Олегівна</t>
  </si>
  <si>
    <t>Тарасенко Віталій Вячеславович</t>
  </si>
  <si>
    <t>Кривошап Наталія Олексіївна</t>
  </si>
  <si>
    <t>EMQ_66</t>
  </si>
  <si>
    <t>Синьогуб Марія Олександрівна</t>
  </si>
  <si>
    <t>Терентьєва Валерія Сергіївна</t>
  </si>
  <si>
    <t>EMQ_67</t>
  </si>
  <si>
    <t>Хоменко Олег Андрійович</t>
  </si>
  <si>
    <t>Шендаров Сергій Юрійович</t>
  </si>
  <si>
    <t>Хоменко Оксана Володимирівна</t>
  </si>
  <si>
    <t>EMQ_68</t>
  </si>
  <si>
    <t>Кобрин Ярослав Ігорович</t>
  </si>
  <si>
    <t>Іваник Тарас Юрійович</t>
  </si>
  <si>
    <t>Гаврилюк Василь Григорович</t>
  </si>
  <si>
    <t>EMQ_69</t>
  </si>
  <si>
    <t>Кшик Олена Андріївна</t>
  </si>
  <si>
    <t>Стасюк Зоя Сергіївна</t>
  </si>
  <si>
    <t>EMQ_70</t>
  </si>
  <si>
    <t>Ртіщев Всеволод Владиславович</t>
  </si>
  <si>
    <t>Приймич Остап Несторович</t>
  </si>
  <si>
    <t>EMQ_71</t>
  </si>
  <si>
    <t> Чечоткіна Василина Іванівна</t>
  </si>
  <si>
    <t> Лакіза Микита Андрійович</t>
  </si>
  <si>
    <t>Лохоня Карина Миколаївна</t>
  </si>
  <si>
    <t>EMQ_72</t>
  </si>
  <si>
    <t>Кравець Юрій Володимирович</t>
  </si>
  <si>
    <t>Обець Анна Олександрівна</t>
  </si>
  <si>
    <t>Никончук Наталя Дмитрівна</t>
  </si>
  <si>
    <t>EMQ_73</t>
  </si>
  <si>
    <t>Коваль Анастасія Василівна</t>
  </si>
  <si>
    <t>Колісник Валерія Сергіївна</t>
  </si>
  <si>
    <t>EMQ_74</t>
  </si>
  <si>
    <t>Луцишина Ніка Олександрівна</t>
  </si>
  <si>
    <t>Шкурак Ольга Романівна</t>
  </si>
  <si>
    <t>EMQ_75</t>
  </si>
  <si>
    <t>Денисюк Поліна Дмитрівна</t>
  </si>
  <si>
    <t>Зайцева Каріна Дмитрівна</t>
  </si>
  <si>
    <t>EMQ_76</t>
  </si>
  <si>
    <t> Ковтун Павло Сергійович</t>
  </si>
  <si>
    <t> Опаріна Софія Володимирівна</t>
  </si>
  <si>
    <t>Паламарчук Ольга Олександрівна</t>
  </si>
  <si>
    <t>EMQ_77</t>
  </si>
  <si>
    <t> Бабюк Аріна Андріївна</t>
  </si>
  <si>
    <t> Тарасюк Вікторія Володимирівна</t>
  </si>
  <si>
    <t>EMQ_78</t>
  </si>
  <si>
    <t> Синицька Марія Андріївна</t>
  </si>
  <si>
    <t> Казакова Кіра Василівна</t>
  </si>
  <si>
    <t>EMQ_79</t>
  </si>
  <si>
    <t>Гиренко Влада Олегівна</t>
  </si>
  <si>
    <t>Головченко Ліза Олександрівна</t>
  </si>
  <si>
    <t>Артюх Євген Борисович </t>
  </si>
  <si>
    <t>EMQ_80</t>
  </si>
  <si>
    <t> Жара Софія Олегівна</t>
  </si>
  <si>
    <t> Стеценко Дарина Сергіївна</t>
  </si>
  <si>
    <t>Медведєва Оксана Леонідівна</t>
  </si>
  <si>
    <t>EMQ_81</t>
  </si>
  <si>
    <t> Гнатенко Ілля Юрійович</t>
  </si>
  <si>
    <t> Наришкова Олександра Дмитрівна</t>
  </si>
  <si>
    <t>Дмитрів Олена Веніамінівна</t>
  </si>
  <si>
    <t>EMQ_82</t>
  </si>
  <si>
    <t>Іванов Денис Євгенійович</t>
  </si>
  <si>
    <t>Ткаченко Іван Віталійович</t>
  </si>
  <si>
    <t>Савельєва Анна Михайлівна</t>
  </si>
  <si>
    <t>EMQ_83</t>
  </si>
  <si>
    <t>Луговський Роман Андрійович</t>
  </si>
  <si>
    <t>Гребеник Данило Сергійович</t>
  </si>
  <si>
    <t>EMQ_84</t>
  </si>
  <si>
    <t> Кириченко Аделіна Ігорівна</t>
  </si>
  <si>
    <t> Крутова Каріна Романівна</t>
  </si>
  <si>
    <t>Назаренко Оксана Петрівна</t>
  </si>
  <si>
    <t>EMQ_85</t>
  </si>
  <si>
    <t> Чабанюк Олександр Володимирович</t>
  </si>
  <si>
    <t> Шпілька Олександр Миколайович</t>
  </si>
  <si>
    <t>EMQ_86</t>
  </si>
  <si>
    <t> Вареник Юрій Сергійович</t>
  </si>
  <si>
    <t> Пономаренко Едуард Юрійович</t>
  </si>
  <si>
    <t>EMQ_87</t>
  </si>
  <si>
    <t> Скидан Дарина Володимирівна</t>
  </si>
  <si>
    <t> Уманець Аліна Михайлівна</t>
  </si>
  <si>
    <t>EMQ_88</t>
  </si>
  <si>
    <t> Сова Даніїл Віталійович</t>
  </si>
  <si>
    <t> Лобань Дар’я Сергіївна</t>
  </si>
  <si>
    <t>Довгань Андрій Іванович</t>
  </si>
  <si>
    <t>EMQ_89</t>
  </si>
  <si>
    <t> Трунін Ростислав Сергійович</t>
  </si>
  <si>
    <t> Горлач Максим Юрійович</t>
  </si>
  <si>
    <t>Коваленко Наталія Миколаївна</t>
  </si>
  <si>
    <t>EMQ_90</t>
  </si>
  <si>
    <t>Тиро Ростислав Андрійович</t>
  </si>
  <si>
    <t>Параняк Анна Олегівна</t>
  </si>
  <si>
    <t>Дроняк Анжела Петрівна</t>
  </si>
  <si>
    <t>EMQ_91</t>
  </si>
  <si>
    <t>Кутна Марія Тарасівна</t>
  </si>
  <si>
    <t>Тимняк Христина Ігорівна</t>
  </si>
  <si>
    <t>EMQ_92</t>
  </si>
  <si>
    <t>Лежаков Олександр Володимирович</t>
  </si>
  <si>
    <t>Борух Павло Іванович</t>
  </si>
  <si>
    <t>EMQ_93</t>
  </si>
  <si>
    <t> Кобець Тетяна</t>
  </si>
  <si>
    <t> Кувшинова Єлизавета</t>
  </si>
  <si>
    <t>Кононенко Ірина Олексіївна</t>
  </si>
  <si>
    <t>EMQ_94</t>
  </si>
  <si>
    <t> Чепурна Вікторія Олександрівна </t>
  </si>
  <si>
    <t> Якубінська Діана Сергіївна </t>
  </si>
  <si>
    <t>Лоскутова Людмила Борисівна</t>
  </si>
  <si>
    <t>EMQ_95</t>
  </si>
  <si>
    <t> Щевич Ірина Олександрівна </t>
  </si>
  <si>
    <t> Пометун Лідія Юріївна </t>
  </si>
  <si>
    <t>EMQ_96</t>
  </si>
  <si>
    <t>Гоцалюк Марія Василівна</t>
  </si>
  <si>
    <t>Чижик Станіслав Вікторович</t>
  </si>
  <si>
    <t>Купріянчук Любов Анатоліївна</t>
  </si>
  <si>
    <t>EMQ_97</t>
  </si>
  <si>
    <t>Терлецький Максим Володимирович</t>
  </si>
  <si>
    <t>Бородій Роман Олександрович</t>
  </si>
  <si>
    <t>EMQ_98</t>
  </si>
  <si>
    <t>Савченко Аліна Сергіївна</t>
  </si>
  <si>
    <t>Голованчик Ангеліна Валеріївна</t>
  </si>
  <si>
    <t>EMQ_99</t>
  </si>
  <si>
    <t>Смітюх Ігор Дмитрович</t>
  </si>
  <si>
    <t>Тимошенко Ярослав Романович</t>
  </si>
  <si>
    <t>EMQ_100</t>
  </si>
  <si>
    <t>Золотаревич Олександр Сергійович</t>
  </si>
  <si>
    <t>Оберемчук Богдан Євгенійович</t>
  </si>
  <si>
    <t>EMQ_101</t>
  </si>
  <si>
    <t>Марчук Владислав Сергійович</t>
  </si>
  <si>
    <t>Асланов Даніель  Віталійович</t>
  </si>
  <si>
    <t>EMQ_102</t>
  </si>
  <si>
    <t>Дембрицький Владислав Олександрович</t>
  </si>
  <si>
    <t>Мишко Олександра Михайлівна</t>
  </si>
  <si>
    <t>EMQ_103</t>
  </si>
  <si>
    <t>Сургай Анастасія Євгенівна</t>
  </si>
  <si>
    <t>Татарчук Вікторія Сергіївна</t>
  </si>
  <si>
    <t>EMQ_104</t>
  </si>
  <si>
    <t>Грищенко Катерина Андріївна </t>
  </si>
  <si>
    <t>Крек Ольга Андріївна</t>
  </si>
  <si>
    <t>EMQ_105</t>
  </si>
  <si>
    <t>Рижук Дарина Сергіївна</t>
  </si>
  <si>
    <t>Колісник Анна Сергіївна</t>
  </si>
  <si>
    <t>EMQ_106</t>
  </si>
  <si>
    <t>Черниш Євгенія Миколаївна</t>
  </si>
  <si>
    <t>Чуйкова Софія Василівна</t>
  </si>
  <si>
    <t>EMQ_107</t>
  </si>
  <si>
    <t>Скорик Єлизавета Ігорівна </t>
  </si>
  <si>
    <t>Песляк Дарина Євгенівна</t>
  </si>
  <si>
    <t>EMQ_108</t>
  </si>
  <si>
    <t>Скрицький Гліб Олександрович</t>
  </si>
  <si>
    <t>Артеменко Дарина Юріївна</t>
  </si>
  <si>
    <t>EMQ_109</t>
  </si>
  <si>
    <t>Клімчук Діана Вікторівна</t>
  </si>
  <si>
    <t>Денисюк Софія Валентинівна</t>
  </si>
  <si>
    <t>EMQ_110</t>
  </si>
  <si>
    <t>Мельник Нікіта Віталійович</t>
  </si>
  <si>
    <t>Гаврилюк Ярослав Максимович</t>
  </si>
  <si>
    <t>EMQ_111</t>
  </si>
  <si>
    <t> Ахмедова Дар’я Євгеніївна</t>
  </si>
  <si>
    <t> Рубець Богдана Володимирівна</t>
  </si>
  <si>
    <t>Дурейко Микола Петрович</t>
  </si>
  <si>
    <t>EMQ_112</t>
  </si>
  <si>
    <t> Гурковська Софія Романівна</t>
  </si>
  <si>
    <t> Родіоненко Владислава Миколаївна</t>
  </si>
  <si>
    <t>EMQ_113</t>
  </si>
  <si>
    <t>Яцина Назарій Сергійович</t>
  </si>
  <si>
    <t>Забродна Анастасія Артемівна</t>
  </si>
  <si>
    <t>Богданова-Портяна Марина Володимирівна</t>
  </si>
  <si>
    <t>EMQ_114</t>
  </si>
  <si>
    <t>Петренко Артем Артемович</t>
  </si>
  <si>
    <t>Скрипник Владислав Євгенович</t>
  </si>
  <si>
    <t>EMQ_115</t>
  </si>
  <si>
    <t>Олешко Євгеній Володимирович</t>
  </si>
  <si>
    <t>Коваленко Павло Ігорович</t>
  </si>
  <si>
    <t>EMQ_116</t>
  </si>
  <si>
    <t>Шимаков Владислав Вадимович</t>
  </si>
  <si>
    <t>Солопова Ангеліна Євгенівна</t>
  </si>
  <si>
    <t>Шевченко Тетяна Володимирівна</t>
  </si>
  <si>
    <t>EMQ_117</t>
  </si>
  <si>
    <t> Гремалюк Крістіна Олексіївна</t>
  </si>
  <si>
    <t> Кулішова Єва Олександрівна</t>
  </si>
  <si>
    <t>Гремалюк Наталя Вікторівна</t>
  </si>
  <si>
    <t>EMQ_118</t>
  </si>
  <si>
    <t> ДАМІРОВ МУРАД ТАРЛАН ОГЛИ</t>
  </si>
  <si>
    <t> ХУДЯКОВ ДАНИЛО ВАДИМОВИЧ</t>
  </si>
  <si>
    <t>ЧИРВА ВАЛЕНТИНА ВАСИЛІВНА</t>
  </si>
  <si>
    <t>EMQ_119</t>
  </si>
  <si>
    <t> ЯРОВА КАТЕРИНА ОЛЕКСАНДРІВНА</t>
  </si>
  <si>
    <t>ЗАХАРОВ ОЛЕГ ОЛЕКСІЙОВИЧ </t>
  </si>
  <si>
    <t>EMQ_120</t>
  </si>
  <si>
    <t>Гарбуз Владислав Тарасович</t>
  </si>
  <si>
    <t>Хімич Віталій Юрійович</t>
  </si>
  <si>
    <t>Ковальчук Олег Олексійович</t>
  </si>
  <si>
    <t>EMQ_121</t>
  </si>
  <si>
    <t>Дунець Віталій Ігорович</t>
  </si>
  <si>
    <t>Галярник Захар Андрійович</t>
  </si>
  <si>
    <t>EMQ_122</t>
  </si>
  <si>
    <t>Сметанюк Владислав Миколайович</t>
  </si>
  <si>
    <t>Пирин Віталій Орестович</t>
  </si>
  <si>
    <t>EMQ_123</t>
  </si>
  <si>
    <t>Будник Святослав Вадимович</t>
  </si>
  <si>
    <t>Кузюк Максим Ярославович</t>
  </si>
  <si>
    <t>EMQ_124</t>
  </si>
  <si>
    <t>Гнідик Станіслав Мирославович</t>
  </si>
  <si>
    <t>Лахва Іван Степанович</t>
  </si>
  <si>
    <t>EMQ_125</t>
  </si>
  <si>
    <t>Яновська Марія-Магдалина Андріївна</t>
  </si>
  <si>
    <t>Ружило Анна Олегівна</t>
  </si>
  <si>
    <t>EMQ_126</t>
  </si>
  <si>
    <t>Гнатюк Юліанна Любомирівна</t>
  </si>
  <si>
    <t>Фокшей Тарас Андрійович</t>
  </si>
  <si>
    <t>EMQ_127</t>
  </si>
  <si>
    <t>Насадюк Анна Андріївна</t>
  </si>
  <si>
    <t>Шологонюк Анастасія Тарасівна</t>
  </si>
  <si>
    <t>EMQ_128</t>
  </si>
  <si>
    <t>Кепещук Соломія Василівна</t>
  </si>
  <si>
    <t>Николайчук Іванна Тарасівна</t>
  </si>
  <si>
    <t>EMQ_129</t>
  </si>
  <si>
    <t>Ковальчук Вікторія Олегівна</t>
  </si>
  <si>
    <t>Ковальчук Ольга Олегівна</t>
  </si>
  <si>
    <t>EMQ_130</t>
  </si>
  <si>
    <t>Величко Христина Сергіївна</t>
  </si>
  <si>
    <t>Фіняк Платон Андрійович</t>
  </si>
  <si>
    <t>EMQ_131</t>
  </si>
  <si>
    <t>Писуляк Андрій Андрійович</t>
  </si>
  <si>
    <t>Семчук Максим Юрійович</t>
  </si>
  <si>
    <t>EMQ_132</t>
  </si>
  <si>
    <t>Луцик Артем Іванович</t>
  </si>
  <si>
    <t>Логойда Олександр Андрійович</t>
  </si>
  <si>
    <t>EMQ_133</t>
  </si>
  <si>
    <t>Сивак Марина Вікторівна</t>
  </si>
  <si>
    <t>Пуканюк Ольга Василівна</t>
  </si>
  <si>
    <t>EMQ_134</t>
  </si>
  <si>
    <t>Рогів Віталій Михайлович</t>
  </si>
  <si>
    <t>Яворський Олег Андрійович</t>
  </si>
  <si>
    <t>EMQ_135</t>
  </si>
  <si>
    <t>Мушак Назарій Ігорович</t>
  </si>
  <si>
    <t>Попович Іван Андрійович</t>
  </si>
  <si>
    <t>EMQ_136</t>
  </si>
  <si>
    <t>Барна Христина Ярославівна</t>
  </si>
  <si>
    <t>Рибак Ксенія Сергіївна</t>
  </si>
  <si>
    <t>EMQ_137</t>
  </si>
  <si>
    <t> Мельник Анастасія Василівна</t>
  </si>
  <si>
    <t> Прислупська Квітослава Андріївна</t>
  </si>
  <si>
    <t>Каратник Юлія Русланівна</t>
  </si>
  <si>
    <t>EMQ_138</t>
  </si>
  <si>
    <t> Бєрлізєва Катерина Дмитрівна</t>
  </si>
  <si>
    <t> Сойчук Вероніка Олегівна</t>
  </si>
  <si>
    <t>EMQ_139</t>
  </si>
  <si>
    <t> Турчанська Анастасія Петрівна</t>
  </si>
  <si>
    <t> Микитюк Софія Богданівна</t>
  </si>
  <si>
    <t>EMQ_140</t>
  </si>
  <si>
    <t> Микуляк Уляна Леонідівна</t>
  </si>
  <si>
    <t> Дробишевська Аліна Андріївна</t>
  </si>
  <si>
    <t>EMQ_141</t>
  </si>
  <si>
    <t> Колонтаєвська Анастасія Олексіївна</t>
  </si>
  <si>
    <t> Корушкіна Ганна Кирилівна</t>
  </si>
  <si>
    <t>Лобойко Ганна Олександрівна</t>
  </si>
  <si>
    <t>EMQ_142</t>
  </si>
  <si>
    <t>Ковальчук Максим Олегович</t>
  </si>
  <si>
    <t>Луцишин Адам-Святослав Любомирович</t>
  </si>
  <si>
    <t>Клочков Михайло Михайлович</t>
  </si>
  <si>
    <t>EMQ_143</t>
  </si>
  <si>
    <t>Боднар Мар’яна Степанівна</t>
  </si>
  <si>
    <t>Вербицький Дмитро Андрійович</t>
  </si>
  <si>
    <t>EMQ_144</t>
  </si>
  <si>
    <t>Дубіль Анастасія Іванівна</t>
  </si>
  <si>
    <t>Осим Андріан Назарович</t>
  </si>
  <si>
    <t>EMQ_145</t>
  </si>
  <si>
    <t>Гаврисьо Софія Володимирівна</t>
  </si>
  <si>
    <t>Мулявишин Діана Богданівна</t>
  </si>
  <si>
    <t>EMQ_146</t>
  </si>
  <si>
    <t>Суховерський Володимир Миколайович</t>
  </si>
  <si>
    <t>Самуляк Андрій Сергійович</t>
  </si>
  <si>
    <t>EMQ_147</t>
  </si>
  <si>
    <t> Шиян Яків Євгенійович</t>
  </si>
  <si>
    <t> Букін Олексій Юрійович</t>
  </si>
  <si>
    <t>Романичева Ірина Сергіївна</t>
  </si>
  <si>
    <t>EMQ_148</t>
  </si>
  <si>
    <t> Гуцул Софія</t>
  </si>
  <si>
    <t> Гуцул Микола</t>
  </si>
  <si>
    <t>Данилюк Олександра Вадимівна</t>
  </si>
  <si>
    <t>EMQ_149</t>
  </si>
  <si>
    <t>Танєвська Яна</t>
  </si>
  <si>
    <t>Горбулінська Наталія</t>
  </si>
  <si>
    <t>EMQ_150</t>
  </si>
  <si>
    <t>Миронюк Каріна</t>
  </si>
  <si>
    <t>Булега Ангеліна</t>
  </si>
  <si>
    <t>EMQ_151</t>
  </si>
  <si>
    <t>Федюк Діанна</t>
  </si>
  <si>
    <t>Свідерська Дарина</t>
  </si>
  <si>
    <t>EMQ_152</t>
  </si>
  <si>
    <t> Воробей Андрій Андрійович</t>
  </si>
  <si>
    <t> Гапон Дмитро Володимирович</t>
  </si>
  <si>
    <t>Шабат Лариса Володимирівна</t>
  </si>
  <si>
    <t>EMQ_153</t>
  </si>
  <si>
    <t> Дорошенко Богдан Ігорович</t>
  </si>
  <si>
    <t> Болохов Іван Ігорович</t>
  </si>
  <si>
    <t>EMQ_154</t>
  </si>
  <si>
    <t> Білоусова Яна Юріївна</t>
  </si>
  <si>
    <t> Лободюк Вероніка Олександрівна</t>
  </si>
  <si>
    <t>Сотникова Софія Анатоліївна</t>
  </si>
  <si>
    <t>EMQ_155</t>
  </si>
  <si>
    <t>Балін Валентин Володимирович</t>
  </si>
  <si>
    <t>Сочков Дмитро Олексійович</t>
  </si>
  <si>
    <t>Прохорова Інна Павлівна</t>
  </si>
  <si>
    <t>EMQ_156</t>
  </si>
  <si>
    <t>Шарова Ольга Вікторівна</t>
  </si>
  <si>
    <t>Пономаренко Аліна Віталіївна</t>
  </si>
  <si>
    <t>EMQ_157</t>
  </si>
  <si>
    <t>Родіонова Анна Ігорівна</t>
  </si>
  <si>
    <t>Ветряченко Ольга Сергіївна</t>
  </si>
  <si>
    <t>EMQ_158</t>
  </si>
  <si>
    <t> Педоненко Аліна Олександрівна</t>
  </si>
  <si>
    <t> Терещенко Марина Ігорівна</t>
  </si>
  <si>
    <t>Славко Юлія Миколаївна</t>
  </si>
  <si>
    <t>EMQ_159</t>
  </si>
  <si>
    <t>Гук Софія Михайлівна</t>
  </si>
  <si>
    <t>Кобернік Анатолій Костянтинович</t>
  </si>
  <si>
    <t>EMQ_160</t>
  </si>
  <si>
    <t> Ромась Анастасія Олександрівна</t>
  </si>
  <si>
    <t> Івахненко Анастасія Григорівна</t>
  </si>
  <si>
    <t>EMQ_161</t>
  </si>
  <si>
    <t> Іванець Надія Максимівна</t>
  </si>
  <si>
    <t> Шеметюк Марина Олексіївна</t>
  </si>
  <si>
    <t>EMQ_162</t>
  </si>
  <si>
    <t>Штанько Аріанна Русланівна</t>
  </si>
  <si>
    <t>Комаринська Крістіна Віталіївна</t>
  </si>
  <si>
    <t>Калиній Володимир Іванович</t>
  </si>
  <si>
    <t>EMQ_163</t>
  </si>
  <si>
    <t>Погодічев Максим Олександрович</t>
  </si>
  <si>
    <t>Степаненко Артем Анатолійович</t>
  </si>
  <si>
    <t>EMQ_164</t>
  </si>
  <si>
    <t>Старков Олександр Денисович</t>
  </si>
  <si>
    <t>Яценко Назар Олександрович</t>
  </si>
  <si>
    <t>EMQ_165</t>
  </si>
  <si>
    <t>Піронков Едуард Вікторович</t>
  </si>
  <si>
    <t>Щербина Нікіта Юрійович</t>
  </si>
  <si>
    <t>EMQ_166</t>
  </si>
  <si>
    <t> Брежатий Анатолій Юрійович</t>
  </si>
  <si>
    <t> Перемей Катерина Миколаївна</t>
  </si>
  <si>
    <t>Даушкіна Анна Василівна</t>
  </si>
  <si>
    <t>EMQ_167</t>
  </si>
  <si>
    <t> Яременко Анна Костянтинівна</t>
  </si>
  <si>
    <t> Сіроко Накіта Євгенович</t>
  </si>
  <si>
    <t>EMQ_168</t>
  </si>
  <si>
    <t> Чернишова Злата Віталіївна</t>
  </si>
  <si>
    <t> Кондратенко Софія Олександрівна</t>
  </si>
  <si>
    <t>Карнаш Катерина Едуардівна</t>
  </si>
  <si>
    <t>EMQ_169</t>
  </si>
  <si>
    <t> Лушніков Кирило Володимирович</t>
  </si>
  <si>
    <t> Бобіков Назар Андрійович</t>
  </si>
  <si>
    <t>EMQ_170</t>
  </si>
  <si>
    <t> Мотрич Дмитро Валерійович</t>
  </si>
  <si>
    <t> Сушко Анна Костянтинівна</t>
  </si>
  <si>
    <t>Гарнага Світлана Іванівна</t>
  </si>
  <si>
    <t>EMQ_171</t>
  </si>
  <si>
    <t> Чайка Матвій Вікторович</t>
  </si>
  <si>
    <t> Яковенко Валерій Олександрович</t>
  </si>
  <si>
    <t>ШУГАЙ НАТАЛІЯ ВОЛОДИМИРІВНА</t>
  </si>
  <si>
    <t>EMQ_172</t>
  </si>
  <si>
    <t> Джигринюк Михайло Юрійович</t>
  </si>
  <si>
    <t> Вайкулін Артур Дмитрович</t>
  </si>
  <si>
    <t>Срібненко Олена Олегівна</t>
  </si>
  <si>
    <t>EMQ_173</t>
  </si>
  <si>
    <t> Кривий Ярослав Романович</t>
  </si>
  <si>
    <t> Каштанов Єгор Вадимович</t>
  </si>
  <si>
    <t>EMQ_174</t>
  </si>
  <si>
    <t> Бєлова Сніжана Вадимівна</t>
  </si>
  <si>
    <t> Тонченко Альона Миколаївна</t>
  </si>
  <si>
    <t>Ракитянський Назарій Іванович</t>
  </si>
  <si>
    <t>EMQ_175</t>
  </si>
  <si>
    <t>Кудря Дмитро Ігорович</t>
  </si>
  <si>
    <t>Гонтарук Роман Олександрович</t>
  </si>
  <si>
    <t>EMQ_176</t>
  </si>
  <si>
    <t>Мартинчук Артем Петрович</t>
  </si>
  <si>
    <t>Конопацький Владислав Миколайович</t>
  </si>
  <si>
    <t>Кондратюк Наталія Миколаївна</t>
  </si>
  <si>
    <t>EMQ_177</t>
  </si>
  <si>
    <t>Машталер Анастасія Андріївно</t>
  </si>
  <si>
    <t>Сотнікова Вікторія  Олександрівна  </t>
  </si>
  <si>
    <t>Черевко Жанна Адамівна</t>
  </si>
  <si>
    <t>EMQ_178</t>
  </si>
  <si>
    <t>Роїк Христина Василівна</t>
  </si>
  <si>
    <t>Казимирів Софія Андріївна</t>
  </si>
  <si>
    <t>EMQ_179</t>
  </si>
  <si>
    <t>Жилка Максим Володимирович</t>
  </si>
  <si>
    <t>Чиир Олексій Михайлович</t>
  </si>
  <si>
    <t>EMQ_180</t>
  </si>
  <si>
    <t>Герман Денис Андрійович</t>
  </si>
  <si>
    <t>Назар Сергій Олексійович</t>
  </si>
  <si>
    <t>EMQ_181</t>
  </si>
  <si>
    <t> Паніна Анастасія Євгенівна</t>
  </si>
  <si>
    <t>Панайотов Олександр Віталійович</t>
  </si>
  <si>
    <t>Гончарова Ірина Миколаївна</t>
  </si>
  <si>
    <t>EMQ_182</t>
  </si>
  <si>
    <t> Кальчева Олена Сергіївна</t>
  </si>
  <si>
    <t> Тіторов Юліан Алексійович</t>
  </si>
  <si>
    <t>EMQ_183</t>
  </si>
  <si>
    <t> Абажер Олександра В'ячеславівна</t>
  </si>
  <si>
    <t> Кісьовський Єгор Іванович</t>
  </si>
  <si>
    <t>EMQ_184</t>
  </si>
  <si>
    <t> Волошин Олександр Віталійович</t>
  </si>
  <si>
    <t> Шлапко Андрій Васильович</t>
  </si>
  <si>
    <t>Шевченко Світлана Вікторівна</t>
  </si>
  <si>
    <t>EMQ_185</t>
  </si>
  <si>
    <t>Ткачова Анна Дмитрівна</t>
  </si>
  <si>
    <t>Сушко Матвєй Романович</t>
  </si>
  <si>
    <t>EMQ_186</t>
  </si>
  <si>
    <t>Запеско Каріна Петрівна</t>
  </si>
  <si>
    <t>Бодюл Єва Сергіївна</t>
  </si>
  <si>
    <t>Палій Лілія Володимирівна</t>
  </si>
  <si>
    <t>EMQ_187</t>
  </si>
  <si>
    <t>Кас'яненко Олексій Володимирович</t>
  </si>
  <si>
    <t>Секкер Владислава Андріївна</t>
  </si>
  <si>
    <t>EMQ_188</t>
  </si>
  <si>
    <t>Михайленко Анна Ігорівна</t>
  </si>
  <si>
    <t>Суботнік Поліна Вячеславівна</t>
  </si>
  <si>
    <t>EMQ_189</t>
  </si>
  <si>
    <t>Шевчик Данило Олександрович</t>
  </si>
  <si>
    <t>Параконна Олександра Романівна</t>
  </si>
  <si>
    <t>EMQ_190</t>
  </si>
  <si>
    <t>Трянова марія Геннадіївна</t>
  </si>
  <si>
    <t>Богдан Ганна Миколаївна</t>
  </si>
  <si>
    <t>EMQ_191</t>
  </si>
  <si>
    <t>Петрухіна Вероніка Андріївна</t>
  </si>
  <si>
    <t>Коломієць Дарина Ігорівна</t>
  </si>
  <si>
    <t>Дудка Наталія Миколаївна</t>
  </si>
  <si>
    <t>EMQ_192</t>
  </si>
  <si>
    <t>Потькало Софія Костянтинівна</t>
  </si>
  <si>
    <t>Бондаренко Марія Володимирівна</t>
  </si>
  <si>
    <t>EMQ_193</t>
  </si>
  <si>
    <t>Просенюк Ольга Сергіївна</t>
  </si>
  <si>
    <t>Рабійчук Анна Сергіївна</t>
  </si>
  <si>
    <t>EMQ_194</t>
  </si>
  <si>
    <t> Гащиц Анна Андріївна</t>
  </si>
  <si>
    <t> Іщук Данило Валерійович</t>
  </si>
  <si>
    <t>Шатіло Оксана Вадимівна</t>
  </si>
  <si>
    <t>EMQ_195</t>
  </si>
  <si>
    <t> Соломченко Олександр Валентинович</t>
  </si>
  <si>
    <t> Ткаченко Олександр Юрійович</t>
  </si>
  <si>
    <t>EMQ_196</t>
  </si>
  <si>
    <t> Герман Костянтин Ігорович</t>
  </si>
  <si>
    <t> Герман Катерина Ігорівна</t>
  </si>
  <si>
    <t>EMQ_197</t>
  </si>
  <si>
    <t> Хоменюк Софія Михайлівна</t>
  </si>
  <si>
    <t> Прудко Луїза Дмитрівна</t>
  </si>
  <si>
    <t>EMQ_198</t>
  </si>
  <si>
    <t> Ткач Мілана Петрівна</t>
  </si>
  <si>
    <t> Савченко Уляна Дмитрівна</t>
  </si>
  <si>
    <t>EMQ_199</t>
  </si>
  <si>
    <t> Пирожок Анастасія Олександрівна</t>
  </si>
  <si>
    <t> Миронська Софія Сергіївна</t>
  </si>
  <si>
    <t>EMQ_200</t>
  </si>
  <si>
    <t> Шимків Катерина Олександрівна</t>
  </si>
  <si>
    <t> Логвінов Тимур Олександрович</t>
  </si>
  <si>
    <t>EMQ_201</t>
  </si>
  <si>
    <t>Павлійчук Кирило Олексійович</t>
  </si>
  <si>
    <t>Зубаненко Варвара Олександрівна</t>
  </si>
  <si>
    <t>EMQ_202</t>
  </si>
  <si>
    <t>Бойченко Іван Вікторович</t>
  </si>
  <si>
    <t>Саідов Михайло Рустамович</t>
  </si>
  <si>
    <t>Наріжняк Тетяна Олексіївна</t>
  </si>
  <si>
    <t>EMQ_203</t>
  </si>
  <si>
    <t>Краснянський Андрій Русланович</t>
  </si>
  <si>
    <t>Попозогло Анастасія Олегівна</t>
  </si>
  <si>
    <t>EMQ_204</t>
  </si>
  <si>
    <t>Почтарук Сергій Володимирович</t>
  </si>
  <si>
    <t>Кремінський Денис Євгенійович</t>
  </si>
  <si>
    <t>EMQ_205</t>
  </si>
  <si>
    <t>Севастянова Ольга Михайлівна</t>
  </si>
  <si>
    <t>Чухрій Анастасія Олегівна</t>
  </si>
  <si>
    <t>EMQ_206</t>
  </si>
  <si>
    <t>Гурікова Владислава Андріївна</t>
  </si>
  <si>
    <t>Бурденюк Владислава Володимирівна</t>
  </si>
  <si>
    <t>EMQ_207</t>
  </si>
  <si>
    <t>Заворотна Анастасія Миколаївна</t>
  </si>
  <si>
    <t>Будаєва Анастасія Дмитрівна</t>
  </si>
  <si>
    <t>EMQ_208</t>
  </si>
  <si>
    <t>Кропивко Ілля Валентинович</t>
  </si>
  <si>
    <t>Козятник Валентина Валентинівна</t>
  </si>
  <si>
    <t>Соколова Евеліна Олександрівна</t>
  </si>
  <si>
    <t>EMQ_209</t>
  </si>
  <si>
    <t>Лис Руслан Романович</t>
  </si>
  <si>
    <t>Іванченко Марія Володимирівна</t>
  </si>
  <si>
    <t>EMQ_210</t>
  </si>
  <si>
    <t> Шмалій Катя</t>
  </si>
  <si>
    <t> Асаулюк Даша</t>
  </si>
  <si>
    <t>Фандеєва Наталія Яківна</t>
  </si>
  <si>
    <t>EMQ_211</t>
  </si>
  <si>
    <t> Татарнікова Віолетта</t>
  </si>
  <si>
    <t> Зеленюк Олександр</t>
  </si>
  <si>
    <t>EMQ_212</t>
  </si>
  <si>
    <t>Клапай Каріна</t>
  </si>
  <si>
    <t>Лавренюк Ярослава</t>
  </si>
  <si>
    <t>EMQ_213</t>
  </si>
  <si>
    <t>Севенюк Єлизавета</t>
  </si>
  <si>
    <t>Кравчук Вікторія</t>
  </si>
  <si>
    <t>EMQ_214</t>
  </si>
  <si>
    <t>Міронов Даніель</t>
  </si>
  <si>
    <t>Конецул Тимур</t>
  </si>
  <si>
    <t>EMQ_215</t>
  </si>
  <si>
    <t>Гавриш Вадим</t>
  </si>
  <si>
    <t>Остапенко Руслан</t>
  </si>
  <si>
    <t>EMQ_216</t>
  </si>
  <si>
    <t> Плевицька Наталя Іванівна</t>
  </si>
  <si>
    <t> Флор’ян Тетяна Сергіївна</t>
  </si>
  <si>
    <t>Орлова Тетяна Олексіївна</t>
  </si>
  <si>
    <t>EMQ_217</t>
  </si>
  <si>
    <t> Круглова Амалія Романівна</t>
  </si>
  <si>
    <t> Круглов Крістіан Романович</t>
  </si>
  <si>
    <t>Архіпова Вікторія Олександрівна</t>
  </si>
  <si>
    <t>EMQ_218</t>
  </si>
  <si>
    <t> Баглай Анастасія Андріївна</t>
  </si>
  <si>
    <t> Грибун Микола Петрович</t>
  </si>
  <si>
    <t>Галтман Тетяна Василівна </t>
  </si>
  <si>
    <t>EMQ_219</t>
  </si>
  <si>
    <t> Данилишин Владислав Степанович</t>
  </si>
  <si>
    <t> Катрук Станіслав Сергійович</t>
  </si>
  <si>
    <t>Пасєка Наталія Іванівна</t>
  </si>
  <si>
    <t>EMQ_220</t>
  </si>
  <si>
    <t> Баран Максим Тарасович</t>
  </si>
  <si>
    <t>Юзва Денис Ігорович</t>
  </si>
  <si>
    <t>EMQ_221</t>
  </si>
  <si>
    <t> Сергієнко Дар’я Денисівна</t>
  </si>
  <si>
    <t> Смолярова Софія Вадимівна</t>
  </si>
  <si>
    <t>Березняк Інна Сергіївна</t>
  </si>
  <si>
    <t>EMQ_222</t>
  </si>
  <si>
    <t> Ковальова Дар'я Олександрівна</t>
  </si>
  <si>
    <t> Ісенко Аліна Сергіївна</t>
  </si>
  <si>
    <t>EMQ_223</t>
  </si>
  <si>
    <t> Красікова Анастасія Олександрівна</t>
  </si>
  <si>
    <t> Середа Єва Юріївна</t>
  </si>
  <si>
    <t>Красікова Вікторія Сергіївна</t>
  </si>
  <si>
    <t>EMQ_224</t>
  </si>
  <si>
    <t> Козак Андрій Володимирович</t>
  </si>
  <si>
    <t> Ковальчук Максим Андрійович</t>
  </si>
  <si>
    <t>Олександр Леонідович Посунько</t>
  </si>
  <si>
    <t>EMQ_225</t>
  </si>
  <si>
    <t>Живага Дарина Геннадіївна</t>
  </si>
  <si>
    <t>Ковальова Карина Максимівна</t>
  </si>
  <si>
    <t>Стасенко Катерина Романівна</t>
  </si>
  <si>
    <t>EMQ_226</t>
  </si>
  <si>
    <t> Холіна Поліна Валеріївна</t>
  </si>
  <si>
    <t> Тищенко Карина Олексіївна</t>
  </si>
  <si>
    <t>Галич Роман Володимирович</t>
  </si>
  <si>
    <t>EMQ_227</t>
  </si>
  <si>
    <t>Валеваха Денис Андрійович</t>
  </si>
  <si>
    <t>Кулібаба Вікторія Вадимівна</t>
  </si>
  <si>
    <t>Камшилова Олена Сергіівна</t>
  </si>
  <si>
    <t>EMQ_228</t>
  </si>
  <si>
    <t> Самотокіна Софія Антонівна</t>
  </si>
  <si>
    <t> Антонова Анжеліка Каренівна</t>
  </si>
  <si>
    <t>Філь Валентин Михайлович</t>
  </si>
  <si>
    <t>EMQ_229</t>
  </si>
  <si>
    <t> Соломка Іван Сергійович</t>
  </si>
  <si>
    <t>Далгатов Арсен Зубайруєвич</t>
  </si>
  <si>
    <t>EMQ_230</t>
  </si>
  <si>
    <t> Стрілець Дар’я</t>
  </si>
  <si>
    <t>Гаршина Софія</t>
  </si>
  <si>
    <t>EMQ_231</t>
  </si>
  <si>
    <t>Березюк Софія Андріївна</t>
  </si>
  <si>
    <t>Літвінчук Катерина Анатоліївна</t>
  </si>
  <si>
    <t>Куринчук Катерина Михайлівна</t>
  </si>
  <si>
    <t>EMQ_232</t>
  </si>
  <si>
    <t>Клямар Олександр Романович</t>
  </si>
  <si>
    <t>Семенюк Ярослав Юрійович</t>
  </si>
  <si>
    <t>EMQ_233</t>
  </si>
  <si>
    <t>Мартинюк Юлія Андріївна</t>
  </si>
  <si>
    <t>Пасевич Дарина Анатоліївна</t>
  </si>
  <si>
    <t>EMQ_234</t>
  </si>
  <si>
    <t>Муравська Оксана Вікторівна</t>
  </si>
  <si>
    <t>Полівко Софія Анатоліївна</t>
  </si>
  <si>
    <t>EMQ_235</t>
  </si>
  <si>
    <t>Хомич Інна Вікторівна</t>
  </si>
  <si>
    <t>Чернюк Наталія Петрівна</t>
  </si>
  <si>
    <t>EMQ_236</t>
  </si>
  <si>
    <t>Чернюк Катерина Сергіївна</t>
  </si>
  <si>
    <t>Шведюк Анна Віталіївна</t>
  </si>
  <si>
    <t>EMQ_237</t>
  </si>
  <si>
    <t> Ганенко Андрій Андрійович</t>
  </si>
  <si>
    <t> Скляренко Катерина Андріївна</t>
  </si>
  <si>
    <t>Гайнулліна Олена Миколаївна</t>
  </si>
  <si>
    <t>EMQ_238</t>
  </si>
  <si>
    <t> Чумаченко Софія Євгенівна</t>
  </si>
  <si>
    <t> Жиленко Дар’я Андріївна</t>
  </si>
  <si>
    <t>EMQ_239</t>
  </si>
  <si>
    <t> Лі Олексій Олександрович</t>
  </si>
  <si>
    <t> Андреєв Ярослав Олександрович</t>
  </si>
  <si>
    <t>EMQ_240</t>
  </si>
  <si>
    <t> Горикін В’ячеслав Михайлович</t>
  </si>
  <si>
    <t> Шаповал Дарина Геннадіївна</t>
  </si>
  <si>
    <t>EMQ_241</t>
  </si>
  <si>
    <t>Скляренко Катерина Андріївна</t>
  </si>
  <si>
    <t>Авдеєва Дар"я Петрівна</t>
  </si>
  <si>
    <t>EMQ_242</t>
  </si>
  <si>
    <t> Коваленко Поліна Сергіївна</t>
  </si>
  <si>
    <t> Купцова Анна Євгеніївна</t>
  </si>
  <si>
    <t>EMQ_243</t>
  </si>
  <si>
    <t> Кулінська Єва Анатоліївна</t>
  </si>
  <si>
    <t> Кружкова Юлія Андріївна</t>
  </si>
  <si>
    <t>EMQ_244</t>
  </si>
  <si>
    <t> Ромашевський Данило Борисович</t>
  </si>
  <si>
    <t> Демідовський Богдан Павлович</t>
  </si>
  <si>
    <t>EMQ_245</t>
  </si>
  <si>
    <t> Штепу Єлизавета Андріївна</t>
  </si>
  <si>
    <t> Узун Карина Олександрівна</t>
  </si>
  <si>
    <t>EMQ_246</t>
  </si>
  <si>
    <t> Коріненко Ольга Василівна</t>
  </si>
  <si>
    <t> Холостенко Стелла Юріївна</t>
  </si>
  <si>
    <t>EMQ_247</t>
  </si>
  <si>
    <t> Футько Ілля Олександрович</t>
  </si>
  <si>
    <t> Олішевський Максим Дмитрович</t>
  </si>
  <si>
    <t>EMQ_248</t>
  </si>
  <si>
    <t> Барахтян Софія Віталіївна</t>
  </si>
  <si>
    <t> Гуменюк Анна Максимівна</t>
  </si>
  <si>
    <t>Кузнецова Анна Володимирівна</t>
  </si>
  <si>
    <t>EMQ_249</t>
  </si>
  <si>
    <t> Остапенко Дар'я Романівна</t>
  </si>
  <si>
    <t> Іваніцька Катерина Віталіївна</t>
  </si>
  <si>
    <t>EMQ_250</t>
  </si>
  <si>
    <t> Капран Іван Миколайович</t>
  </si>
  <si>
    <t> Крижанівський Денис Віталійович</t>
  </si>
  <si>
    <t>EMQ_251</t>
  </si>
  <si>
    <t> Рожук Кирил Олександрович </t>
  </si>
  <si>
    <t> Близнюк Денис Антонович</t>
  </si>
  <si>
    <t>EMQ_252</t>
  </si>
  <si>
    <t> Цимбал Дарина Олександрівна</t>
  </si>
  <si>
    <t> Шлапакова Діана Олександрівна</t>
  </si>
  <si>
    <t>EMQ_253</t>
  </si>
  <si>
    <t> Журавель Каріна Олексіївна</t>
  </si>
  <si>
    <t> Воробей Марія Сергіївна</t>
  </si>
  <si>
    <t>EMQ_254</t>
  </si>
  <si>
    <t> Токаренко Валерія Олександрівна</t>
  </si>
  <si>
    <t> Волинець Поліна Сергіївна</t>
  </si>
  <si>
    <t>EMQ_255</t>
  </si>
  <si>
    <t> Данилевська Софія Віталіївна</t>
  </si>
  <si>
    <t> Філіпчук Марія Анатоліївна</t>
  </si>
  <si>
    <t>EMQ_256</t>
  </si>
  <si>
    <t> Сєрокурова Юлія Олексіївна</t>
  </si>
  <si>
    <t> Шпаковська Анастасія Павлівна</t>
  </si>
  <si>
    <t>EMQ_257</t>
  </si>
  <si>
    <t> Перекопська Софія Геннадіївна</t>
  </si>
  <si>
    <t> Ярошенко Анастасія Анатоліївна</t>
  </si>
  <si>
    <t>EMQ_258</t>
  </si>
  <si>
    <t> Махітка Ярослав Олександрович</t>
  </si>
  <si>
    <t> Коваль Карина Владиславівна</t>
  </si>
  <si>
    <t>EMQ_259</t>
  </si>
  <si>
    <t> Іоненко Вікторія Олексіївна</t>
  </si>
  <si>
    <t> Галета Каріна Вікторівна</t>
  </si>
  <si>
    <t>EMQ_260</t>
  </si>
  <si>
    <t>Юрченко Данило Володимирович</t>
  </si>
  <si>
    <t>Діанов Максим</t>
  </si>
  <si>
    <t>Рудик Ганна Сергіївна</t>
  </si>
  <si>
    <t>EMQ_261</t>
  </si>
  <si>
    <t>Князь Олексій Олексійович</t>
  </si>
  <si>
    <t>Татоян Ніколь Мартинівна</t>
  </si>
  <si>
    <t>EMQ_262</t>
  </si>
  <si>
    <t> Бурденко Вікторія Ігорівна</t>
  </si>
  <si>
    <t> Ромашкіна Катерина Олександрівна</t>
  </si>
  <si>
    <t>Глек Алла Анатоліївна</t>
  </si>
  <si>
    <t>EMQ_263</t>
  </si>
  <si>
    <t>Омельянюк Аліна Вадимівна</t>
  </si>
  <si>
    <t>Березняцька Ольга Володимирівна</t>
  </si>
  <si>
    <t>Єрьоміна Наталія Володимирівна</t>
  </si>
  <si>
    <t>EMQ_264</t>
  </si>
  <si>
    <t> Кацедан Дем’ян Ростиславович</t>
  </si>
  <si>
    <t> Микитин Іван Мар’янович</t>
  </si>
  <si>
    <t>Кухтій Марта Ярославівна</t>
  </si>
  <si>
    <t>EMQ_265</t>
  </si>
  <si>
    <t> Сенюк Софія Ігорівна</t>
  </si>
  <si>
    <t> Шопоняк Олександр Васильович</t>
  </si>
  <si>
    <t>EMQ_266</t>
  </si>
  <si>
    <t>Пльохіна Ольга Євгенівна</t>
  </si>
  <si>
    <t>Скороход Анна Василівна</t>
  </si>
  <si>
    <t>Кисличенко Юлія Олександрівна</t>
  </si>
  <si>
    <t>EMQ_267</t>
  </si>
  <si>
    <t> Глубіцький Олександр</t>
  </si>
  <si>
    <t>Микитюк Марія </t>
  </si>
  <si>
    <t>Зварич Тетяна Юріївна</t>
  </si>
  <si>
    <t>EMQ_268</t>
  </si>
  <si>
    <t> Дроздюк Йордана</t>
  </si>
  <si>
    <t>Гуменяк Євген</t>
  </si>
  <si>
    <t>EMQ_269</t>
  </si>
  <si>
    <t> Шапаренко Каріна Русланівна</t>
  </si>
  <si>
    <t> Шапаренко Руслана Русланівна</t>
  </si>
  <si>
    <t>Черненко Тетяна Володимирівна</t>
  </si>
  <si>
    <t>EMQ_270</t>
  </si>
  <si>
    <t> Саєнко Анастасія Миколаївна</t>
  </si>
  <si>
    <t> Вовк Маргарита Олександрівна</t>
  </si>
  <si>
    <t>EMQ_271</t>
  </si>
  <si>
    <t> Землякова Тетяна Володимирівна</t>
  </si>
  <si>
    <t> Чернишова Олена Олександрівна</t>
  </si>
  <si>
    <t>EMQ_272</t>
  </si>
  <si>
    <t> Басюк Ганна</t>
  </si>
  <si>
    <t> Коротка Анастасія</t>
  </si>
  <si>
    <t>Хома Назар Брисович</t>
  </si>
  <si>
    <t>EMQ_273</t>
  </si>
  <si>
    <t> Ощенко Єлизавета</t>
  </si>
  <si>
    <t> Вінникова Анастасія</t>
  </si>
  <si>
    <t>EMQ_274</t>
  </si>
  <si>
    <t> Афян Ліка</t>
  </si>
  <si>
    <t> Марлінська Вікторія</t>
  </si>
  <si>
    <t>EMQ_275</t>
  </si>
  <si>
    <t> Долінський Рафаїл</t>
  </si>
  <si>
    <t> Козак Марія</t>
  </si>
  <si>
    <t>EMQ_276</t>
  </si>
  <si>
    <t> Палій Назар</t>
  </si>
  <si>
    <t>EMQ_277</t>
  </si>
  <si>
    <t>Лабунець Поліна Дмитрівна</t>
  </si>
  <si>
    <t>Лєскова Анастасія Дмитрівна</t>
  </si>
  <si>
    <t>Щербина Аліна Іванівна</t>
  </si>
  <si>
    <t>EMQ_278</t>
  </si>
  <si>
    <t>Шевченко Богдан Сергійович</t>
  </si>
  <si>
    <t>Харченко Дар’я Олександрівна</t>
  </si>
  <si>
    <t>EMQ_279</t>
  </si>
  <si>
    <t> Василова Анастасія Валеріївна</t>
  </si>
  <si>
    <t> Мунтян Ангеліна Владиславівна</t>
  </si>
  <si>
    <t>Капша Надія Валентинівна</t>
  </si>
  <si>
    <t>EMQ_280</t>
  </si>
  <si>
    <t>Дущак Максим Віталійович</t>
  </si>
  <si>
    <t>Селемон Максим Сергійович</t>
  </si>
  <si>
    <t>EMQ_281</t>
  </si>
  <si>
    <t>Шарлай Денис Олександрович</t>
  </si>
  <si>
    <t>Шеметюк Дар’я Володимирівна</t>
  </si>
  <si>
    <t>EMQ_282</t>
  </si>
  <si>
    <t> Блонська Олена Володимирівна</t>
  </si>
  <si>
    <t> Романчук Соломія Русланівна</t>
  </si>
  <si>
    <t>Горішна Марта Олександрівна</t>
  </si>
  <si>
    <t>EMQ_283</t>
  </si>
  <si>
    <t>Іваночко Роман Іванович</t>
  </si>
  <si>
    <t>Сатановський Віктор Дмитрович </t>
  </si>
  <si>
    <t>EMQ_284</t>
  </si>
  <si>
    <t> Мельник Віталій Назарович</t>
  </si>
  <si>
    <t> Марадь Святослав Васильович</t>
  </si>
  <si>
    <t>EMQ_285</t>
  </si>
  <si>
    <t> Павліш Денис  Віталійович</t>
  </si>
  <si>
    <t> Самець Марія-Юлія Олегівна</t>
  </si>
  <si>
    <t>EMQ_286</t>
  </si>
  <si>
    <t> Годунко Владислав Олександрович</t>
  </si>
  <si>
    <t> Шульган Владислав Володимирович</t>
  </si>
  <si>
    <t>EMQ_287</t>
  </si>
  <si>
    <t> Ходачек Ольга Вікторівна</t>
  </si>
  <si>
    <t> Воробій Данило Сергійович</t>
  </si>
  <si>
    <t>EMQ_288</t>
  </si>
  <si>
    <t> Москаль Святослав Володимирович</t>
  </si>
  <si>
    <t> Стефанишин Анастасія Юріївна</t>
  </si>
  <si>
    <t>EMQ_289</t>
  </si>
  <si>
    <t>Крохіна Надія Сергіївна</t>
  </si>
  <si>
    <t>Балакова Карина Сергіївна</t>
  </si>
  <si>
    <t>Уманська Вікторія Вікторівна</t>
  </si>
  <si>
    <t>EMQ_290</t>
  </si>
  <si>
    <t>Перфільєва Марія Владиславівна</t>
  </si>
  <si>
    <t> Тесленко Діана Ігорівна</t>
  </si>
  <si>
    <t>Копайгородська Тетяна Григорівна</t>
  </si>
  <si>
    <t>EMQ_291</t>
  </si>
  <si>
    <t>Ніколенко Дар’я Дмитрівна</t>
  </si>
  <si>
    <t>Нізомова Яна Ділмуродівна</t>
  </si>
  <si>
    <t>EMQ_292</t>
  </si>
  <si>
    <t>Нікора Каріна Олександрівна</t>
  </si>
  <si>
    <t>Дорош Іванна Олегівна</t>
  </si>
  <si>
    <t>EMQ_293</t>
  </si>
  <si>
    <t>Сова Микола Олександрович</t>
  </si>
  <si>
    <t> Тараповська Єлизавета Сергіївна</t>
  </si>
  <si>
    <t>Линець Валентинв Петрівна</t>
  </si>
  <si>
    <t>EMQ_294</t>
  </si>
  <si>
    <t> Герасименко Ксенія Владиславівна</t>
  </si>
  <si>
    <t> Іванчук Арсеній Пилипович</t>
  </si>
  <si>
    <t>Брязкало Анна Євгенівна</t>
  </si>
  <si>
    <t>EMQ_295</t>
  </si>
  <si>
    <t> Найда Михайло Сергійович</t>
  </si>
  <si>
    <t> Богданюк Олександр Михайлович</t>
  </si>
  <si>
    <t>EMQ_296</t>
  </si>
  <si>
    <t>Скрипніченко Анастасія Вікторівна</t>
  </si>
  <si>
    <t>Слободянюк Дар’я Олександрівна</t>
  </si>
  <si>
    <t>Плахкущенко Марина Олексіївна</t>
  </si>
  <si>
    <t>EMQ_297</t>
  </si>
  <si>
    <t>Царенко Мар’ян Вадимович</t>
  </si>
  <si>
    <t>Козлов Артемій Віталійович</t>
  </si>
  <si>
    <t>EMQ_298</t>
  </si>
  <si>
    <t>Стус Єлизавета Сергіївна</t>
  </si>
  <si>
    <t>Рибчак Вікторія Ігорівна</t>
  </si>
  <si>
    <t>EMQ_299</t>
  </si>
  <si>
    <t>Дубовик Ілля Іванович </t>
  </si>
  <si>
    <t> Крупський Богдан Володимирович</t>
  </si>
  <si>
    <t>Расенко Ольга Михайлівна</t>
  </si>
  <si>
    <t>EMQ_300</t>
  </si>
  <si>
    <t>Бажанський Павло Євгенович</t>
  </si>
  <si>
    <t>Горський Борис Михайлович</t>
  </si>
  <si>
    <t>Галичанська Ірина Василівна, Поп’юк Яна Анатоліївна</t>
  </si>
  <si>
    <t>EMQ_301</t>
  </si>
  <si>
    <t>Васильчишина Ірина Юріївна</t>
  </si>
  <si>
    <t>Сипчук Анастасія Сергіївна</t>
  </si>
  <si>
    <t>EMQ_302</t>
  </si>
  <si>
    <t>Ткачук Нікіта Євгенович</t>
  </si>
  <si>
    <t>Головатий Роман Юрійович</t>
  </si>
  <si>
    <t>EMQ_303</t>
  </si>
  <si>
    <t>Кавкало Юрій Володимирович</t>
  </si>
  <si>
    <t>Костик Станіслав Андрійович</t>
  </si>
  <si>
    <t>EMQ_304</t>
  </si>
  <si>
    <t>Гульпак Іван Ігорович</t>
  </si>
  <si>
    <t>Мовчан Віалєта Віталіївна</t>
  </si>
  <si>
    <t>EMQ_305</t>
  </si>
  <si>
    <t>Гаватюк Максим Вікторович</t>
  </si>
  <si>
    <t>Сокульський Артем Віталійович</t>
  </si>
  <si>
    <t>EMQ_306</t>
  </si>
  <si>
    <t>Княгніцька Юлія Андріївна</t>
  </si>
  <si>
    <t>Соловйова Алла Володимирівна</t>
  </si>
  <si>
    <t>EMQ_307</t>
  </si>
  <si>
    <t> Сергієнко Катерина Вікторівна</t>
  </si>
  <si>
    <t> Шип Ярослав Володимирович</t>
  </si>
  <si>
    <t>Данілова Інна Олександрівна</t>
  </si>
  <si>
    <t>EMQ_308</t>
  </si>
  <si>
    <t> Яцишин Анастасія Романівна</t>
  </si>
  <si>
    <t> Менчук Марія-Софія Ігорівна</t>
  </si>
  <si>
    <t>Леда Галина Мирославівна</t>
  </si>
  <si>
    <t>EMQ_309</t>
  </si>
  <si>
    <t>Баранець Анастасія Віталіївна</t>
  </si>
  <si>
    <t>Гарань Анастасія Миколаївна</t>
  </si>
  <si>
    <t>EMQ_310</t>
  </si>
  <si>
    <t> Котормус Давид Тарасович</t>
  </si>
  <si>
    <t> Кіндратів Марко Тарасович</t>
  </si>
  <si>
    <t>EMQ_311</t>
  </si>
  <si>
    <t> Сажинець Данило Ігорович</t>
  </si>
  <si>
    <t> Пташник Олексій Ігорович</t>
  </si>
  <si>
    <t>EMQ_312</t>
  </si>
  <si>
    <t>Коваль Дмитро Богданович</t>
  </si>
  <si>
    <t> Чорний Андріан Віталійович</t>
  </si>
  <si>
    <t>EMQ_313</t>
  </si>
  <si>
    <t> Палій Микола Юрійович</t>
  </si>
  <si>
    <t>Грабовський Тарас Романович</t>
  </si>
  <si>
    <t>EMQ_314</t>
  </si>
  <si>
    <t> Козак Богдан Романович</t>
  </si>
  <si>
    <t> Шпирка Дмитро Адріанович</t>
  </si>
  <si>
    <t>EMQ_315</t>
  </si>
  <si>
    <t> Махнюк Владислав Арсенович</t>
  </si>
  <si>
    <t>Шпильовий Віталій Владиславович</t>
  </si>
  <si>
    <t>EMQ_316</t>
  </si>
  <si>
    <t> Ткаченко Владислав Ігорович</t>
  </si>
  <si>
    <t> Парасюк Северин Олександрович</t>
  </si>
  <si>
    <t>EMQ_317</t>
  </si>
  <si>
    <t>Михайлик Софія Андріївна</t>
  </si>
  <si>
    <t>Мороз Аліна Олегівна</t>
  </si>
  <si>
    <t>EMQ_318</t>
  </si>
  <si>
    <t> Перетятко Аліна Богданівна</t>
  </si>
  <si>
    <t> Тришнівська Соломія Андріївна</t>
  </si>
  <si>
    <t>EMQ_319</t>
  </si>
  <si>
    <t>Федорчук Анна Володимирівна</t>
  </si>
  <si>
    <t> Ястремська Анна-Яна Ярославівна</t>
  </si>
  <si>
    <t>EMQ_320</t>
  </si>
  <si>
    <t> Коваль Божена Ярославівна</t>
  </si>
  <si>
    <t> Губіліт Софія Ігорівна</t>
  </si>
  <si>
    <t>EMQ_321</t>
  </si>
  <si>
    <t>Будяк Дар’я Олександрівна</t>
  </si>
  <si>
    <t>Ткаченко Алеся Юріївна</t>
  </si>
  <si>
    <t>Савченко Інна Миколаївна</t>
  </si>
  <si>
    <t>EMQ_322</t>
  </si>
  <si>
    <t>Антоненко Артем Олегович</t>
  </si>
  <si>
    <t>Піддубний Дмитро Олексійович</t>
  </si>
  <si>
    <t>EMQ_323</t>
  </si>
  <si>
    <t>Рєзанцева Діана Віталіївна</t>
  </si>
  <si>
    <t>Романченко Тимофій Юрійович</t>
  </si>
  <si>
    <t>EMQ_324</t>
  </si>
  <si>
    <t>Матвійцева Дар’я Олександрівна</t>
  </si>
  <si>
    <t>Білозор Аліна Олександрівна</t>
  </si>
  <si>
    <t>Насідач Наталя Василівна</t>
  </si>
  <si>
    <t>EMQ_325</t>
  </si>
  <si>
    <t>Лукаш Анастасія Костянтинівна</t>
  </si>
  <si>
    <t>Нідзюк Анастасія Олександрівна</t>
  </si>
  <si>
    <t>EMQ_326</t>
  </si>
  <si>
    <t>Шелест Соломія Віталіївна</t>
  </si>
  <si>
    <t>Салабай Дар’я Ігорівна</t>
  </si>
  <si>
    <t>EMQ_327</t>
  </si>
  <si>
    <t>Сорокопуд Вероніка Андріївна</t>
  </si>
  <si>
    <t>Волинець Валерія Ігорівна</t>
  </si>
  <si>
    <t>EMQ_328</t>
  </si>
  <si>
    <t>Махмет Іван Тарасович</t>
  </si>
  <si>
    <t>Слєпко Назар Тарасович</t>
  </si>
  <si>
    <t>EMQ_329</t>
  </si>
  <si>
    <t>Фінагеєва Христина Андріївна</t>
  </si>
  <si>
    <t>Аксентюк Віталіна Миколаївна</t>
  </si>
  <si>
    <t>EMQ_330</t>
  </si>
  <si>
    <t>Блажков Владислав Олегович</t>
  </si>
  <si>
    <t>Стаднік Роман Владиславович</t>
  </si>
  <si>
    <t>EMQ_331</t>
  </si>
  <si>
    <t> Богдан Аліна Володимирівна</t>
  </si>
  <si>
    <t> Дуфанець Мар'яна Мар'янівна</t>
  </si>
  <si>
    <t>Терен Тетяна Василівна</t>
  </si>
  <si>
    <t>EMQ_332</t>
  </si>
  <si>
    <t> Ленько Оксана Ігорівна</t>
  </si>
  <si>
    <t> Бакай Анастасія Ростиславівна</t>
  </si>
  <si>
    <t>EMQ_333</t>
  </si>
  <si>
    <t> Крупка Зоряна Степанівна</t>
  </si>
  <si>
    <t> Глинянська Христина Ігорівна</t>
  </si>
  <si>
    <t>EMQ_334</t>
  </si>
  <si>
    <t> Ган Софія Іллівна</t>
  </si>
  <si>
    <t> Моковоз Діана Іванівна</t>
  </si>
  <si>
    <t>EMQ_335</t>
  </si>
  <si>
    <t> Бутрак Максим Володимирович</t>
  </si>
  <si>
    <t> Хом’як Володимир Михайлович</t>
  </si>
  <si>
    <t>EMQ_336</t>
  </si>
  <si>
    <t> Олійник Аліна Іванівна</t>
  </si>
  <si>
    <t> Надеберна Вікторія Олегівна</t>
  </si>
  <si>
    <t>EMQ_337</t>
  </si>
  <si>
    <t> Куц Анна Вікторівна</t>
  </si>
  <si>
    <t> Ковальова Каріна Сергіівна</t>
  </si>
  <si>
    <t>EMQ_338</t>
  </si>
  <si>
    <t> Стельмах Ярина Назарівна</t>
  </si>
  <si>
    <t>Руденко Єкатерина Олексіївна</t>
  </si>
  <si>
    <t>EMQ_339</t>
  </si>
  <si>
    <t> Шип Дмитро Михайлович</t>
  </si>
  <si>
    <t> Пиць Максим Іванович</t>
  </si>
  <si>
    <t>EMQ_340</t>
  </si>
  <si>
    <t> Котій Михайло Юрійович</t>
  </si>
  <si>
    <t> Парикаш Назарій Іванович</t>
  </si>
  <si>
    <t>EMQ_341</t>
  </si>
  <si>
    <t> Головчанська Єва Дмитрівна</t>
  </si>
  <si>
    <t> Коваленко Анна Романівна</t>
  </si>
  <si>
    <t>Слізченко Ірина Миколаївна</t>
  </si>
  <si>
    <t>EMQ_342</t>
  </si>
  <si>
    <t> Кожина Вероніка Дмитрівна</t>
  </si>
  <si>
    <t> Прийдак Діана Олексіівна</t>
  </si>
  <si>
    <t>EMQ_343</t>
  </si>
  <si>
    <t> Герус Анна Сергіівна</t>
  </si>
  <si>
    <t> Бистров Максим Васильович</t>
  </si>
  <si>
    <t>EMQ_344</t>
  </si>
  <si>
    <t>Брижик Данило Русланович</t>
  </si>
  <si>
    <t>Заблодська Мілена Олександрівна</t>
  </si>
  <si>
    <t>Гудзь Ірина Миколаївна</t>
  </si>
  <si>
    <t>EMQ_345</t>
  </si>
  <si>
    <t>Крупа Ксенія Сергіївна</t>
  </si>
  <si>
    <t>Семука Кароліна Миколаївна</t>
  </si>
  <si>
    <t>EMQ_346</t>
  </si>
  <si>
    <t>Дзьобик Оксана Олександрівна </t>
  </si>
  <si>
    <t>Кравчук Віолетта Вікторівна </t>
  </si>
  <si>
    <t>Хойна Наталія Василівна</t>
  </si>
  <si>
    <t>EMQ_347</t>
  </si>
  <si>
    <t>Волківський Єгор Олександрович</t>
  </si>
  <si>
    <t>Полончук Катерина Юріївна</t>
  </si>
  <si>
    <t>Горай Людмила Володимирівна</t>
  </si>
  <si>
    <t>EMQ_348</t>
  </si>
  <si>
    <t> Тичина Ольга</t>
  </si>
  <si>
    <t> Васенев Олег</t>
  </si>
  <si>
    <t>EMQ_349</t>
  </si>
  <si>
    <t>Кондратюк Уляна Яремівна</t>
  </si>
  <si>
    <t>Стасишин Тереза Андріївна</t>
  </si>
  <si>
    <t>Шубер Мар’яна Геннадіївна</t>
  </si>
  <si>
    <t>EMQ_350</t>
  </si>
  <si>
    <t>Гулянич Олеся Романівна</t>
  </si>
  <si>
    <t>Семенюк Софія Вадимівна</t>
  </si>
  <si>
    <t>EMQ_351</t>
  </si>
  <si>
    <t>Тучина Дар’я Микитівна</t>
  </si>
  <si>
    <t>Вакуленко Олександр Володимирович</t>
  </si>
  <si>
    <t>Марченко Дарія Анатоліївна</t>
  </si>
  <si>
    <t>EMQ_352</t>
  </si>
  <si>
    <t>Бекіров Заір Зіяйович</t>
  </si>
  <si>
    <t>Радченко Іван Іванович</t>
  </si>
  <si>
    <t>EMQ_353</t>
  </si>
  <si>
    <t> Прохода Софія Юріївна</t>
  </si>
  <si>
    <t> Собяніна Сабіна Денисівна</t>
  </si>
  <si>
    <t>Кірієнко Олена Олександрівна</t>
  </si>
  <si>
    <t>EMQ_354</t>
  </si>
  <si>
    <t>Лащонов Георгій Юрійович</t>
  </si>
  <si>
    <t>Аброськін Артем Павлович</t>
  </si>
  <si>
    <t>EMQ_355</t>
  </si>
  <si>
    <t>Рій Ганна Миколаївна</t>
  </si>
  <si>
    <t>Іванова Вікторія Вікторівна</t>
  </si>
  <si>
    <t>EMQ_356</t>
  </si>
  <si>
    <t>Гур’єв Євгеній Васильович</t>
  </si>
  <si>
    <t>Тимошенко Юлія Володимирівна</t>
  </si>
  <si>
    <t>EMQ_357</t>
  </si>
  <si>
    <t>Голомолзіна Дар’я Олексіївна</t>
  </si>
  <si>
    <t>Ванєєв Михайло Сергійович</t>
  </si>
  <si>
    <t>EMQ_358</t>
  </si>
  <si>
    <t>Бородавка Аліна Олександрівна</t>
  </si>
  <si>
    <t>Афанасьєв Євгеній Олександрович</t>
  </si>
  <si>
    <t>EMQ_359</t>
  </si>
  <si>
    <t>Неділько Ганна Юріївна</t>
  </si>
  <si>
    <t>Тамарлі Ганна Валеріївна</t>
  </si>
  <si>
    <t>EMQ_360</t>
  </si>
  <si>
    <t> Савчин Андрій Іванович</t>
  </si>
  <si>
    <t> Парахоняк Віталій Дмитрович</t>
  </si>
  <si>
    <t>Димид Людмила Володимирівна</t>
  </si>
  <si>
    <t>EMQ_361</t>
  </si>
  <si>
    <t>Садовський Павло-Богдан Ігорович</t>
  </si>
  <si>
    <t>Костюк Захарій Ігорович</t>
  </si>
  <si>
    <t>EMQ_362</t>
  </si>
  <si>
    <t>Таран Валерія Денисівна</t>
  </si>
  <si>
    <t>Боровик Анжела Василівна</t>
  </si>
  <si>
    <t>Яковлєва Оксана Сергіївна</t>
  </si>
  <si>
    <t>EMQ_363</t>
  </si>
  <si>
    <t>Харкевич Андрій Ігорович</t>
  </si>
  <si>
    <t>Шарко Андрій Олександрович</t>
  </si>
  <si>
    <t>Переходько Віталій Вікторович</t>
  </si>
  <si>
    <t>EMQ_364</t>
  </si>
  <si>
    <t>Монюк Каріна Олександрівна</t>
  </si>
  <si>
    <t>Бондар Валерія Василівна</t>
  </si>
  <si>
    <t>EMQ_365</t>
  </si>
  <si>
    <t>Пилипюк Олександр Юрійович</t>
  </si>
  <si>
    <t>Громик Арсеній Вікторович</t>
  </si>
  <si>
    <t>EMQ_366</t>
  </si>
  <si>
    <t>Поляк Антон Юрійович</t>
  </si>
  <si>
    <t>Пінчук Іван Геннадійович</t>
  </si>
  <si>
    <t>EMQ_367</t>
  </si>
  <si>
    <t>Свиридюк Андрій Олександрович</t>
  </si>
  <si>
    <t>Кукатова Каріна Олександрівна</t>
  </si>
  <si>
    <t>Шевчук Василь Ярославович</t>
  </si>
  <si>
    <t>EMQ_368</t>
  </si>
  <si>
    <t>Лис Андрій Васильович</t>
  </si>
  <si>
    <t>Хмілевський Михайло Васильович</t>
  </si>
  <si>
    <t>EMQ_369</t>
  </si>
  <si>
    <t>Рубцова Тетяна Костянтинівна</t>
  </si>
  <si>
    <t>Марлінський Тімур Кирилович</t>
  </si>
  <si>
    <t>Моравська Інга Валентинівна</t>
  </si>
  <si>
    <t>EMQ_370</t>
  </si>
  <si>
    <t> Щербина Дмитро Андрійович</t>
  </si>
  <si>
    <t> Гайовий Костянтин Олегович</t>
  </si>
  <si>
    <t>EMQ_371</t>
  </si>
  <si>
    <t> Михайленко Нікіта Валерійович</t>
  </si>
  <si>
    <t> Курилюк Ернест Юрійович</t>
  </si>
  <si>
    <t>EMQ_372</t>
  </si>
  <si>
    <t> Мацяка Нікіта Дмитрович</t>
  </si>
  <si>
    <t> Омельченко Данило Миколайович</t>
  </si>
  <si>
    <t>Власова Ірина Олександрівна</t>
  </si>
  <si>
    <t>EMQ_373</t>
  </si>
  <si>
    <t> Жижко Анжеліка</t>
  </si>
  <si>
    <t> Птиця Аріна Михайлівна</t>
  </si>
  <si>
    <t>EMQ_374</t>
  </si>
  <si>
    <t> Дима Андрій Ігорович</t>
  </si>
  <si>
    <t> Карманчиков Владислав Андрійович</t>
  </si>
  <si>
    <t>EMQ_375</t>
  </si>
  <si>
    <t> Лушпай Ангеліна Миколаївна</t>
  </si>
  <si>
    <t> Шабанова Вероніка Ігорівна</t>
  </si>
  <si>
    <t>Шабанова Лілія Сергіївна</t>
  </si>
  <si>
    <t>EMQ_376</t>
  </si>
  <si>
    <t> Кузовенко Іван Денисович</t>
  </si>
  <si>
    <t> Четверіков Андрій Андрійович</t>
  </si>
  <si>
    <t>Головко Олена Григорівна</t>
  </si>
  <si>
    <t>EMQ_377</t>
  </si>
  <si>
    <t>Євсєєва Анастасія Андріївна</t>
  </si>
  <si>
    <t> Пустоваров Володимир Володимирович</t>
  </si>
  <si>
    <t>EMQ_378</t>
  </si>
  <si>
    <t> Герасюта Тимур Артемович</t>
  </si>
  <si>
    <t>Пєшиков Максим Геннадійович</t>
  </si>
  <si>
    <t>EMQ_379</t>
  </si>
  <si>
    <t>Жаркова Аврора Дмитрівна</t>
  </si>
  <si>
    <t> Шелудько Ульяна Володимирівна</t>
  </si>
  <si>
    <t>EMQ_380</t>
  </si>
  <si>
    <t> Сердюк Катерина Геннадіївна</t>
  </si>
  <si>
    <t>Бігдай Марія В’ячеславівна</t>
  </si>
  <si>
    <t>EMQ_381</t>
  </si>
  <si>
    <t>Казарян Жасмін Арамовна</t>
  </si>
  <si>
    <t> Паціляндра Аліса Дмитрівна</t>
  </si>
  <si>
    <t>EMQ_382</t>
  </si>
  <si>
    <t>Крупська Жанна Сергіївна</t>
  </si>
  <si>
    <t>Рагуліна Софія Олегівна</t>
  </si>
  <si>
    <t>EMQ_383</t>
  </si>
  <si>
    <t>Лесик Володимир Ігорович</t>
  </si>
  <si>
    <t>Нос Владислав Миколайович</t>
  </si>
  <si>
    <t>Клепуц Ярема Олегович</t>
  </si>
  <si>
    <t>EMQ_384</t>
  </si>
  <si>
    <t>Шимечко Остап Тарасович</t>
  </si>
  <si>
    <t>Шпирка Христина Несторівна</t>
  </si>
  <si>
    <t>EMQ_385</t>
  </si>
  <si>
    <t>Кретковський Данило Романович</t>
  </si>
  <si>
    <t>Брода Вероніка Тарасівна</t>
  </si>
  <si>
    <t>EMQ_386</t>
  </si>
  <si>
    <t>Коцінський Максим Іванович</t>
  </si>
  <si>
    <t>Крошний Северин Ігорович</t>
  </si>
  <si>
    <t>EMQ_387</t>
  </si>
  <si>
    <t>Потерейко Максим Володимирович</t>
  </si>
  <si>
    <t>Хомʼяк Дмитро Тарасович</t>
  </si>
  <si>
    <t>EMQ_388</t>
  </si>
  <si>
    <t>Башта Софія Вікторівна</t>
  </si>
  <si>
    <t>Данилевич Данило Васильович</t>
  </si>
  <si>
    <t>EMQ_389</t>
  </si>
  <si>
    <t>Вілюра Максим Андрійович</t>
  </si>
  <si>
    <t>Григоровський Юрій Валерійович</t>
  </si>
  <si>
    <t>EMQ_390</t>
  </si>
  <si>
    <t>Книш Софія</t>
  </si>
  <si>
    <t>Лісний Святослав Андрійович</t>
  </si>
  <si>
    <t>EMQ_391</t>
  </si>
  <si>
    <t>Воробйова Дарія Олександрівна</t>
  </si>
  <si>
    <t>Ніклевич Юлія Олександрівна</t>
  </si>
  <si>
    <t>EMQ_392</t>
  </si>
  <si>
    <t> Попадюк Юстина Ігорівна</t>
  </si>
  <si>
    <t> Лесів Божена Арсенівна</t>
  </si>
  <si>
    <t>Улицька Надія Василівна</t>
  </si>
  <si>
    <t>EMQ_393</t>
  </si>
  <si>
    <t> Кисельова Кароліна Павлівна</t>
  </si>
  <si>
    <t> Філінський Микита Вікторович</t>
  </si>
  <si>
    <t>Вінник Дар’я Володимирівна</t>
  </si>
  <si>
    <t>EMQ_394</t>
  </si>
  <si>
    <t> Сабітова Вероніка Олександрівна</t>
  </si>
  <si>
    <t> Вінник Ілля Олександрович</t>
  </si>
  <si>
    <t>EMQ_395</t>
  </si>
  <si>
    <t> Залізняк Ірина</t>
  </si>
  <si>
    <t> Камінський Максим</t>
  </si>
  <si>
    <t>Дрималовська Олена Михайлівна</t>
  </si>
  <si>
    <t>EMQ_396</t>
  </si>
  <si>
    <t> Малюсейко Маргарита</t>
  </si>
  <si>
    <t> Богута Іванна</t>
  </si>
  <si>
    <t>EMQ_397</t>
  </si>
  <si>
    <t> Ерзак Анастасія Володимирівна</t>
  </si>
  <si>
    <t> Лащ Поліна Дмитрівна</t>
  </si>
  <si>
    <t>Слободенюк Ірина Миколаївна</t>
  </si>
  <si>
    <t>EMQ_398</t>
  </si>
  <si>
    <t>Демчук Юлія Юріївна </t>
  </si>
  <si>
    <t>Добровольська Ангеліна Володимирівна </t>
  </si>
  <si>
    <t>Доманчук Аліна Ігорівна</t>
  </si>
  <si>
    <t>EMQ_399</t>
  </si>
  <si>
    <t>Кіян Інна Сергіївна </t>
  </si>
  <si>
    <t>Коронська Яна Максимівна </t>
  </si>
  <si>
    <t>EMQ_400</t>
  </si>
  <si>
    <t>Марчук Карина Василівна</t>
  </si>
  <si>
    <t>Мельниченко Євдокія Іванівна</t>
  </si>
  <si>
    <t>EMQ_401</t>
  </si>
  <si>
    <t>Рудніцька Дар'я Валентинівна</t>
  </si>
  <si>
    <t>Сольська Каріна Олегівна </t>
  </si>
  <si>
    <t>EMQ_402</t>
  </si>
  <si>
    <t>Іскрижицький Михайло Миколайович</t>
  </si>
  <si>
    <t> Стукало Тимофій Олександрович</t>
  </si>
  <si>
    <t>Наталія Михайлівна</t>
  </si>
  <si>
    <t>EMQ_403</t>
  </si>
  <si>
    <t> Чепіль Роман Ігорович</t>
  </si>
  <si>
    <t> Гончарук Данило Олександрович</t>
  </si>
  <si>
    <t>БУЯК Рената Романівна</t>
  </si>
  <si>
    <t>EMQ_404</t>
  </si>
  <si>
    <t> Шкап'як Юрій Юрійович</t>
  </si>
  <si>
    <t> Солтанов Нікіта Юрійович</t>
  </si>
  <si>
    <t>EMQ_405</t>
  </si>
  <si>
    <t>Гнатів Соломія Павлівна</t>
  </si>
  <si>
    <t> Козиняк Божена Орестівна</t>
  </si>
  <si>
    <t>EMQ_406</t>
  </si>
  <si>
    <t> Головачова Єва Дмитрівна</t>
  </si>
  <si>
    <t> Іваськевич Софія Орестівна</t>
  </si>
  <si>
    <t>EMQ_407</t>
  </si>
  <si>
    <t>Нештенко Вероніка Романівна</t>
  </si>
  <si>
    <t> Лялька Софія Орестівна</t>
  </si>
  <si>
    <t>EMQ_408</t>
  </si>
  <si>
    <t>Ревть Галина Олегівна</t>
  </si>
  <si>
    <t> Калюга Анна Любомирівна</t>
  </si>
  <si>
    <t>EMQ_409</t>
  </si>
  <si>
    <t>Штрайсель Даниїл Євгенович</t>
  </si>
  <si>
    <t> Боднарчук Назар Петрович</t>
  </si>
  <si>
    <t>EMQ_410</t>
  </si>
  <si>
    <t>Гачак Микола Романович</t>
  </si>
  <si>
    <t> Стек Орстан Остапович</t>
  </si>
  <si>
    <t>EMQ_411</t>
  </si>
  <si>
    <t>Дмитро Матвієнко Олександрович</t>
  </si>
  <si>
    <t>Владислав Сердечний Ярославович</t>
  </si>
  <si>
    <t>EMQ_412</t>
  </si>
  <si>
    <t> Наконечний Данило Романович</t>
  </si>
  <si>
    <t> Андреєв Данило Степанович</t>
  </si>
  <si>
    <t>EMQ_413</t>
  </si>
  <si>
    <t> Миколів Катерина Степанівна</t>
  </si>
  <si>
    <t> Магировська Анна Юріївна</t>
  </si>
  <si>
    <t>EMQ_414</t>
  </si>
  <si>
    <t> Горинь Анна-Марія Ігорівна</t>
  </si>
  <si>
    <t> Мартин Дарина Тарасівна</t>
  </si>
  <si>
    <t>EMQ_415</t>
  </si>
  <si>
    <t> Шапран Дарина Богданівна</t>
  </si>
  <si>
    <t>Кіндрацька Ірина Юріївна</t>
  </si>
  <si>
    <t>EMQ_416</t>
  </si>
  <si>
    <t> Пащенко Єва Петрівна</t>
  </si>
  <si>
    <t> Урбан Владислав Олегович</t>
  </si>
  <si>
    <t>EMQ_417</t>
  </si>
  <si>
    <t>Ших Максим Юрійович</t>
  </si>
  <si>
    <t>Наконечний Северин Андрійович</t>
  </si>
  <si>
    <t>EMQ_418</t>
  </si>
  <si>
    <t>Халак Вероніка-Марія Олегівна</t>
  </si>
  <si>
    <t> Криса Марія-Андріана Андріївна</t>
  </si>
  <si>
    <t>EMQ_419</t>
  </si>
  <si>
    <t>Фещин Христина Володимирівна</t>
  </si>
  <si>
    <t> Урсуляк Меланія Андріївна</t>
  </si>
  <si>
    <t>EMQ_420</t>
  </si>
  <si>
    <t> Романюк Ольга Юріївна</t>
  </si>
  <si>
    <t> Юрчина Крістіна Валентинівна</t>
  </si>
  <si>
    <t>Лопатовська Оксана Олександрівна</t>
  </si>
  <si>
    <t>EMQ_421</t>
  </si>
  <si>
    <t>Бровчук Вікторія Сергіївна</t>
  </si>
  <si>
    <t>Муха Каріна Артемівна</t>
  </si>
  <si>
    <t>EMQ_422</t>
  </si>
  <si>
    <t>Дячук Іван Олександрович</t>
  </si>
  <si>
    <t>Мельник Ростислав Сергійович</t>
  </si>
  <si>
    <t>EMQ_423</t>
  </si>
  <si>
    <t>Гаврилюк Єгор-Павло Олександрович</t>
  </si>
  <si>
    <t>Стаховий Артем Вікторович</t>
  </si>
  <si>
    <t>EMQ_424</t>
  </si>
  <si>
    <t>Заїка Дар`я Валентинівна</t>
  </si>
  <si>
    <t>Стецюк Софія Ігорівна</t>
  </si>
  <si>
    <t>EMQ_425</t>
  </si>
  <si>
    <t>Несіпбаєва Кіра Болатівна</t>
  </si>
  <si>
    <t>Бовгира Дарина Сергіївна</t>
  </si>
  <si>
    <t>ПАВЛІК Ірина Анатоліївна</t>
  </si>
  <si>
    <t>EMQ_426</t>
  </si>
  <si>
    <t>Павлік Аполлінарія Олександрівна</t>
  </si>
  <si>
    <t>Троцюк Максим Едуардович</t>
  </si>
  <si>
    <t>EMQ_427</t>
  </si>
  <si>
    <t>Гера Максим Олегович</t>
  </si>
  <si>
    <t>Давидов Владислав Олегович</t>
  </si>
  <si>
    <t>EMQ_428</t>
  </si>
  <si>
    <t> Білан Евеліна Павлівна</t>
  </si>
  <si>
    <t> Поліщук Марія Андріївна</t>
  </si>
  <si>
    <t>Білоус Вікторія Анатоліївна</t>
  </si>
  <si>
    <t>EMQ_429</t>
  </si>
  <si>
    <t> Конопська Ксенія Віталівна</t>
  </si>
  <si>
    <t> Панькевич Анна-Марія Олегівна</t>
  </si>
  <si>
    <t>EMQ_430</t>
  </si>
  <si>
    <t> Дмитрієва Ярослава Володимирівна</t>
  </si>
  <si>
    <t> Двірська Поліна Євгенівна</t>
  </si>
  <si>
    <t>EMQ_431</t>
  </si>
  <si>
    <t>Пшик Іван Степанович</t>
  </si>
  <si>
    <t>Шевців Вікторія Михайлівна</t>
  </si>
  <si>
    <t>Перечепа Наталя Василівна</t>
  </si>
  <si>
    <t>EMQ_432</t>
  </si>
  <si>
    <t>Малишко Назарій Ігорович</t>
  </si>
  <si>
    <t>Ткачук Ілля Олексійович</t>
  </si>
  <si>
    <t>EMQ_433</t>
  </si>
  <si>
    <t>Похна Софія Романівна</t>
  </si>
  <si>
    <t>Чиженькова Вікторія Олександрівна</t>
  </si>
  <si>
    <t>EMQ_434</t>
  </si>
  <si>
    <t>Дрізд Марко Юрійович</t>
  </si>
  <si>
    <t>Лукач Віталій Андрійович</t>
  </si>
  <si>
    <t>EMQ_435</t>
  </si>
  <si>
    <t>Попова Поліна Сергіївна</t>
  </si>
  <si>
    <t>Мірошниченко Діана Євгенівна</t>
  </si>
  <si>
    <t>EMQ_436</t>
  </si>
  <si>
    <t>Бондаренко Анастасія Олександрівна</t>
  </si>
  <si>
    <t>Ковальчук Назар Андрійович</t>
  </si>
  <si>
    <t>Линенко Андрій Володимирович</t>
  </si>
  <si>
    <t>EMQ_437</t>
  </si>
  <si>
    <t>Брантова Марина Володимирівна</t>
  </si>
  <si>
    <t>Лузан Ольга Олексіївна</t>
  </si>
  <si>
    <t>EMQ_438</t>
  </si>
  <si>
    <t>Васильченко Владислав Вадимович</t>
  </si>
  <si>
    <t>Кибальник Артем Віталійович</t>
  </si>
  <si>
    <t>Гончаренко Марина Михайлівна</t>
  </si>
  <si>
    <t>EMQ_439</t>
  </si>
  <si>
    <t>Петрусенко Назар Анатолійович</t>
  </si>
  <si>
    <t>Семенова Ярослава Анатоліївна</t>
  </si>
  <si>
    <t>Семенова Ірина Василівна</t>
  </si>
  <si>
    <t>EMQ_440</t>
  </si>
  <si>
    <t>Вайнраух Данило Юрійович</t>
  </si>
  <si>
    <t>Головач Яна Миколаївна</t>
  </si>
  <si>
    <t>Шубкіна Вікторія Юріївна </t>
  </si>
  <si>
    <t>EMQ_441</t>
  </si>
  <si>
    <t> Зеліско Вікторія Юріївна</t>
  </si>
  <si>
    <t>Татарин Денис Артурович</t>
  </si>
  <si>
    <t>EMQ_442</t>
  </si>
  <si>
    <t>Беженару Андрій Георгійович</t>
  </si>
  <si>
    <t>Рябий Костянтин Вадимович</t>
  </si>
  <si>
    <t>EMQ_443</t>
  </si>
  <si>
    <t>Марчук Дмитро Васильович</t>
  </si>
  <si>
    <t>Мошкіна Вероніка Олександрівна</t>
  </si>
  <si>
    <t>EMQ_444</t>
  </si>
  <si>
    <t>Бричак Людмила Сергіївна</t>
  </si>
  <si>
    <t>Куленіч Діана Олексіївна</t>
  </si>
  <si>
    <t>EMQ_445</t>
  </si>
  <si>
    <t> Богуцька Аліна Віталіївна</t>
  </si>
  <si>
    <t>Шодринга Аліна Віталіївна</t>
  </si>
  <si>
    <t>EMQ_446</t>
  </si>
  <si>
    <t>Кузнєцов Максим Романович</t>
  </si>
  <si>
    <t>Бойправ Єгор Павлович</t>
  </si>
  <si>
    <t>Ничипоренко Світлана Миколаївна</t>
  </si>
  <si>
    <t>EMQ_447</t>
  </si>
  <si>
    <t>Павленко Тетяна Юріївна</t>
  </si>
  <si>
    <t>Зеньковець Єлизавета Миколаївна</t>
  </si>
  <si>
    <t>EMQ_448</t>
  </si>
  <si>
    <t>Шупило Вероніка Русланівна</t>
  </si>
  <si>
    <t>Тізенгаузен Даніїл Ігорович</t>
  </si>
  <si>
    <t>EMQ_449</t>
  </si>
  <si>
    <t>Коломієць Констянтин Володимирович</t>
  </si>
  <si>
    <t>Лубенець Павло Олександрович</t>
  </si>
  <si>
    <t>EMQ_450</t>
  </si>
  <si>
    <t>Кушей Таїсія Ігорівна</t>
  </si>
  <si>
    <t>Мачишин Анна Володимирівна</t>
  </si>
  <si>
    <t>Шаповаловська Окана Георгіївна</t>
  </si>
  <si>
    <t>EMQ_451</t>
  </si>
  <si>
    <t>Григіль Ірина Юріївна</t>
  </si>
  <si>
    <t>Турко Ангеліна Назарівна</t>
  </si>
  <si>
    <t>EMQ_452</t>
  </si>
  <si>
    <t>Варсанохова Вікторія</t>
  </si>
  <si>
    <t>Тельвак Сніжана</t>
  </si>
  <si>
    <t>EMQ_453</t>
  </si>
  <si>
    <t> Микуляк Дмитро Романович</t>
  </si>
  <si>
    <t> Пушкін Денис Олександрович</t>
  </si>
  <si>
    <t>EMQ_454</t>
  </si>
  <si>
    <t>Скуратівська Вікторія Олегівна</t>
  </si>
  <si>
    <t>Крупчак Дар'я Віталіївна</t>
  </si>
  <si>
    <t>Нежигай Тетяна Миколаївна</t>
  </si>
  <si>
    <t>EMQ_455</t>
  </si>
  <si>
    <t>Градченко Олександра Валеріївна</t>
  </si>
  <si>
    <t>Кімачинська Любов Андріївна</t>
  </si>
  <si>
    <t>Духніцький Юрій Олексійович</t>
  </si>
  <si>
    <t>EMQ_456</t>
  </si>
  <si>
    <t>Даниленко Вероніка Віталіївна</t>
  </si>
  <si>
    <t>Петренко Софія Валеріївна</t>
  </si>
  <si>
    <t>EMQ_457</t>
  </si>
  <si>
    <t>Легуцький Денис Михайлович</t>
  </si>
  <si>
    <t>Назаренко Олександр Олександрович</t>
  </si>
  <si>
    <t>Перепелиця Тетяна Іванівна</t>
  </si>
  <si>
    <t>EMQ_458</t>
  </si>
  <si>
    <t>Задорожній Андрій Сергійович</t>
  </si>
  <si>
    <t>Єфимченко Богдан Сергійович</t>
  </si>
  <si>
    <t>EMQ_459</t>
  </si>
  <si>
    <t>Романчишина Вікторія Петріївна</t>
  </si>
  <si>
    <t>Король Ніка Володимирівна</t>
  </si>
  <si>
    <t>Нестюк Ольга Олександрівна</t>
  </si>
  <si>
    <t>EMQ_460</t>
  </si>
  <si>
    <t>Просеков Олексій Дмитрович</t>
  </si>
  <si>
    <t>Рачинський Ілля Ігорович</t>
  </si>
  <si>
    <t>EMQ_461</t>
  </si>
  <si>
    <t>Пастух Надія Олександрівна </t>
  </si>
  <si>
    <t>Шулякова Кіра Максимівна</t>
  </si>
  <si>
    <t>EMQ_462</t>
  </si>
  <si>
    <t>Горбонос Давид Олегович</t>
  </si>
  <si>
    <t>Андрущенко Марія Володимирівна </t>
  </si>
  <si>
    <t>EMQ_463</t>
  </si>
  <si>
    <t> Білоус Ольга Віталіївна</t>
  </si>
  <si>
    <t> Гончарова Дар’я Сергіївна</t>
  </si>
  <si>
    <t>Катирєва Олена Никанорівна</t>
  </si>
  <si>
    <t>EMQ_464</t>
  </si>
  <si>
    <t> Леженко Данііл Володимирович</t>
  </si>
  <si>
    <t> Сухіна Сергій Олександрович</t>
  </si>
  <si>
    <t>EMQ_465</t>
  </si>
  <si>
    <t> Лавриненко Дарина Андріївна</t>
  </si>
  <si>
    <t> Іщенко Надія Олександрівна</t>
  </si>
  <si>
    <t>Данильченко Наталія Сергіївна</t>
  </si>
  <si>
    <t>EMQ_466</t>
  </si>
  <si>
    <t>Полонський Ростислав Юрійович</t>
  </si>
  <si>
    <t>Лавріненко Аліна Віталіївна</t>
  </si>
  <si>
    <t>Фененко Любов Миколаївна</t>
  </si>
  <si>
    <t>EMQ_467</t>
  </si>
  <si>
    <t>Куніця Анастасія Сергіївна </t>
  </si>
  <si>
    <t>Шептун Софія Олександрівна </t>
  </si>
  <si>
    <t>Чорноус Раїса Леонідівна</t>
  </si>
  <si>
    <t>EMQ_468</t>
  </si>
  <si>
    <t> Жуган Еміль Оскарович</t>
  </si>
  <si>
    <t> Шолух Юрій Андрійович</t>
  </si>
  <si>
    <t>Мозгова Ольга Вікторівна</t>
  </si>
  <si>
    <t>EMQ_469</t>
  </si>
  <si>
    <t>Миронова Анастасія Вікторівна</t>
  </si>
  <si>
    <t> Бражник Мелана Олександрівна</t>
  </si>
  <si>
    <t>Гулакова Інна Миколаївна</t>
  </si>
  <si>
    <t>EMQ_470</t>
  </si>
  <si>
    <t>Бабошин Артем Андрійович</t>
  </si>
  <si>
    <t>Москаленко Владислав Андрійович</t>
  </si>
  <si>
    <t>Волковська Людмила Анатоліївна</t>
  </si>
  <si>
    <t>EMQ_471</t>
  </si>
  <si>
    <t>Голошивець Кирило Артемович</t>
  </si>
  <si>
    <t>Лісовий Андрій Сергійович</t>
  </si>
  <si>
    <t>EMQ_472</t>
  </si>
  <si>
    <t>Мегалатій Захар Денисович</t>
  </si>
  <si>
    <t>Сивуха Андрій Олегович</t>
  </si>
  <si>
    <t>EMQ_473</t>
  </si>
  <si>
    <t>Дусанюк Вдадислав Сергійович</t>
  </si>
  <si>
    <t>Пудзирей Марія Юріївна</t>
  </si>
  <si>
    <t>EMQ_474</t>
  </si>
  <si>
    <t>Одинець Софія Євгенівна</t>
  </si>
  <si>
    <t>Коровинська Дар'я Юріївна</t>
  </si>
  <si>
    <t>Конотоп Павло Микоалйович</t>
  </si>
  <si>
    <t>EMQ_475</t>
  </si>
  <si>
    <t>Ковальчук Артур Андрійович</t>
  </si>
  <si>
    <t>Батіг Єлізавєта Максимівна</t>
  </si>
  <si>
    <t>EMQ_476</t>
  </si>
  <si>
    <t>Громико Владислав Євгенійович</t>
  </si>
  <si>
    <t>Кобихно Анастасія Олексіївна</t>
  </si>
  <si>
    <t>EMQ_477</t>
  </si>
  <si>
    <t>Головань Назар Олександрович</t>
  </si>
  <si>
    <t>Мальо Валерія Вікторівна</t>
  </si>
  <si>
    <t>Гладкий Андрій Григорович</t>
  </si>
  <si>
    <t>EMQ_478</t>
  </si>
  <si>
    <t> Альберт Ілона Денисівна</t>
  </si>
  <si>
    <t> Харитонова Марина Дмитрівна</t>
  </si>
  <si>
    <t>Кондратюк Катерина Валентинівна</t>
  </si>
  <si>
    <t>EMQ_479</t>
  </si>
  <si>
    <t>  Сав'юк Валерія Тарасівна</t>
  </si>
  <si>
    <t> Рузієв Фатіх Кадирджанович</t>
  </si>
  <si>
    <t>EMQ_480</t>
  </si>
  <si>
    <t>Донога Ігнат Володимирович</t>
  </si>
  <si>
    <t>Онокало Тетяна Олександрівна</t>
  </si>
  <si>
    <t>Бут Світлана Юріївна</t>
  </si>
  <si>
    <t>EMQ_481</t>
  </si>
  <si>
    <t>Онокало Маргарита Олександрівна</t>
  </si>
  <si>
    <t>Осадчук Альона Олексіївна</t>
  </si>
  <si>
    <t>EMQ_482</t>
  </si>
  <si>
    <t>Черненко Нікіта Тарасович</t>
  </si>
  <si>
    <t>Артеменко Софія Ігорівна</t>
  </si>
  <si>
    <t>EMQ_483</t>
  </si>
  <si>
    <t>Присяжна Валерія Костянтинівна</t>
  </si>
  <si>
    <t>Билим Ксенія Максимівна</t>
  </si>
  <si>
    <t>EMQ_484</t>
  </si>
  <si>
    <t> Дорошенко Гліб Віталійович</t>
  </si>
  <si>
    <t> Паламарчук Євгенія Максимівна</t>
  </si>
  <si>
    <t>Паламарчук Ганна Валентинівна</t>
  </si>
  <si>
    <t>EMQ_485</t>
  </si>
  <si>
    <t>Грабська Інга Іванівна</t>
  </si>
  <si>
    <t>Нетис Ярослава Іванівна</t>
  </si>
  <si>
    <t>EMQ_486</t>
  </si>
  <si>
    <t> Антонів Євгеній Степанович</t>
  </si>
  <si>
    <t> Товстий Артем Віталійович</t>
  </si>
  <si>
    <t>Головчак Наталія Ігорівна</t>
  </si>
  <si>
    <t>EMQ_487</t>
  </si>
  <si>
    <t> Климовець Ольга Петрівна</t>
  </si>
  <si>
    <t> Вишинська Вероніка Олегівна</t>
  </si>
  <si>
    <t>EMQ_488</t>
  </si>
  <si>
    <t> Канц Анастасія Андріївна</t>
  </si>
  <si>
    <t> Бачинська Дарина Русланівна</t>
  </si>
  <si>
    <t>EMQ_489</t>
  </si>
  <si>
    <t> Бабій Анатолій Степанович</t>
  </si>
  <si>
    <t> Лісник Вероніка Анатоліївна</t>
  </si>
  <si>
    <t>EMQ_490</t>
  </si>
  <si>
    <t> Андріїшин Юлія Степанівна</t>
  </si>
  <si>
    <t> Крутиголова Ірина Ігорівна</t>
  </si>
  <si>
    <t>EMQ_491</t>
  </si>
  <si>
    <t>Абрамюк Софія Ігорівна </t>
  </si>
  <si>
    <t> Кобель Оксана Іванівна</t>
  </si>
  <si>
    <t>EMQ_492</t>
  </si>
  <si>
    <t> Данилюк Єва Олексівна</t>
  </si>
  <si>
    <t> Тріщук Вероніка Олегівна</t>
  </si>
  <si>
    <t>EMQ_493</t>
  </si>
  <si>
    <t> Ільїна Ольга Романівна</t>
  </si>
  <si>
    <t> Лукаш Анастасія Миколаївна</t>
  </si>
  <si>
    <t>EMQ_494</t>
  </si>
  <si>
    <t> Пригоровська Анна Сергіївна</t>
  </si>
  <si>
    <t> Карайон Даніїл Олександрович</t>
  </si>
  <si>
    <t>Максимова Рімма Олександрівна</t>
  </si>
  <si>
    <t>EMQ_495</t>
  </si>
  <si>
    <t> Веремейко Марина Романівна</t>
  </si>
  <si>
    <t> Філєєва Ярина Вячеславівна</t>
  </si>
  <si>
    <t>EMQ_496</t>
  </si>
  <si>
    <t> Ігнатченко Дарія Ігорівна</t>
  </si>
  <si>
    <t> Охріменко Віктор Андрійович</t>
  </si>
  <si>
    <t>EMQ_497</t>
  </si>
  <si>
    <t> Степаненко Дар’я Вячеславівна</t>
  </si>
  <si>
    <t> Ковальов Кіріл Андрійович</t>
  </si>
  <si>
    <t>EMQ_498</t>
  </si>
  <si>
    <t> Орлов Владислав Павлович</t>
  </si>
  <si>
    <t> Шкурко Данило Андрійович</t>
  </si>
  <si>
    <t>EMQ_499</t>
  </si>
  <si>
    <t> Горбатенко Михайло Сергійович</t>
  </si>
  <si>
    <t> Гомоляко Денис Русланович</t>
  </si>
  <si>
    <t>EMQ_500</t>
  </si>
  <si>
    <t> Ландар Поліна Сергіївна</t>
  </si>
  <si>
    <t> Шкабура Аріна Сергіївна</t>
  </si>
  <si>
    <t>EMQ_501</t>
  </si>
  <si>
    <t>Франчук Богдан Олександрович</t>
  </si>
  <si>
    <t>Крючков Єгор Андрійович</t>
  </si>
  <si>
    <t>EMQ_502</t>
  </si>
  <si>
    <t>Гурінова Вікторія Володимирівна</t>
  </si>
  <si>
    <t>Суярко Софія</t>
  </si>
  <si>
    <t>EMQ_503</t>
  </si>
  <si>
    <t> Войтенко Тимур Сергійович</t>
  </si>
  <si>
    <t> Левичкіна Дарина Олексіївна</t>
  </si>
  <si>
    <t>Левичкіна Олена Валентинівна</t>
  </si>
  <si>
    <t>EMQ_504</t>
  </si>
  <si>
    <t> Гураль Соломія Ігорівна</t>
  </si>
  <si>
    <t> Гула Лілія Тарасівна</t>
  </si>
  <si>
    <t>EMQ_505</t>
  </si>
  <si>
    <t> Ткачук Олександра Андріївна</t>
  </si>
  <si>
    <t> Горбачевська Вікторія Ігорівна</t>
  </si>
  <si>
    <t>EMQ_506</t>
  </si>
  <si>
    <t> Лавренчук Аліна Олександрівна </t>
  </si>
  <si>
    <t> Галущенко Маргарита Віталівна</t>
  </si>
  <si>
    <t>Хроменко Зореслава Вікторівна</t>
  </si>
  <si>
    <t>EMQ_507</t>
  </si>
  <si>
    <t>Смирнов Сергій Петрович</t>
  </si>
  <si>
    <t>Грінько Андрій Васильович</t>
  </si>
  <si>
    <t>Калач Інна Вікторівна</t>
  </si>
  <si>
    <t>EMQ_508</t>
  </si>
  <si>
    <t> Мурашко Анастасія Андріївна</t>
  </si>
  <si>
    <t> Литовченко Вікторія Іванівна</t>
  </si>
  <si>
    <t>EMQ_509</t>
  </si>
  <si>
    <t> Сергатова Марія Іванівна</t>
  </si>
  <si>
    <t> Павлюченко Марія Костянтинівна</t>
  </si>
  <si>
    <t>Семененко Олена Володимирівна</t>
  </si>
  <si>
    <t>EMQ_510</t>
  </si>
  <si>
    <t>Бездворний Богдан Олександрович</t>
  </si>
  <si>
    <t>Глагольєв Артем Вадимович</t>
  </si>
  <si>
    <t>ГОРОВИЙ ОЛЕГ ВОЛОДИМИРОВИЧ</t>
  </si>
  <si>
    <t>EMQ_511</t>
  </si>
  <si>
    <t>Гайова Дарина Віталіївна</t>
  </si>
  <si>
    <t>Лазаренко Роман Ігорович</t>
  </si>
  <si>
    <t>Волошина Оксана Іванівна </t>
  </si>
  <si>
    <t>EMQ_512</t>
  </si>
  <si>
    <t>Обухова Катерина Володимирівна</t>
  </si>
  <si>
    <t>Циганенко Марія Артурівна</t>
  </si>
  <si>
    <t>EMQ_513</t>
  </si>
  <si>
    <t>Вязовська Софія Андріївна</t>
  </si>
  <si>
    <t>Пилявець Кирило Сергійович</t>
  </si>
  <si>
    <t>EMQ_514</t>
  </si>
  <si>
    <t> Черпалюк Ірина Володимирівна</t>
  </si>
  <si>
    <t> Цісар Анна Олександрівна</t>
  </si>
  <si>
    <t>Козак Людмила Миколаївна</t>
  </si>
  <si>
    <t>EMQ_515</t>
  </si>
  <si>
    <t>Миколайчук Ангеліна Олегівна</t>
  </si>
  <si>
    <t>Кадлубовський Матвій Юрійович</t>
  </si>
  <si>
    <t>Миколайчук Ірина Борисівна</t>
  </si>
  <si>
    <t>EMQ_516</t>
  </si>
  <si>
    <t>Осіпчук Олег Володимирович</t>
  </si>
  <si>
    <t>Солтис Андрій Вікторович</t>
  </si>
  <si>
    <t>EMQ_517</t>
  </si>
  <si>
    <t>Кобилянський Назар Романович</t>
  </si>
  <si>
    <t>Неглядюк Антемій Олександрович</t>
  </si>
  <si>
    <t>EMQ_518</t>
  </si>
  <si>
    <t>Дружиніна Дар’я Костянтинівна</t>
  </si>
  <si>
    <t>Климентьєв Кирило Юрійович</t>
  </si>
  <si>
    <t>Бутко Ольга Володимирівна</t>
  </si>
  <si>
    <t>EMQ_519</t>
  </si>
  <si>
    <t> Кононюк Ангеліна Миколаївна</t>
  </si>
  <si>
    <t> Жук Аліна Дмитрівна</t>
  </si>
  <si>
    <t>Очеретна Людмила Володимирівна</t>
  </si>
  <si>
    <t>EMQ_520</t>
  </si>
  <si>
    <t> Крук Артем Михайлович</t>
  </si>
  <si>
    <t> Федорович Ярослав Олександрович</t>
  </si>
  <si>
    <t>EMQ_521</t>
  </si>
  <si>
    <t>Ромащенко Максим Юрійович</t>
  </si>
  <si>
    <t>Жураковський Єгор Олегович</t>
  </si>
  <si>
    <t>Грищенко Галина Олександрівна</t>
  </si>
  <si>
    <t>EMQ_522</t>
  </si>
  <si>
    <t>Платонов Вадим Олександрович</t>
  </si>
  <si>
    <t>Лойченко Антон Володимирович</t>
  </si>
  <si>
    <t>EMQ_523</t>
  </si>
  <si>
    <t>Симоненко Анастасія Вікторівна</t>
  </si>
  <si>
    <t>Удовенко Дарина Михайлівна</t>
  </si>
  <si>
    <t>EMQ_524</t>
  </si>
  <si>
    <t>Ситніков Володимир Сергійович</t>
  </si>
  <si>
    <t>Сердюк Бажана Сергіївна</t>
  </si>
  <si>
    <t>EMQ_525</t>
  </si>
  <si>
    <t>Барилюк Єлизавете Сергіївна</t>
  </si>
  <si>
    <t>Британ Марія Артемівна</t>
  </si>
  <si>
    <t>EMQ_526</t>
  </si>
  <si>
    <t>Голодняк Олександр Тарасович</t>
  </si>
  <si>
    <t>Перепелиця Дарія Михайлівна </t>
  </si>
  <si>
    <t>Мельниченко Світлана Богданівна</t>
  </si>
  <si>
    <t>EMQ_527</t>
  </si>
  <si>
    <t>Машко Софія Станіславівна</t>
  </si>
  <si>
    <t>Грибова Аліна Григорівна</t>
  </si>
  <si>
    <t>EMQ_528</t>
  </si>
  <si>
    <t> Стружанська Софія Романівна</t>
  </si>
  <si>
    <t>Стельник Дмитро Романович</t>
  </si>
  <si>
    <t>EMQ_529</t>
  </si>
  <si>
    <t>Андрусишин Христина Олегівна</t>
  </si>
  <si>
    <t>Ковальчин Юлія Сергіївна</t>
  </si>
  <si>
    <t>Скіп Василь Григорович</t>
  </si>
  <si>
    <t>EMQ_530</t>
  </si>
  <si>
    <t> Гусейнов Рауль Айхан огли</t>
  </si>
  <si>
    <t> Дуб Анастасія Сергіївна</t>
  </si>
  <si>
    <t>Федоренко Юлія Леонідівна</t>
  </si>
  <si>
    <t>EMQ_531</t>
  </si>
  <si>
    <t> Діянова Маріамна Ігорівна</t>
  </si>
  <si>
    <t> Ольховська Поліна Ігорівна</t>
  </si>
  <si>
    <t>EMQ_532</t>
  </si>
  <si>
    <t>Хоша Сабрина Вадимівна</t>
  </si>
  <si>
    <t>Руденко Христина Максимівна</t>
  </si>
  <si>
    <t>Хоша Марина Олександрівна</t>
  </si>
  <si>
    <t>EMQ_533</t>
  </si>
  <si>
    <t>Куценко Наяна Віталіївна</t>
  </si>
  <si>
    <t>Кашина Кіра Сергїївна</t>
  </si>
  <si>
    <t>EMQ_534</t>
  </si>
  <si>
    <t>Куліков Марко Сергійович</t>
  </si>
  <si>
    <t>Лисенко Дар/я Сергіївна</t>
  </si>
  <si>
    <t>EMQ_535</t>
  </si>
  <si>
    <t> Тетервов Андрій Олександрович</t>
  </si>
  <si>
    <t> Танцюра Денис Дмитрович</t>
  </si>
  <si>
    <t>EMQ_536</t>
  </si>
  <si>
    <t> Реусенко Данило Костянтинович</t>
  </si>
  <si>
    <t> Малик Єлизавета Валеріївна</t>
  </si>
  <si>
    <t>EMQ_537</t>
  </si>
  <si>
    <t> Шведова Аліна Олександрівна</t>
  </si>
  <si>
    <t> Богданов Руслан Михайлович</t>
  </si>
  <si>
    <t>EMQ_538</t>
  </si>
  <si>
    <t> Раца Тимур Ігорович</t>
  </si>
  <si>
    <t> Шелест Дарія Сергіївна</t>
  </si>
  <si>
    <t>EMQ_539</t>
  </si>
  <si>
    <t> Луценко Іван Максимович</t>
  </si>
  <si>
    <t> Орєхова Альбіна Сергіївна</t>
  </si>
  <si>
    <t>EMQ_540</t>
  </si>
  <si>
    <t> Смаглюк Ілля Віталійович</t>
  </si>
  <si>
    <t> Бітун Данило Русланович</t>
  </si>
  <si>
    <t>EMQ_541</t>
  </si>
  <si>
    <t> Галаган Іванна Іванівна</t>
  </si>
  <si>
    <t> Усачова Анна Олексіївна</t>
  </si>
  <si>
    <t>EMQ_542</t>
  </si>
  <si>
    <t> Хіщенко Анастасія Юріївна</t>
  </si>
  <si>
    <t> Пасічник Родіон Володимирович</t>
  </si>
  <si>
    <t>EMQ_543</t>
  </si>
  <si>
    <t> Калашнікова Кароліна Владиславівна</t>
  </si>
  <si>
    <t>Аедінова Діана Айдерівна</t>
  </si>
  <si>
    <t>EMQ_544</t>
  </si>
  <si>
    <t> Понікаревич Андрій Сергійович</t>
  </si>
  <si>
    <t>Кучерук Дмитро Іванович</t>
  </si>
  <si>
    <t>EMQ_545</t>
  </si>
  <si>
    <t>Кіріченко Валерія Олександрівна</t>
  </si>
  <si>
    <t>Якубович Софія Володимирівна</t>
  </si>
  <si>
    <t>Ломака Надія Анатоліївна</t>
  </si>
  <si>
    <t>EMQ_546</t>
  </si>
  <si>
    <t>Остроухова Ірина Сергіївна</t>
  </si>
  <si>
    <t>Монашко Світлана Сергіївна</t>
  </si>
  <si>
    <t>EMQ_547</t>
  </si>
  <si>
    <t>Хомко Олександр Михайлович</t>
  </si>
  <si>
    <t>Москаленко Валерія Романівна</t>
  </si>
  <si>
    <t>EMQ_548</t>
  </si>
  <si>
    <t>Анталовці Поліна Віталіївна</t>
  </si>
  <si>
    <t>Качур Андріана Ладиславівна</t>
  </si>
  <si>
    <t>Попович Наталія Володимирівна</t>
  </si>
  <si>
    <t>EMQ_549</t>
  </si>
  <si>
    <t>Іус Артем Ігорович</t>
  </si>
  <si>
    <t>Букавін Артем Віталійович</t>
  </si>
  <si>
    <t>EMQ_550</t>
  </si>
  <si>
    <t>Дяченко Маріанна Ростиславівна</t>
  </si>
  <si>
    <t>Гомбош Олег Вікторович</t>
  </si>
  <si>
    <t>EMQ_551</t>
  </si>
  <si>
    <t>Добоні Антоніна Іванівна</t>
  </si>
  <si>
    <t>Крижановська Корнелія Олександрівна</t>
  </si>
  <si>
    <t>EMQ_552</t>
  </si>
  <si>
    <t>Сакаль Христина Михайлівна</t>
  </si>
  <si>
    <t>Лукащук Анна Русланівна</t>
  </si>
  <si>
    <t>EMQ_553</t>
  </si>
  <si>
    <t> Король Олександра Сергіївна</t>
  </si>
  <si>
    <t>Приміч Христина Михайлівна</t>
  </si>
  <si>
    <t>EMQ_554</t>
  </si>
  <si>
    <t>Куцик Артем Юрійович</t>
  </si>
  <si>
    <t>Бережний Богдан Владиславович</t>
  </si>
  <si>
    <t>EMQ_555</t>
  </si>
  <si>
    <t>Керецман Микола Олександрович</t>
  </si>
  <si>
    <t>Кузьма Олександр Васильович</t>
  </si>
  <si>
    <t>EMQ_556</t>
  </si>
  <si>
    <t>Гуцол Катерина Денисівна</t>
  </si>
  <si>
    <t>Годованець Анастасія Василівна</t>
  </si>
  <si>
    <t>EMQ_557</t>
  </si>
  <si>
    <t>Попович Марія Євгенівна</t>
  </si>
  <si>
    <t>Міненко Денис Олександрович</t>
  </si>
  <si>
    <t>EMQ_558</t>
  </si>
  <si>
    <t>Заяць Андрій Павлович</t>
  </si>
  <si>
    <t>Гоблик Юліана Іванівна</t>
  </si>
  <si>
    <t>EMQ_559</t>
  </si>
  <si>
    <t>Варга Олександра Михайлівна</t>
  </si>
  <si>
    <t>Івашкович Вікторія Василівна</t>
  </si>
  <si>
    <t>EMQ_560</t>
  </si>
  <si>
    <t>Данацко Олександр Валерійович</t>
  </si>
  <si>
    <t>Габора Анастасія Ярославівна</t>
  </si>
  <si>
    <t>EMQ_561</t>
  </si>
  <si>
    <t>Меуш Андрій Русланович</t>
  </si>
  <si>
    <t>Слабий Іван Олександрович</t>
  </si>
  <si>
    <t>Наконечна Галина Михайлівна</t>
  </si>
  <si>
    <t>EMQ_562</t>
  </si>
  <si>
    <t>Гора Христина Миколаївна</t>
  </si>
  <si>
    <t>Шмигельська Анастасія Степанівна</t>
  </si>
  <si>
    <t>EMQ_563</t>
  </si>
  <si>
    <t>Максимів Юлія Миколаївна</t>
  </si>
  <si>
    <t>Фарбітник Дарина Андріївна</t>
  </si>
  <si>
    <t>EMQ_564</t>
  </si>
  <si>
    <t>Куц Олег Олександрович</t>
  </si>
  <si>
    <t>Гиців Марко Олегович</t>
  </si>
  <si>
    <t>EMQ_565</t>
  </si>
  <si>
    <t>Васьків Олесь Андрійович</t>
  </si>
  <si>
    <t>Дзядик Роман Володимирович</t>
  </si>
  <si>
    <t>EMQ_566</t>
  </si>
  <si>
    <t>Аврамчук Євген Олександрович</t>
  </si>
  <si>
    <t>Коваль Максим Ігорович</t>
  </si>
  <si>
    <t>EMQ_567</t>
  </si>
  <si>
    <t> Шевчик Максим Володимирович</t>
  </si>
  <si>
    <t> Чилій Ярина Олегівна</t>
  </si>
  <si>
    <t>Лаговський Віталій Степанович</t>
  </si>
  <si>
    <t>EMQ_568</t>
  </si>
  <si>
    <t>Лавнічек Анна Миколаївна</t>
  </si>
  <si>
    <t>Годя Єлизавета Іванівна</t>
  </si>
  <si>
    <t>EMQ_569</t>
  </si>
  <si>
    <t>Севернюк Софія</t>
  </si>
  <si>
    <t>Сітовський Владислав</t>
  </si>
  <si>
    <t>EMQ_570</t>
  </si>
  <si>
    <t>Назарчук Данило Богданович</t>
  </si>
  <si>
    <t>Савинець Олександр Костянтинович</t>
  </si>
  <si>
    <t>EMQ_571</t>
  </si>
  <si>
    <t>Смаль Надія Романівна</t>
  </si>
  <si>
    <t>Цибульський Андрій Іванович</t>
  </si>
  <si>
    <t>EMQ_572</t>
  </si>
  <si>
    <t>Теодорович Ярослав Іванович</t>
  </si>
  <si>
    <t>Лукащук Данило Миколайович</t>
  </si>
  <si>
    <t>EMQ_573</t>
  </si>
  <si>
    <t>Зубер Ярослава Володимирівна</t>
  </si>
  <si>
    <t>Соколюк Вікторія Миколаївна</t>
  </si>
  <si>
    <t>EMQ_574</t>
  </si>
  <si>
    <t> Зембіцька Вікторія Олександрівна</t>
  </si>
  <si>
    <t> Семанюк Олексій Петрович</t>
  </si>
  <si>
    <t>Поліщук Андрій Ярославович</t>
  </si>
  <si>
    <t>EMQ_575</t>
  </si>
  <si>
    <t> Любінець Любомир Іванович</t>
  </si>
  <si>
    <t> Шишкін Максим Олександрович</t>
  </si>
  <si>
    <t>EMQ_576</t>
  </si>
  <si>
    <t> Боднарчук Дмитро Олегович</t>
  </si>
  <si>
    <t> Заєнко Руслан Сергійович</t>
  </si>
  <si>
    <t>EMQ_577</t>
  </si>
  <si>
    <t> Голячук Ліза</t>
  </si>
  <si>
    <t> Кожедуб Нонна</t>
  </si>
  <si>
    <t>Точиліна Ірина Валентинівна</t>
  </si>
  <si>
    <t>EMQ_578</t>
  </si>
  <si>
    <t> Равло Вадим</t>
  </si>
  <si>
    <t> Равло Максим</t>
  </si>
  <si>
    <t>EMQ_579</t>
  </si>
  <si>
    <t> Альяная Анастасія</t>
  </si>
  <si>
    <t> Приймук Євген</t>
  </si>
  <si>
    <t>EMQ_580</t>
  </si>
  <si>
    <t> Поєдинок Михайло</t>
  </si>
  <si>
    <t> Корж Денис</t>
  </si>
  <si>
    <t>EMQ_581</t>
  </si>
  <si>
    <t>Поєдинок Михайло</t>
  </si>
  <si>
    <t>Несміян Олександр</t>
  </si>
  <si>
    <t>EMQ_582</t>
  </si>
  <si>
    <t> Павловський Артур</t>
  </si>
  <si>
    <t> Великий Максим</t>
  </si>
  <si>
    <t>EMQ_583</t>
  </si>
  <si>
    <t>Мороз Дмитро Леонідович</t>
  </si>
  <si>
    <t>Підлобко Олександр Володимирович</t>
  </si>
  <si>
    <t>Тороні Валентина Миколаївна</t>
  </si>
  <si>
    <t>EMQ_584</t>
  </si>
  <si>
    <t> Лисенко Яна Володимирівна</t>
  </si>
  <si>
    <t> Тимошенко Денис Олександрович</t>
  </si>
  <si>
    <t>Максименко Анна Сергіївна</t>
  </si>
  <si>
    <t>EMQ_585</t>
  </si>
  <si>
    <t>Миргородський Ілля Олегович</t>
  </si>
  <si>
    <t>Дорошенко Анастасія Юріївна</t>
  </si>
  <si>
    <t>Андруховець Петро Михайлович</t>
  </si>
  <si>
    <t>EMQ_586</t>
  </si>
  <si>
    <t>Андронюк Дарина Олександрівна</t>
  </si>
  <si>
    <t>Пікуза Ельвіра Євгеніївна</t>
  </si>
  <si>
    <t>EMQ_587</t>
  </si>
  <si>
    <t>Ємцев Олександр Петрович</t>
  </si>
  <si>
    <t>Прохоров Петро Павлович</t>
  </si>
  <si>
    <t>EMQ_588</t>
  </si>
  <si>
    <t>Федоренко Марія Олександрівна</t>
  </si>
  <si>
    <t>Догадаєва Анна Михайлівна</t>
  </si>
  <si>
    <t>Шумаков Олексій Сергійович</t>
  </si>
  <si>
    <t>EMQ_589</t>
  </si>
  <si>
    <t>Котлярова Вікторія Антонівна</t>
  </si>
  <si>
    <t>Лютенко Марія Володимирівна</t>
  </si>
  <si>
    <t>EMQ_590</t>
  </si>
  <si>
    <t>Аксьонов Володимир Антонович</t>
  </si>
  <si>
    <t>Макаренко Артем Віталійович</t>
  </si>
  <si>
    <t>Лук`янченко Ірина Олександрівна</t>
  </si>
  <si>
    <t>EMQ_591</t>
  </si>
  <si>
    <t>Величко Ольга Володимирівна</t>
  </si>
  <si>
    <t>Оксак Артем Євгенійович </t>
  </si>
  <si>
    <t>EMQ_592</t>
  </si>
  <si>
    <t> Самохіна Василіса Нікітівна</t>
  </si>
  <si>
    <t> Трало Марія Михайлівна</t>
  </si>
  <si>
    <t>Гірчак Наталія Леонідівна</t>
  </si>
  <si>
    <t>EMQ_593</t>
  </si>
  <si>
    <t> Горбань Аліса Сергіївна</t>
  </si>
  <si>
    <t> Цирулевська Катерина Дмитрівна</t>
  </si>
  <si>
    <t>EMQ_594</t>
  </si>
  <si>
    <t>Астахов Микита Олександрович</t>
  </si>
  <si>
    <t>Бірюкова Анастасія Юріївна</t>
  </si>
  <si>
    <t>Катралєєв Михайло Сергійович</t>
  </si>
  <si>
    <t>EMQ_595</t>
  </si>
  <si>
    <t>Бутчак Іван Романович</t>
  </si>
  <si>
    <t>Данів Тарас Васильович</t>
  </si>
  <si>
    <t>Дмитрух Олександра Денисівна</t>
  </si>
  <si>
    <t>EMQ_596</t>
  </si>
  <si>
    <t>Жиляков Юрій Володимирович</t>
  </si>
  <si>
    <t>Цуркан Марк Ігорович</t>
  </si>
  <si>
    <t>EMQ_597</t>
  </si>
  <si>
    <t>Лосинська Юліана Іванівна</t>
  </si>
  <si>
    <t>Петраш Владислав Володимирович</t>
  </si>
  <si>
    <t>EMQ_598</t>
  </si>
  <si>
    <t> Борисенко Антон Сергійович</t>
  </si>
  <si>
    <t> Павленко Олександр Вячеславович</t>
  </si>
  <si>
    <t>Карпенко Яна Миколаївна</t>
  </si>
  <si>
    <t>EMQ_599</t>
  </si>
  <si>
    <t>Яковенко Максим Анатолійович</t>
  </si>
  <si>
    <t>EMQ_600</t>
  </si>
  <si>
    <t>Вітанчук Лілія Андріївна</t>
  </si>
  <si>
    <t> Вознічук Даша Юріївна</t>
  </si>
  <si>
    <t>Нікольчук Юлія Миколаївна</t>
  </si>
  <si>
    <t>EMQ_601</t>
  </si>
  <si>
    <t>Кізюн Каріна Олексіївна</t>
  </si>
  <si>
    <t>Кучерук Юлія Володимирівна</t>
  </si>
  <si>
    <t>EMQ_602</t>
  </si>
  <si>
    <t>Манзенюк Єлізавета Сергіївна</t>
  </si>
  <si>
    <t>Рожок Юлія Олександрівна</t>
  </si>
  <si>
    <t>EMQ_603</t>
  </si>
  <si>
    <t>Вальчук Аліна Олегівна</t>
  </si>
  <si>
    <t>Фіновський Владислав Володимирович</t>
  </si>
  <si>
    <t>EMQ_604</t>
  </si>
  <si>
    <t> Єрошкіна Анна Василівна</t>
  </si>
  <si>
    <t> Кухарчук Аліна Ігорівна</t>
  </si>
  <si>
    <t>Мащук Тетяна Василівна</t>
  </si>
  <si>
    <t>EMQ_605</t>
  </si>
  <si>
    <t> Попова Дарія Максимівна</t>
  </si>
  <si>
    <t> Ференчук Ілля Віталійович</t>
  </si>
  <si>
    <t>EMQ_606</t>
  </si>
  <si>
    <t> Куля Олексій Сергійович </t>
  </si>
  <si>
    <t> Зубок Максим Валерійович </t>
  </si>
  <si>
    <t>Попаз Катерина Іванівна </t>
  </si>
  <si>
    <t>EMQ_607</t>
  </si>
  <si>
    <t> Мургоч Андрій Русланович</t>
  </si>
  <si>
    <t> Попов Олексій Валерійович </t>
  </si>
  <si>
    <t>EMQ_608</t>
  </si>
  <si>
    <t> Кириленко Володимир Володимирович </t>
  </si>
  <si>
    <t> Лунгу Катерина Вадимівна </t>
  </si>
  <si>
    <t>EMQ_609</t>
  </si>
  <si>
    <t> Романова Юлія Сергіївна</t>
  </si>
  <si>
    <t> Пєску Дар'я Сергіївна</t>
  </si>
  <si>
    <t>EMQ_610</t>
  </si>
  <si>
    <t>Маняк Дмитро Павлович</t>
  </si>
  <si>
    <t>Моця Юрій Русланович</t>
  </si>
  <si>
    <t>Гапон Марина Юріївна</t>
  </si>
  <si>
    <t>EMQ_611</t>
  </si>
  <si>
    <t>Сахно Андрій Станіславович</t>
  </si>
  <si>
    <t>Шуберт Анна Романівна</t>
  </si>
  <si>
    <t>EMQ_612</t>
  </si>
  <si>
    <t>Сахно Лілія Станіславович</t>
  </si>
  <si>
    <t>Самойленко Устина Богданівна</t>
  </si>
  <si>
    <t>EMQ_613</t>
  </si>
  <si>
    <t> Антонін Владислав Русланович</t>
  </si>
  <si>
    <t> Слинчук Олександр Миколайович</t>
  </si>
  <si>
    <t>Стужук Наталія Миколаївна</t>
  </si>
  <si>
    <t>EMQ_614</t>
  </si>
  <si>
    <t> Головач Софія Вікторівна</t>
  </si>
  <si>
    <t> Федчук Лілія Олексіївна</t>
  </si>
  <si>
    <t>EMQ_615</t>
  </si>
  <si>
    <t> Ковальова Мирослава Юріївна</t>
  </si>
  <si>
    <t> Пишногуб Олександра Романівна</t>
  </si>
  <si>
    <t>Левицька Олена Миколаївна</t>
  </si>
  <si>
    <t>EMQ_616</t>
  </si>
  <si>
    <t> Коліберда Данило Євгенович</t>
  </si>
  <si>
    <t> Жежу Давид Дмітреевіч</t>
  </si>
  <si>
    <t>EMQ_617</t>
  </si>
  <si>
    <t>Нікішина Дар'я Олександрівна</t>
  </si>
  <si>
    <t>Славова Анастасія Русланівна</t>
  </si>
  <si>
    <t>Голобородов Костянтин Володимирович</t>
  </si>
  <si>
    <t>EMQ_618</t>
  </si>
  <si>
    <t> Нагайський Іван Олексійович</t>
  </si>
  <si>
    <t>Резнікова Софія Дмитрівна</t>
  </si>
  <si>
    <t>EMQ_619</t>
  </si>
  <si>
    <t> Скоробогатов Петро Андрійович</t>
  </si>
  <si>
    <t> Щербак Богдан Євгенович</t>
  </si>
  <si>
    <t>Скоробогатов Андрій Вікторович</t>
  </si>
  <si>
    <t>EMQ_620</t>
  </si>
  <si>
    <t>EMQ_621</t>
  </si>
  <si>
    <t>Гірчак Даніїл Андрійович</t>
  </si>
  <si>
    <t>Дмитрієв Максим Григорович</t>
  </si>
  <si>
    <t>EMQ_622</t>
  </si>
  <si>
    <t>Олійник Єгор Євгенійович</t>
  </si>
  <si>
    <t>Блащук Олександр Олександрович</t>
  </si>
  <si>
    <t>EMQ_623</t>
  </si>
  <si>
    <t>Скотник Анна Миколаївна</t>
  </si>
  <si>
    <t>Оліярник Анна Іванівна</t>
  </si>
  <si>
    <t>EMQ_624</t>
  </si>
  <si>
    <t> Корнієнко Михайло Юрійович</t>
  </si>
  <si>
    <t> Злотковський Іван Петрович</t>
  </si>
  <si>
    <t>Панчук Тетяна Олександрівна</t>
  </si>
  <si>
    <t>EMQ_625</t>
  </si>
  <si>
    <t> Цимбал Анастасій Петрович</t>
  </si>
  <si>
    <t> Бабаєв Теймур Туранович</t>
  </si>
  <si>
    <t>EMQ_626</t>
  </si>
  <si>
    <t> Логвиненко Євгеній Романович</t>
  </si>
  <si>
    <t> Семенко Святослав Сергійович</t>
  </si>
  <si>
    <t>EMQ_627</t>
  </si>
  <si>
    <t> Клименков Ілля Олександрович</t>
  </si>
  <si>
    <t> Чумак Олександр Миколайович</t>
  </si>
  <si>
    <t>Гвоздєва Олена Серафимівна</t>
  </si>
  <si>
    <t>EMQ_628</t>
  </si>
  <si>
    <t> Лебідь Вадим Олександрович</t>
  </si>
  <si>
    <t> Жук Тетяна Олегівна</t>
  </si>
  <si>
    <t>EMQ_629</t>
  </si>
  <si>
    <t> Колчінцева Карина Сергіївна</t>
  </si>
  <si>
    <t> Прокопенко Анастасія Романівна</t>
  </si>
  <si>
    <t>EMQ_630</t>
  </si>
  <si>
    <t> Дейнега Іван Олександрович</t>
  </si>
  <si>
    <t> Кордон Андрій Володимирович</t>
  </si>
  <si>
    <t>EMQ_631</t>
  </si>
  <si>
    <t> Стрєлкова Софія Володимирівна</t>
  </si>
  <si>
    <t> Параскевіді Кіра Йосипівна</t>
  </si>
  <si>
    <t>EMQ_632</t>
  </si>
  <si>
    <t> Семенова Єлизавета Миколаївна</t>
  </si>
  <si>
    <t> Вельбік Анастасія Андріївна</t>
  </si>
  <si>
    <t>EMQ_633</t>
  </si>
  <si>
    <t> Горденко Тетяна Олегівна</t>
  </si>
  <si>
    <t> Войтко Катерина Дмитрівна</t>
  </si>
  <si>
    <t>EMQ_634</t>
  </si>
  <si>
    <t>Бондарук Анна Андріївна</t>
  </si>
  <si>
    <t>Антипюк Надія Олександрівна</t>
  </si>
  <si>
    <t>Гошко Лілія Володимирівна</t>
  </si>
  <si>
    <t>EMQ_635</t>
  </si>
  <si>
    <t>Колпаков Артур Олександрович</t>
  </si>
  <si>
    <t>Киричук Андрій Миколайович</t>
  </si>
  <si>
    <t>EMQ_636</t>
  </si>
  <si>
    <t>Цьось Назар Іванович</t>
  </si>
  <si>
    <t>Мелюх Олександра Олександрівна</t>
  </si>
  <si>
    <t>EMQ_637</t>
  </si>
  <si>
    <t>Антипюк Катерина Миколаївна</t>
  </si>
  <si>
    <t>Хаїнська Анастасія Сергіївна</t>
  </si>
  <si>
    <t>EMQ_638</t>
  </si>
  <si>
    <t>Шевчук Вікторія Андріївна</t>
  </si>
  <si>
    <t>Антипюк Ольга Станіславівна</t>
  </si>
  <si>
    <t>EMQ_639</t>
  </si>
  <si>
    <t>Пузанков Станіслав Ярославович</t>
  </si>
  <si>
    <t>Гриценко Кіріл Олександрович</t>
  </si>
  <si>
    <t>Гриценко Наталія Володимирівна</t>
  </si>
  <si>
    <t>EMQ_640</t>
  </si>
  <si>
    <t>Буцик Денис Володимирович</t>
  </si>
  <si>
    <t>Малік Ксенія Артемівна</t>
  </si>
  <si>
    <t>EMQ_641</t>
  </si>
  <si>
    <t>Подольна Світлана Володимирівна</t>
  </si>
  <si>
    <t>Волошкова Єлизавета Ігорівна</t>
  </si>
  <si>
    <t>EMQ_642</t>
  </si>
  <si>
    <t>Кобзар Олександр Юрійович</t>
  </si>
  <si>
    <t>Мигаль Володимир Романович</t>
  </si>
  <si>
    <t>EMQ_643</t>
  </si>
  <si>
    <t>Тертичний Назар Валерійович</t>
  </si>
  <si>
    <t>Немерцалов Олександр Сергійович</t>
  </si>
  <si>
    <t>EMQ_644</t>
  </si>
  <si>
    <t> Біднюк Ольга Ярославівна</t>
  </si>
  <si>
    <t> Хмель Дарина Миколаївна</t>
  </si>
  <si>
    <t>Біднюк Оксана Вікторівна</t>
  </si>
  <si>
    <t>EMQ_645</t>
  </si>
  <si>
    <t> Каськов Самуїл Ігорович</t>
  </si>
  <si>
    <t> Чепіга Дмитро Юрійович</t>
  </si>
  <si>
    <t>EMQ_646</t>
  </si>
  <si>
    <t> Рой Каріна Андріївна</t>
  </si>
  <si>
    <t> Горобець Уляна Володимирівна</t>
  </si>
  <si>
    <t>EMQ_647</t>
  </si>
  <si>
    <t>Шинкарук Аліна Михайлівна</t>
  </si>
  <si>
    <t>Матвійчук Христина Андріївна</t>
  </si>
  <si>
    <t>EMQ_648</t>
  </si>
  <si>
    <t>Жила Ірина Андріївна</t>
  </si>
  <si>
    <t>Наумчук Роман Борисович</t>
  </si>
  <si>
    <t>EMQ_649</t>
  </si>
  <si>
    <t>Гребень Іванна Сергіївна</t>
  </si>
  <si>
    <t>Хмель Юрій Олександрович</t>
  </si>
  <si>
    <t>EMQ_650</t>
  </si>
  <si>
    <t>Малиновська Єлизавета Любомирівна</t>
  </si>
  <si>
    <t>Старикова Яна Ігорівна</t>
  </si>
  <si>
    <t>Вороніна Ольга Олександрівна</t>
  </si>
  <si>
    <t>EMQ_651</t>
  </si>
  <si>
    <t>Капітонов Іван Олександрович</t>
  </si>
  <si>
    <t>Коломієць Любомир В’ячеславович</t>
  </si>
  <si>
    <t>EMQ_652</t>
  </si>
  <si>
    <t>Слободонюк Олександра Валеріївна</t>
  </si>
  <si>
    <t>Поліщук Владислава Олегівна</t>
  </si>
  <si>
    <t>EMQ_653</t>
  </si>
  <si>
    <t>Сущенко Андрій Євгенович</t>
  </si>
  <si>
    <t>Притула Олександр Анатолійович</t>
  </si>
  <si>
    <t>EMQ_654</t>
  </si>
  <si>
    <t>Товстенко-Забелін Андрій Сергійович</t>
  </si>
  <si>
    <t>Дишлевий Артем Сергійович</t>
  </si>
  <si>
    <t>EMQ_655</t>
  </si>
  <si>
    <t> Костюкович Орест Анатолійович</t>
  </si>
  <si>
    <t>Рейнський Олександр Юрійович</t>
  </si>
  <si>
    <t>Барановська Ірина Анатоліївна</t>
  </si>
  <si>
    <t>EMQ_656</t>
  </si>
  <si>
    <t>Соловей Костянтин Вадимович</t>
  </si>
  <si>
    <t>Гедза Катерина Володимирівна</t>
  </si>
  <si>
    <t>Береза Марія Василівна </t>
  </si>
  <si>
    <t>EMQ_657</t>
  </si>
  <si>
    <t> Байрачна Анна Олександрівна</t>
  </si>
  <si>
    <t> Лопушенко Вадим Володимирович</t>
  </si>
  <si>
    <t>Борисенко Світлана Олександрівна</t>
  </si>
  <si>
    <t>EMQ_658</t>
  </si>
  <si>
    <t> Дубас Дмитро Олександрович</t>
  </si>
  <si>
    <t> Тауріньш Поліна Едуардівна</t>
  </si>
  <si>
    <t>Янковська Тетяна Петрівна</t>
  </si>
  <si>
    <t>EMQ_659</t>
  </si>
  <si>
    <t> Васейко Катерина Романівна</t>
  </si>
  <si>
    <t> Патращук Дмитро Іванович</t>
  </si>
  <si>
    <t>Крупеніч Катерина Анатоліївна</t>
  </si>
  <si>
    <t>EMQ_660</t>
  </si>
  <si>
    <t> Ляшик Вікторія Сергіївна</t>
  </si>
  <si>
    <t>Пишна Анна Ігорівна</t>
  </si>
  <si>
    <t>Давиденко Наталія Сергіївна</t>
  </si>
  <si>
    <t>EMQ_661</t>
  </si>
  <si>
    <t>Доценко Дарія Олександрівна</t>
  </si>
  <si>
    <t>Жижиль Ірина Сергіївна</t>
  </si>
  <si>
    <t>EMQ_662</t>
  </si>
  <si>
    <t>Синиця Дмитро Миколайович</t>
  </si>
  <si>
    <t>Харченко Володимир Віталійович</t>
  </si>
  <si>
    <t>EMQ_663</t>
  </si>
  <si>
    <t>Володькіна Олександра Дмитрівна</t>
  </si>
  <si>
    <t>Субачева  Анастасія Дмитрівна</t>
  </si>
  <si>
    <t>EMQ_664</t>
  </si>
  <si>
    <t>Володькіна Наталія Дмитрівна</t>
  </si>
  <si>
    <t>Гремякіна Дар’я Сергіївна</t>
  </si>
  <si>
    <t>EMQ_665</t>
  </si>
  <si>
    <t>Зубова Аліна Сергіївна</t>
  </si>
  <si>
    <t>Луценко Вікторія Володимирівна</t>
  </si>
  <si>
    <t>EMQ_666</t>
  </si>
  <si>
    <t>Крюк Дар’я Олексіївна</t>
  </si>
  <si>
    <t>Чалапко Ілона Валеріївна</t>
  </si>
  <si>
    <t>EMQ_667</t>
  </si>
  <si>
    <t>Морщавка Дмитро Андрійович</t>
  </si>
  <si>
    <t>Яременко Богдан Ігорович</t>
  </si>
  <si>
    <t>EMQ_668</t>
  </si>
  <si>
    <t> Нагай Анна-Марія Михайлівна</t>
  </si>
  <si>
    <t> Шуліченко Злата Олександрівна </t>
  </si>
  <si>
    <t>Тихойко Зоряна Болеславівна</t>
  </si>
  <si>
    <t>EMQ_669</t>
  </si>
  <si>
    <t>Паук Юстина Мар'янівна</t>
  </si>
  <si>
    <t>Дзядів Ольга Андріївна</t>
  </si>
  <si>
    <t>EMQ_670</t>
  </si>
  <si>
    <t>Городюк Анна Валеріївна</t>
  </si>
  <si>
    <t> Бурий Ігор Ігорович</t>
  </si>
  <si>
    <t>EMQ_671</t>
  </si>
  <si>
    <t> Ковальчук Софія Андріївна</t>
  </si>
  <si>
    <t>Скрипников Павло  Юрійович</t>
  </si>
  <si>
    <t>EMQ_672</t>
  </si>
  <si>
    <t>Сапкович Владислав</t>
  </si>
  <si>
    <t>Ростя Адрій</t>
  </si>
  <si>
    <t>Харитонова Бела Григорівна</t>
  </si>
  <si>
    <t>EMQ_673</t>
  </si>
  <si>
    <t>Волощук Таїсія</t>
  </si>
  <si>
    <t>Боднар Єлизавета</t>
  </si>
  <si>
    <t>EMQ_674</t>
  </si>
  <si>
    <t>Усатенко Регіна</t>
  </si>
  <si>
    <t>Ковальчук Олександра</t>
  </si>
  <si>
    <t>EMQ_675</t>
  </si>
  <si>
    <t>Лимар Марк</t>
  </si>
  <si>
    <t>Томачинський Ярослав</t>
  </si>
  <si>
    <t>EMQ_676</t>
  </si>
  <si>
    <t>Шиманська Діана Сергіївна</t>
  </si>
  <si>
    <t>Юрченко Максим Ігорович</t>
  </si>
  <si>
    <t>ШИМАНСЬКА ІННА БОРИСІВНА</t>
  </si>
  <si>
    <t>EMQ_677</t>
  </si>
  <si>
    <t>Гук Артем Васильович</t>
  </si>
  <si>
    <t>Сметаняк Андрій Миколайович</t>
  </si>
  <si>
    <t>Маслова Богдана Василівна</t>
  </si>
  <si>
    <t>EMQ_678</t>
  </si>
  <si>
    <t> Лагодович Марія Романівна</t>
  </si>
  <si>
    <t>Данілова Анна Михайлівна </t>
  </si>
  <si>
    <t>Павлик Леся Володимирівна</t>
  </si>
  <si>
    <t>EMQ_679</t>
  </si>
  <si>
    <t> Цвях Аліна Михайлівна</t>
  </si>
  <si>
    <t>Бойчун Катерина Миколаївна </t>
  </si>
  <si>
    <t>EMQ_680</t>
  </si>
  <si>
    <t> Дроздовська Олена Романівна</t>
  </si>
  <si>
    <t>Гонтарук Вадим Іванович </t>
  </si>
  <si>
    <t>EMQ_681</t>
  </si>
  <si>
    <t> Галіяш Катерина Ігорівна</t>
  </si>
  <si>
    <t> Сікорський Олександр Юрійович</t>
  </si>
  <si>
    <t>EMQ_682</t>
  </si>
  <si>
    <t> Папура Олеся Юріївна</t>
  </si>
  <si>
    <t> Федірко Володимир Вікторович</t>
  </si>
  <si>
    <t>EMQ_683</t>
  </si>
  <si>
    <t> Данилевич Максим Андрійович</t>
  </si>
  <si>
    <t>Карабанова Софія  Борисівна</t>
  </si>
  <si>
    <t>EMQ_684</t>
  </si>
  <si>
    <t> Рожко Михайло Олександрович</t>
  </si>
  <si>
    <t> Вельгій Володимир Ігорович</t>
  </si>
  <si>
    <t>EMQ_685</t>
  </si>
  <si>
    <t> Рижко Дарина Олександрівна</t>
  </si>
  <si>
    <t> Євченко Тимофій Артемович</t>
  </si>
  <si>
    <t>Тарасенко Світлана Іванівна</t>
  </si>
  <si>
    <t>EMQ_686</t>
  </si>
  <si>
    <t> Зайцева Аріна Дмитрівна</t>
  </si>
  <si>
    <t> Ярова Милана Русланівна</t>
  </si>
  <si>
    <t>EMQ_687</t>
  </si>
  <si>
    <t> Кузнєцов Артем Миколайович</t>
  </si>
  <si>
    <t> Михайліченко Ігор Анатолійович</t>
  </si>
  <si>
    <t>EMQ_688</t>
  </si>
  <si>
    <t> Слюсаренко Дар’я Ростиславівна</t>
  </si>
  <si>
    <t>Цівоненко Катерина Дмитрівна</t>
  </si>
  <si>
    <t>EMQ_689</t>
  </si>
  <si>
    <t> Маляренко Євангеліна Сергіївна</t>
  </si>
  <si>
    <t> Сподаренко Єва Ігорівна</t>
  </si>
  <si>
    <t>EMQ_690</t>
  </si>
  <si>
    <t>Мельник Ольга Володимирівна</t>
  </si>
  <si>
    <t>Муза Діана Вікторівна</t>
  </si>
  <si>
    <t>Волинська Віра Олександрівна</t>
  </si>
  <si>
    <t>EMQ_691</t>
  </si>
  <si>
    <t>Найдєнцева Стефанія Євгенівна</t>
  </si>
  <si>
    <t>Пилипенко Каміла Костянтинівна</t>
  </si>
  <si>
    <t>EMQ_692</t>
  </si>
  <si>
    <t> Скиба Євгеній Андрійович</t>
  </si>
  <si>
    <t> Ваглай Дар’я Романівна</t>
  </si>
  <si>
    <t>Кулик Ніна Леонідівна</t>
  </si>
  <si>
    <t>EMQ_693</t>
  </si>
  <si>
    <t>Коцай Яна Олегівна</t>
  </si>
  <si>
    <t>Микицька Софія Олегівна</t>
  </si>
  <si>
    <t>Чорній Леся Володимирівна</t>
  </si>
  <si>
    <t>EMQ_694</t>
  </si>
  <si>
    <t>Сікорський Степан Олегович</t>
  </si>
  <si>
    <t>Сєчкіна Іванна Олександрівна</t>
  </si>
  <si>
    <t>EMQ_695</t>
  </si>
  <si>
    <t>Лютий Остап Андрійович</t>
  </si>
  <si>
    <t>Турко Божена</t>
  </si>
  <si>
    <t>EMQ_696</t>
  </si>
  <si>
    <t> Коротенко Дар’я Денисівна</t>
  </si>
  <si>
    <t> Тимофєєнко Карина Павлівна</t>
  </si>
  <si>
    <t>Клименко Олена Вікторівна</t>
  </si>
  <si>
    <t>EMQ_697</t>
  </si>
  <si>
    <t> Аністратов Артем Олексійович</t>
  </si>
  <si>
    <t> Супрунова Анастасія Євгенівна</t>
  </si>
  <si>
    <t>EMQ_698</t>
  </si>
  <si>
    <t> Мельникова Кира Олегівна</t>
  </si>
  <si>
    <t> Тарасенко Альона Сергіївна</t>
  </si>
  <si>
    <t>EMQ_699</t>
  </si>
  <si>
    <t> Гавриш Владислава Денисівна</t>
  </si>
  <si>
    <t> Гавриш Ярослава Денисівна</t>
  </si>
  <si>
    <t>EMQ_700</t>
  </si>
  <si>
    <t>Дорохов Гліб Романович</t>
  </si>
  <si>
    <t>Ветушко Олександр Ігорович</t>
  </si>
  <si>
    <t>Шевченко Людмила Василівна</t>
  </si>
  <si>
    <t>EMQ_701</t>
  </si>
  <si>
    <t>Коростель Софія Ігорівна</t>
  </si>
  <si>
    <t>Ткаченко Євгенія Володимирівна</t>
  </si>
  <si>
    <t>Савків Олена Михайлівна</t>
  </si>
  <si>
    <t>EMQ_702</t>
  </si>
  <si>
    <t>Іващенко Соломія Ігорівна</t>
  </si>
  <si>
    <t>Дорошенко Маргарита Кирилівна</t>
  </si>
  <si>
    <t>EMQ_703</t>
  </si>
  <si>
    <t>Живиця Каріна Романівна</t>
  </si>
  <si>
    <t>Рябов Єгор Максимович</t>
  </si>
  <si>
    <t>EMQ_704</t>
  </si>
  <si>
    <t>Савків Михайло Володимирович</t>
  </si>
  <si>
    <t>Савків Олександр Володимирович</t>
  </si>
  <si>
    <t>EMQ_705</t>
  </si>
  <si>
    <t> Майко Марія Павлівна</t>
  </si>
  <si>
    <t> Грекало Софія Володимирівна</t>
  </si>
  <si>
    <t>Козак Ганна Олександрівна</t>
  </si>
  <si>
    <t>EMQ_706</t>
  </si>
  <si>
    <t>EMQ_707</t>
  </si>
  <si>
    <t> Санков Михайло Олександрович</t>
  </si>
  <si>
    <t>Оленіч Тимур Олександрович</t>
  </si>
  <si>
    <t>EMQ_708</t>
  </si>
  <si>
    <t> Девішева Діляра Тімурівна</t>
  </si>
  <si>
    <t> Самотей Софія Богданівна</t>
  </si>
  <si>
    <t>EMQ_709</t>
  </si>
  <si>
    <t>Драгомерецький Нікіта Андрійович</t>
  </si>
  <si>
    <t>Щербань Микола Миколайович</t>
  </si>
  <si>
    <t>Баблюк Олеся Іванінва</t>
  </si>
  <si>
    <t>EMQ_710</t>
  </si>
  <si>
    <t>Лисий Максим Васильович</t>
  </si>
  <si>
    <t>Бірюк Олександра Олександрівна</t>
  </si>
  <si>
    <t>Швець Діана Іванівна</t>
  </si>
  <si>
    <t>EMQ_711</t>
  </si>
  <si>
    <t>Кваша Альона Юріївна</t>
  </si>
  <si>
    <t>Друбецька Валерія Романівна</t>
  </si>
  <si>
    <t>ХОЗЕЄВА ІРИНА МИХАЙЛІВНА</t>
  </si>
  <si>
    <t>EMQ_712</t>
  </si>
  <si>
    <t>Шугайло Семен Віталійович</t>
  </si>
  <si>
    <t>Кунянський Даніїл Віталійович</t>
  </si>
  <si>
    <t>EMQ_713</t>
  </si>
  <si>
    <t>Кожевнікова Вероніка Артемівна</t>
  </si>
  <si>
    <t>Юхман Михайло Юрійович</t>
  </si>
  <si>
    <t>EMQ_714</t>
  </si>
  <si>
    <t>Предко Галина Олексіївна</t>
  </si>
  <si>
    <t>Славгородська Катерина Юріївна</t>
  </si>
  <si>
    <t>ЛІНЧУК ЕЛЛА СЕРГІЇВНА</t>
  </si>
  <si>
    <t>EMQ_715</t>
  </si>
  <si>
    <t>Кулик Андрій Євгенович</t>
  </si>
  <si>
    <t>Анікін Олексій Дмитрович</t>
  </si>
  <si>
    <t>EMQ_716</t>
  </si>
  <si>
    <t>Петренко Ірина Сергіївна</t>
  </si>
  <si>
    <t>Назаров Тимофій Сергійович</t>
  </si>
  <si>
    <t>EMQ_717</t>
  </si>
  <si>
    <t> Дяченко Вікторія Олексіївна</t>
  </si>
  <si>
    <t> Храпко Максим Сергійович</t>
  </si>
  <si>
    <t>Сідей Яна Іванівна</t>
  </si>
  <si>
    <t>EMQ_718</t>
  </si>
  <si>
    <t>Крецька Анна Валеріївна</t>
  </si>
  <si>
    <t>Мойсюк Максим Васильович</t>
  </si>
  <si>
    <t>EMQ_719</t>
  </si>
  <si>
    <t> Каїрська Валерія Андріївна</t>
  </si>
  <si>
    <t> Жмур Камелія Денисівна</t>
  </si>
  <si>
    <t>Пінчук Галина Дмитрівна</t>
  </si>
  <si>
    <t>EMQ_720</t>
  </si>
  <si>
    <t> Чорноморець Артем Станіславович</t>
  </si>
  <si>
    <t>Буштрук Микита Андрійович</t>
  </si>
  <si>
    <t>EMQ_721</t>
  </si>
  <si>
    <t> Антонов Степан Антонович</t>
  </si>
  <si>
    <t>Гордієнко Аріна Сергіївна</t>
  </si>
  <si>
    <t>EMQ_722</t>
  </si>
  <si>
    <t>Гоменюк Станіслав Миколайович</t>
  </si>
  <si>
    <t>Козіброда Єлизавета Василівна</t>
  </si>
  <si>
    <t>Півторак Ольга Вікторівна</t>
  </si>
  <si>
    <t>EMQ_723</t>
  </si>
  <si>
    <t>Дашкель Вікторія Андріївна</t>
  </si>
  <si>
    <t> Бурачинська Вікторія Вадимівна</t>
  </si>
  <si>
    <t>EMQ_724</t>
  </si>
  <si>
    <t>Радивоник Мирослав Юрійович</t>
  </si>
  <si>
    <t> Куюжуклу Енолла</t>
  </si>
  <si>
    <t>EMQ_725</t>
  </si>
  <si>
    <t>Денисюк Катерина Тарасівна</t>
  </si>
  <si>
    <t>Бачинський Євген Васильович</t>
  </si>
  <si>
    <t>EMQ_726</t>
  </si>
  <si>
    <t>Одинець Дар’я Вадимівна</t>
  </si>
  <si>
    <t> Кобрак Ярослав Олександрович</t>
  </si>
  <si>
    <t>Марущенко Валентина Володимирівна</t>
  </si>
  <si>
    <t>EMQ_727</t>
  </si>
  <si>
    <t> Почтар Анна Ігорівна</t>
  </si>
  <si>
    <t> Козаченко Владислава Валентинівна</t>
  </si>
  <si>
    <t>Чорна Тетяна Василівна</t>
  </si>
  <si>
    <t>EMQ_728</t>
  </si>
  <si>
    <t> Лисенко Поліна Миколаївна</t>
  </si>
  <si>
    <t> Погрібна Валерія Олександрівна</t>
  </si>
  <si>
    <t>EMQ_729</t>
  </si>
  <si>
    <t> Мусієнко Поліна Олександрівна</t>
  </si>
  <si>
    <t> Федосова Євгенія Олександрівна</t>
  </si>
  <si>
    <t>EMQ_730</t>
  </si>
  <si>
    <t> Басай Денис Віталійович</t>
  </si>
  <si>
    <t> Петруха Максим Олександрович</t>
  </si>
  <si>
    <t>EMQ_731</t>
  </si>
  <si>
    <t> Гуленко Віталій Андрійович</t>
  </si>
  <si>
    <t> Компанієць Максим Сергійович</t>
  </si>
  <si>
    <t>EMQ_732</t>
  </si>
  <si>
    <t> Веремій Володимир Сергійович</t>
  </si>
  <si>
    <t> Полторак Марія Вікторівна</t>
  </si>
  <si>
    <t>Онищенко Євген Вячеславович</t>
  </si>
  <si>
    <t>EMQ_733</t>
  </si>
  <si>
    <t> Колєчкін Кирило Олександрович</t>
  </si>
  <si>
    <t> Тінніченко Єлизавета Юріївна</t>
  </si>
  <si>
    <t>EMQ_734</t>
  </si>
  <si>
    <t> Шагін Олексій Сергійович</t>
  </si>
  <si>
    <t> Шибістий Леонід Ігорович</t>
  </si>
  <si>
    <t>EMQ_735</t>
  </si>
  <si>
    <t> Козир Уляна Геннадіївна</t>
  </si>
  <si>
    <t> Кандиба Ксенія Юріївна</t>
  </si>
  <si>
    <t>EMQ_736</t>
  </si>
  <si>
    <t> Нестеренко Даниїл Михайлович</t>
  </si>
  <si>
    <t> Скіпа Анна Олександрівна</t>
  </si>
  <si>
    <t>EMQ_737</t>
  </si>
  <si>
    <t>Лежненко Даниїл Єгорович</t>
  </si>
  <si>
    <t>Крушеницький Олександр Ігорович</t>
  </si>
  <si>
    <t>EMQ_738</t>
  </si>
  <si>
    <t>Краснянська Марта Петрівна</t>
  </si>
  <si>
    <t>Матвійчук Дмитро Олегович</t>
  </si>
  <si>
    <t>Латик Тетяна Василівна</t>
  </si>
  <si>
    <t>EMQ_739</t>
  </si>
  <si>
    <t>Рухляк Валентина Миколаївна</t>
  </si>
  <si>
    <t>Тишківська Аліна Василівна</t>
  </si>
  <si>
    <t>EMQ_740</t>
  </si>
  <si>
    <t> Шапочка Богдан Тарасович</t>
  </si>
  <si>
    <t> Чигис Вероніка Ігорівна</t>
  </si>
  <si>
    <t>Басараб Марта Миколаївна</t>
  </si>
  <si>
    <t>EMQ_741</t>
  </si>
  <si>
    <t>Лаврова Поліна Олексіївна</t>
  </si>
  <si>
    <t>Лаврова Уляна Олексіївна</t>
  </si>
  <si>
    <t>Ковач Діна Борисівна</t>
  </si>
  <si>
    <t>EMQ_742</t>
  </si>
  <si>
    <t> Штимпель Сергій Богданович</t>
  </si>
  <si>
    <t> Рудяк Юлія Іванівна</t>
  </si>
  <si>
    <t>Скіра Тетяна Миколаївна</t>
  </si>
  <si>
    <t>EMQ_743</t>
  </si>
  <si>
    <t> Жезло Богдана Андріївна</t>
  </si>
  <si>
    <t> Ной Марта Романівна</t>
  </si>
  <si>
    <t>Куць Світлана Ярославівна</t>
  </si>
  <si>
    <t>EMQ_744</t>
  </si>
  <si>
    <t> Лемещак Єгор Іванович</t>
  </si>
  <si>
    <t> Голуб Максим Юрійович</t>
  </si>
  <si>
    <t>Тетяна Ясевіна</t>
  </si>
  <si>
    <t>EMQ_745</t>
  </si>
  <si>
    <t> Циганюк Дар'я Віталіївна</t>
  </si>
  <si>
    <t> Гикава Марія Максимівна</t>
  </si>
  <si>
    <t>EMQ_746</t>
  </si>
  <si>
    <t> Резніченко Володимир Максимович</t>
  </si>
  <si>
    <t> Ткачук Ілля Андрійович</t>
  </si>
  <si>
    <t>EMQ_747</t>
  </si>
  <si>
    <t> Білокопитова Таїсія Микитівна</t>
  </si>
  <si>
    <t> Гальчинська Діана Богданівна</t>
  </si>
  <si>
    <t>Майстренко Дар’я Володимирівна</t>
  </si>
  <si>
    <t>EMQ_748</t>
  </si>
  <si>
    <t>Вушак Вікторія Дмитрівна</t>
  </si>
  <si>
    <t>Глинська Анна Сергіївна</t>
  </si>
  <si>
    <t>EMQ_749</t>
  </si>
  <si>
    <t>Демченко Аліна Вячеславівна</t>
  </si>
  <si>
    <t>Клунна Каміла Максимівна</t>
  </si>
  <si>
    <t>EMQ_750</t>
  </si>
  <si>
    <t>Почвірний Кирило Анатолійович</t>
  </si>
  <si>
    <t>Маслов Максим Олександрович</t>
  </si>
  <si>
    <t>EMQ_751</t>
  </si>
  <si>
    <t>Костенко Віталій Іванович</t>
  </si>
  <si>
    <t>Невмержицький Сергій Олегович</t>
  </si>
  <si>
    <t>EMQ_752</t>
  </si>
  <si>
    <t>Макоєд Микита Віталійович</t>
  </si>
  <si>
    <t>Аксьонов Дмитро Олегович</t>
  </si>
  <si>
    <t>EMQ_753</t>
  </si>
  <si>
    <t>Кись Поліна Олегівна</t>
  </si>
  <si>
    <t>Наумичева Євгенія Русланівна</t>
  </si>
  <si>
    <t>EMQ_754</t>
  </si>
  <si>
    <t>Солоденко Любов Сергіївна</t>
  </si>
  <si>
    <t>Сахновська Богдана Миколаївна</t>
  </si>
  <si>
    <t>EMQ_755</t>
  </si>
  <si>
    <t>Павелко Дар’я Максимівна</t>
  </si>
  <si>
    <t>Шульга Вероніка Романівна</t>
  </si>
  <si>
    <t>EMQ_756</t>
  </si>
  <si>
    <t> Головащук Микола Ігорович</t>
  </si>
  <si>
    <t> Куліда Богдан Ігорович</t>
  </si>
  <si>
    <t>Голютяк Тетяна Миколаївна</t>
  </si>
  <si>
    <t>EMQ_757</t>
  </si>
  <si>
    <t>Зубюк Глєб Євгенійович</t>
  </si>
  <si>
    <t>Алібекова Вероніка Мурадівна</t>
  </si>
  <si>
    <t>EMQ_758</t>
  </si>
  <si>
    <t>Підкурганний Артем Русланович</t>
  </si>
  <si>
    <t>Бондар Олег Геннадійович</t>
  </si>
  <si>
    <t>EMQ_759</t>
  </si>
  <si>
    <t> Маринченко Назар Андрійович</t>
  </si>
  <si>
    <t>Сиволапенко Павло Андрійович</t>
  </si>
  <si>
    <t>EMQ_760</t>
  </si>
  <si>
    <t>Ребриков Олексій Сергійович</t>
  </si>
  <si>
    <t>Цируль Богдан Олександрович</t>
  </si>
  <si>
    <t>EMQ_761</t>
  </si>
  <si>
    <t>Чорноострівська Надія Валеріївна</t>
  </si>
  <si>
    <t> Тєбякін Євгеній Юрійович</t>
  </si>
  <si>
    <t>EMQ_762</t>
  </si>
  <si>
    <t>Кляхін Нестор Захарович</t>
  </si>
  <si>
    <t>Крепка Дар’я Олександрівна</t>
  </si>
  <si>
    <t>EMQ_763</t>
  </si>
  <si>
    <t>Бондарчук Ельдар Вадимович</t>
  </si>
  <si>
    <t>Борисенко Денис Олексійович</t>
  </si>
  <si>
    <t>EMQ_764</t>
  </si>
  <si>
    <t>Олійник Анастасія Юріївна</t>
  </si>
  <si>
    <t> Соловйов Тимофій Дмитрович</t>
  </si>
  <si>
    <t>Кузіна Анастасія Олегівна</t>
  </si>
  <si>
    <t>EMQ_765</t>
  </si>
  <si>
    <t>Гальчук Михайло Олександрович</t>
  </si>
  <si>
    <t> Коптєв Андрій Геннадійович</t>
  </si>
  <si>
    <t>EMQ_766</t>
  </si>
  <si>
    <t>Вовк Катерина Валентинівна</t>
  </si>
  <si>
    <t> Андрєєва Дар’я Максимівна</t>
  </si>
  <si>
    <t>EMQ_767</t>
  </si>
  <si>
    <t>Головенко Денис Сергійович</t>
  </si>
  <si>
    <t> Зайчик Валерій Валерійович</t>
  </si>
  <si>
    <t>EMQ_768</t>
  </si>
  <si>
    <t> Бікчентаєв Іван Олексійович</t>
  </si>
  <si>
    <t> Замковий Іван Сергійович</t>
  </si>
  <si>
    <t>Лавренко Людмила Григорівна</t>
  </si>
  <si>
    <t>EMQ_769</t>
  </si>
  <si>
    <t> Турко Єва Максимівна</t>
  </si>
  <si>
    <t> Пилипенко Тетяна Григорівна</t>
  </si>
  <si>
    <t>EMQ_770</t>
  </si>
  <si>
    <t> Остапенко Маргарита Денисівна</t>
  </si>
  <si>
    <t> Фрідман Ріна Вадимівна</t>
  </si>
  <si>
    <t>Фрідман Ірина Леонідівна</t>
  </si>
  <si>
    <t>EMQ_771</t>
  </si>
  <si>
    <t> Дерябкіна Жасмін Віталіївна</t>
  </si>
  <si>
    <t> Ільченко Данило Васильович</t>
  </si>
  <si>
    <t>Гринько Олена Леонідівна</t>
  </si>
  <si>
    <t>EMQ_772</t>
  </si>
  <si>
    <t> Кальтін Андрій Миколайович</t>
  </si>
  <si>
    <t> Рачинська Марія Віталіївна</t>
  </si>
  <si>
    <t>EMQ_773</t>
  </si>
  <si>
    <t>Свиридюк Валерія Віталіївна</t>
  </si>
  <si>
    <t>Іванченко Іван Васильович</t>
  </si>
  <si>
    <t>EMQ_774</t>
  </si>
  <si>
    <t> Суханов Валерій Русланович</t>
  </si>
  <si>
    <t> Панченко Марія Віталіївна</t>
  </si>
  <si>
    <t>Янку Аліна Сергіївна, Кривошея Наталія Олександрівна</t>
  </si>
  <si>
    <t>EMQ_775</t>
  </si>
  <si>
    <t>Даценко Ілля Андрійович</t>
  </si>
  <si>
    <t>Сумцов Іван Сергійович</t>
  </si>
  <si>
    <t>Мельник Жанна Олексіївна</t>
  </si>
  <si>
    <t>EMQ_776</t>
  </si>
  <si>
    <t>Новікова Мирослава Сергіївна</t>
  </si>
  <si>
    <t>Гамалій Поліна Миколаївна</t>
  </si>
  <si>
    <t>EMQ_777</t>
  </si>
  <si>
    <t> Жофіель Поліна Халидівна</t>
  </si>
  <si>
    <t> Радочина Анастасія Юріївна</t>
  </si>
  <si>
    <t>Радочина Алла Миколаївна</t>
  </si>
  <si>
    <t>EMQ_778</t>
  </si>
  <si>
    <t>Калініна Мілана Вячеславівна</t>
  </si>
  <si>
    <t>Кондратенко Поліна Михайлівна</t>
  </si>
  <si>
    <t>Герасименко Тетяна Володимирівна</t>
  </si>
  <si>
    <t>EMQ_779</t>
  </si>
  <si>
    <t> Бойко Марія Олександрівна</t>
  </si>
  <si>
    <t> Бугайчук Марко Андрійович</t>
  </si>
  <si>
    <t>Грановська Галина Мирославівна</t>
  </si>
  <si>
    <t>EMQ_780</t>
  </si>
  <si>
    <t> Артемюк Анна Валентанівна</t>
  </si>
  <si>
    <t>Батарєва Анна Юріївна</t>
  </si>
  <si>
    <t>EMQ_781</t>
  </si>
  <si>
    <t> Сачек Аліна Владиславівна</t>
  </si>
  <si>
    <t> Сугоняко Анна Олександрівна</t>
  </si>
  <si>
    <t>Куценко Ольга Дмитрівна</t>
  </si>
  <si>
    <t>EMQ_782</t>
  </si>
  <si>
    <t>Мирошниченко Яна Сергіївна</t>
  </si>
  <si>
    <t>Лісова Юлія Дмитрівна</t>
  </si>
  <si>
    <t>EMQ_783</t>
  </si>
  <si>
    <t>Теліченко Софія Сергіївна</t>
  </si>
  <si>
    <t>Подшивайлова РусланаСергіївна</t>
  </si>
  <si>
    <t>EMQ_784</t>
  </si>
  <si>
    <t>Плаксієнко Мілена Євгенівна</t>
  </si>
  <si>
    <t>Парамей Заріна Сергіївна</t>
  </si>
  <si>
    <t>EMQ_785</t>
  </si>
  <si>
    <t>Халабурда Катерина Олександоівна</t>
  </si>
  <si>
    <t>Сомікова Дар’я Романівна</t>
  </si>
  <si>
    <t>EMQ_786</t>
  </si>
  <si>
    <t>Гапон Ірина Олексіївна</t>
  </si>
  <si>
    <t>Василець Альона Геннадіївна</t>
  </si>
  <si>
    <t>EMQ_787</t>
  </si>
  <si>
    <t> Прасюк Софія Ігорівна</t>
  </si>
  <si>
    <t> Лукашук Мирослава Олександрівна</t>
  </si>
  <si>
    <t>Редько Ганна Дмитрівна</t>
  </si>
  <si>
    <t>EMQ_788</t>
  </si>
  <si>
    <t> Герасимчук Богдан Віталійович</t>
  </si>
  <si>
    <t> Кутинець Анастасія Вікторівна</t>
  </si>
  <si>
    <t>Герасимчук Валентина Адамівна</t>
  </si>
  <si>
    <t>EMQ_789</t>
  </si>
  <si>
    <t>Сай Ярослав Валерійович</t>
  </si>
  <si>
    <t>Горпинченко Марія Юріївна</t>
  </si>
  <si>
    <t>Беда Іван Микитович</t>
  </si>
  <si>
    <t>EMQ_790</t>
  </si>
  <si>
    <t>Савенков Роман Сергійович</t>
  </si>
  <si>
    <t>Ткаченко Денис Юрійович</t>
  </si>
  <si>
    <t>EMQ_791</t>
  </si>
  <si>
    <t> Машталєр Максим Ігорович</t>
  </si>
  <si>
    <t> Самота Мар'яна Миколаївна</t>
  </si>
  <si>
    <t>Гайдукевич Олександра Василівна</t>
  </si>
  <si>
    <t>EMQ_792</t>
  </si>
  <si>
    <t>Мацишин Назар Ярославович</t>
  </si>
  <si>
    <t>Васянович Олеся Андріївна</t>
  </si>
  <si>
    <t>EMQ_793</t>
  </si>
  <si>
    <t>Бричко Володимир Васильович</t>
  </si>
  <si>
    <t>Косик Анастасія Назарівна</t>
  </si>
  <si>
    <t>Дудак Леся Зенонівна</t>
  </si>
  <si>
    <t>EMQ_794</t>
  </si>
  <si>
    <t>Гончарук Вікторія Ігорівна</t>
  </si>
  <si>
    <t>Тиха Анастасія Орестівна</t>
  </si>
  <si>
    <t>EMQ_795</t>
  </si>
  <si>
    <t>Індичовська Вікторія Мар'янівна</t>
  </si>
  <si>
    <t>Мороз Максим Володимирович</t>
  </si>
  <si>
    <t>EMQ_796</t>
  </si>
  <si>
    <t>Когут Марія Ігорівна</t>
  </si>
  <si>
    <t>Куць Гафія Юріївна</t>
  </si>
  <si>
    <t>EMQ_797</t>
  </si>
  <si>
    <t>Еліяш Вікторія Романівна</t>
  </si>
  <si>
    <t>Свінціцька Анастасія Романівна</t>
  </si>
  <si>
    <t>EMQ_798</t>
  </si>
  <si>
    <t>Федина Юлія Романівна</t>
  </si>
  <si>
    <t>Камінська Катерина Ігорівна</t>
  </si>
  <si>
    <t>EMQ_799</t>
  </si>
  <si>
    <t>Дурейко Дмитро Владиславович</t>
  </si>
  <si>
    <t>Басанько Ірина Григорівна</t>
  </si>
  <si>
    <t>EMQ_800</t>
  </si>
  <si>
    <t>Вікторук Вікторія Леонідівна</t>
  </si>
  <si>
    <t>Мальський Петро Сергійович</t>
  </si>
  <si>
    <t>Богач Олеся Олександрівна</t>
  </si>
  <si>
    <t>EMQ_801</t>
  </si>
  <si>
    <t> Цюман Руслан Юрійович</t>
  </si>
  <si>
    <t> Ширай Денис Вітальович</t>
  </si>
  <si>
    <t>Погребняк Людмила Павлівна</t>
  </si>
  <si>
    <t>EMQ_802</t>
  </si>
  <si>
    <t> Филь Вікторія Вячеславівна</t>
  </si>
  <si>
    <t>Пантюхов Дмитро Анатолійович</t>
  </si>
  <si>
    <t>EMQ_803</t>
  </si>
  <si>
    <t> Садковська Кіра Анатоліївна</t>
  </si>
  <si>
    <t>Радченко Анна Сергіївна</t>
  </si>
  <si>
    <t>EMQ_804</t>
  </si>
  <si>
    <t>Проскурня Арсеній Олегович</t>
  </si>
  <si>
    <t>Черчович Станіслав Андрійович</t>
  </si>
  <si>
    <t>EMQ_805</t>
  </si>
  <si>
    <t> Караван Анастасія Олександрівна</t>
  </si>
  <si>
    <t> Савчук Сергій Олександрович</t>
  </si>
  <si>
    <t>Вихівська Людмила Станіславівна</t>
  </si>
  <si>
    <t>EMQ_806</t>
  </si>
  <si>
    <t>Зятина Інна Олександрівна</t>
  </si>
  <si>
    <t>Левчук Катерина Максимівна</t>
  </si>
  <si>
    <t>Давидова Надія Геннадіївна</t>
  </si>
  <si>
    <t>EMQ_807</t>
  </si>
  <si>
    <t>Бараник Діана Віталіївна</t>
  </si>
  <si>
    <t>Калюжний Дмитро Вікторович</t>
  </si>
  <si>
    <t>EMQ_808</t>
  </si>
  <si>
    <t>Годун Богдан Олександрович</t>
  </si>
  <si>
    <t>Кравченко Богдан Олександрович</t>
  </si>
  <si>
    <t>EMQ_809</t>
  </si>
  <si>
    <t>Тимофіїв Іван Миколайович</t>
  </si>
  <si>
    <t>Явтушенко Мілана Володимирівна</t>
  </si>
  <si>
    <t>EMQ_810</t>
  </si>
  <si>
    <t>Карпенко Артем Володимирович</t>
  </si>
  <si>
    <t>Рисаков Данило Ілліч</t>
  </si>
  <si>
    <t>EMQ_811</t>
  </si>
  <si>
    <t> Анпілогов Давид Дмитрович</t>
  </si>
  <si>
    <t> Корулик Андрій Вадимович</t>
  </si>
  <si>
    <t>Дзуган Марина Анатоліївна</t>
  </si>
  <si>
    <t>EMQ_812</t>
  </si>
  <si>
    <t>Подоляк Марія Романівна</t>
  </si>
  <si>
    <t>Леончик Валерія Олександрівна</t>
  </si>
  <si>
    <t>EMQ_813</t>
  </si>
  <si>
    <t> Тюріна Єлизавета Віталіївна </t>
  </si>
  <si>
    <t> Тютюнник Анна Станіславівна</t>
  </si>
  <si>
    <t>Голинська Наталія Олександрівна </t>
  </si>
  <si>
    <t>EMQ_814</t>
  </si>
  <si>
    <t> Іванів Ганна Іванівна</t>
  </si>
  <si>
    <t> Бачинська Соломія Юріївна</t>
  </si>
  <si>
    <t>Шендирук Наталія Мирославівна</t>
  </si>
  <si>
    <t>EMQ_815</t>
  </si>
  <si>
    <t> Кривецька-Марфіян Вікторія Іванівна</t>
  </si>
  <si>
    <t>EMQ_816</t>
  </si>
  <si>
    <t> Шевченко Софія Юріївна</t>
  </si>
  <si>
    <t> Кучер Наталія Сергіївна</t>
  </si>
  <si>
    <t>EMQ_817</t>
  </si>
  <si>
    <t>Рибун Софія-Марія Володимирівна</t>
  </si>
  <si>
    <t>EMQ_818</t>
  </si>
  <si>
    <t> Кошпаренко Арсен Романович</t>
  </si>
  <si>
    <t> Бойчук Богдан Віталійович</t>
  </si>
  <si>
    <t>EMQ_819</t>
  </si>
  <si>
    <t> Гловак Святослав Володимирович</t>
  </si>
  <si>
    <t> Вархоляк Мар’ян Віталійович</t>
  </si>
  <si>
    <t>EMQ_820</t>
  </si>
  <si>
    <t> Семків Соломія Олегівна</t>
  </si>
  <si>
    <t>EMQ_821</t>
  </si>
  <si>
    <t> Липова Анастасія Миколаївна</t>
  </si>
  <si>
    <t> Цинайко Софія Петрівна</t>
  </si>
  <si>
    <t>EMQ_822</t>
  </si>
  <si>
    <t> Гирчак Назар Юрійович</t>
  </si>
  <si>
    <t> Кіцик Євген Русланович</t>
  </si>
  <si>
    <t>EMQ_823</t>
  </si>
  <si>
    <t>Кеба Каміла Олександрівна</t>
  </si>
  <si>
    <t>Свічкар Михайло Григорович</t>
  </si>
  <si>
    <t>ЦИБУЛЬНИК НАДІЯ ВІКТОРІВНА</t>
  </si>
  <si>
    <t>EMQ_824</t>
  </si>
  <si>
    <t>Линник Поліна Андріївна</t>
  </si>
  <si>
    <t>Нестеренко Микита Миколайович</t>
  </si>
  <si>
    <t>EMQ_825</t>
  </si>
  <si>
    <t> Роскрут Ростислав Анатолійович</t>
  </si>
  <si>
    <t> Москалюк Микола Іванович</t>
  </si>
  <si>
    <t>Микитюк Тетяна Василівна</t>
  </si>
  <si>
    <t>EMQ_826</t>
  </si>
  <si>
    <t>Груша Мар’яна Андріївна</t>
  </si>
  <si>
    <t>Чернушко Діана Олегівна</t>
  </si>
  <si>
    <t>Колісник Тетяна Богданівна</t>
  </si>
  <si>
    <t>EMQ_827</t>
  </si>
  <si>
    <t>Михайлович Іванна Русланівна</t>
  </si>
  <si>
    <t>Семерез Даяна Іванівна</t>
  </si>
  <si>
    <t>EMQ_828</t>
  </si>
  <si>
    <t>Сташук Олена Олександрівна</t>
  </si>
  <si>
    <t>Боднар Надія Олегівна</t>
  </si>
  <si>
    <t>EMQ_829</t>
  </si>
  <si>
    <t>Гуцал Мирослав Русланович</t>
  </si>
  <si>
    <t>Данильчук Павло Володимирович</t>
  </si>
  <si>
    <t>EMQ_830</t>
  </si>
  <si>
    <t> Виборний Арсеній Богданович</t>
  </si>
  <si>
    <t> Єрмаков Іван Дмитрович</t>
  </si>
  <si>
    <t>Бурковська Наталія Володимирівна</t>
  </si>
  <si>
    <t>EMQ_831</t>
  </si>
  <si>
    <t> Бородіна Поліна Юріївна</t>
  </si>
  <si>
    <t> Федорчук Кирило Денисович</t>
  </si>
  <si>
    <t>EMQ_832</t>
  </si>
  <si>
    <t> Придатченко Арсеній Андрійович</t>
  </si>
  <si>
    <t> Соломоненко Ірина Максимівна</t>
  </si>
  <si>
    <t>EMQ_833</t>
  </si>
  <si>
    <t> Шостак Максим Романович</t>
  </si>
  <si>
    <t>Медведев Артем Олександрович</t>
  </si>
  <si>
    <t>Бикова Наталія Анатоліївна</t>
  </si>
  <si>
    <t>EMQ_834</t>
  </si>
  <si>
    <t> Удовенко Катерина Олексіївна</t>
  </si>
  <si>
    <t> Удовенко Софія Олексіївна</t>
  </si>
  <si>
    <t>EMQ_835</t>
  </si>
  <si>
    <t> Кравченко Вікторія Вікторівна</t>
  </si>
  <si>
    <t> Левченко Андрій Євгенович</t>
  </si>
  <si>
    <t>EMQ_836</t>
  </si>
  <si>
    <t> Семенець Поліна Олегівна</t>
  </si>
  <si>
    <t> Оникієнко Єлизавета Ігорівна</t>
  </si>
  <si>
    <t>EMQ_837</t>
  </si>
  <si>
    <t> Сидоренко Владислав Артурович</t>
  </si>
  <si>
    <t> Галкін Антон Вікторович</t>
  </si>
  <si>
    <t>EMQ_838</t>
  </si>
  <si>
    <t> Базілевська Марія Антонівна</t>
  </si>
  <si>
    <t> Стрикун Вікторія Костянтинівна</t>
  </si>
  <si>
    <t>EMQ_839</t>
  </si>
  <si>
    <t> Коржина Катерина Сергіївна</t>
  </si>
  <si>
    <t> Радько Світлана Костянтинівна</t>
  </si>
  <si>
    <t>Ющенко Ірина Володимирівна</t>
  </si>
  <si>
    <t>EMQ_840</t>
  </si>
  <si>
    <t> Ткаченко Євгенія Олександрівна</t>
  </si>
  <si>
    <t> Ложечник Іван Анатолійович</t>
  </si>
  <si>
    <t>EMQ_841</t>
  </si>
  <si>
    <t> Мокрій Юлія Олександрівна</t>
  </si>
  <si>
    <t> Слюсар Олексій Андрійович</t>
  </si>
  <si>
    <t>EMQ_842</t>
  </si>
  <si>
    <t>Муругов Єгор Олександрович</t>
  </si>
  <si>
    <t>Єршов Владислав Віталійович</t>
  </si>
  <si>
    <t>Якубова Тетяна Миколаївна</t>
  </si>
  <si>
    <t>EMQ_843</t>
  </si>
  <si>
    <t>Кірова Тетяна Денисівна</t>
  </si>
  <si>
    <t>Міронов Роман Ерікович</t>
  </si>
  <si>
    <t>EMQ_844</t>
  </si>
  <si>
    <t>Токар Дар’я Анатоліївна</t>
  </si>
  <si>
    <t>Семеренська Анастасія Максимівна</t>
  </si>
  <si>
    <t>EMQ_845</t>
  </si>
  <si>
    <t>Малостенко Лоліта Євгенівна</t>
  </si>
  <si>
    <t>Чернюгов Максим Романович</t>
  </si>
  <si>
    <t>EMQ_846</t>
  </si>
  <si>
    <t> Абрамчук Анастасія Сергіївна</t>
  </si>
  <si>
    <t> Петровчук Ігор Ігорович</t>
  </si>
  <si>
    <t>Ковальчук Ольга Юріївна</t>
  </si>
  <si>
    <t>EMQ_847</t>
  </si>
  <si>
    <t> Камельчук Діана Іванівна</t>
  </si>
  <si>
    <t> Міщук Тетяна Ігорівна</t>
  </si>
  <si>
    <t>EMQ_848</t>
  </si>
  <si>
    <t> Шворак Софія Юріївна</t>
  </si>
  <si>
    <t> Дмитрук Юлія Романівна</t>
  </si>
  <si>
    <t>EMQ_849</t>
  </si>
  <si>
    <t>Заїка Олесь</t>
  </si>
  <si>
    <t>Переход Аліна</t>
  </si>
  <si>
    <t>ЗаїкаОльга Олександрівна</t>
  </si>
  <si>
    <t>EMQ_850</t>
  </si>
  <si>
    <t>Христина Тараненко</t>
  </si>
  <si>
    <t>Софія Циганок</t>
  </si>
  <si>
    <t>EMQ_851</t>
  </si>
  <si>
    <t>Владислав Бондар</t>
  </si>
  <si>
    <t>Поліна Погрибнова</t>
  </si>
  <si>
    <t>EMQ_852</t>
  </si>
  <si>
    <t>Дирдін Євген</t>
  </si>
  <si>
    <t>Василишен Владислав</t>
  </si>
  <si>
    <t>EMQ_853</t>
  </si>
  <si>
    <t>Салко Ярослава</t>
  </si>
  <si>
    <t>Чевардіна Марія</t>
  </si>
  <si>
    <t>EMQ_854</t>
  </si>
  <si>
    <t>Кохніченко Тимофій</t>
  </si>
  <si>
    <t>Нагібіна Аріанна</t>
  </si>
  <si>
    <t>EMQ_855</t>
  </si>
  <si>
    <t>Луба Аліна</t>
  </si>
  <si>
    <t>Возна Поліна</t>
  </si>
  <si>
    <t>EMQ_856</t>
  </si>
  <si>
    <t>Власко Альона Миколаївна</t>
  </si>
  <si>
    <t>Фурсенко Марія Ігорівна</t>
  </si>
  <si>
    <t>Гаврилюк Світлана Вікторівна</t>
  </si>
  <si>
    <t>EMQ_857</t>
  </si>
  <si>
    <t> Трус Наталія Олександрівна</t>
  </si>
  <si>
    <t> Чичмарь Марина Олегівна</t>
  </si>
  <si>
    <t>Мокрушина Оксана Григорівна</t>
  </si>
  <si>
    <t>EMQ_858</t>
  </si>
  <si>
    <t>Баранік Іван Дмитрович</t>
  </si>
  <si>
    <t>Ісаєнков Роман Валерійович</t>
  </si>
  <si>
    <t>EMQ_859</t>
  </si>
  <si>
    <t> Панасенко Олександр Юрійович</t>
  </si>
  <si>
    <t> Строкань Аліна Андріївна</t>
  </si>
  <si>
    <t>Кондрашова Тамара Миколаївна</t>
  </si>
  <si>
    <t>EMQ_860</t>
  </si>
  <si>
    <t>Пінчук Денис Васильович</t>
  </si>
  <si>
    <t>Бальоха Іван Сергійович</t>
  </si>
  <si>
    <t>Захарова Ольга Вікторівна</t>
  </si>
  <si>
    <t>EMQ_861</t>
  </si>
  <si>
    <t>Жосан Владислава Володимирівна</t>
  </si>
  <si>
    <t>Павленко Марія Олександрівна</t>
  </si>
  <si>
    <t>EMQ_862</t>
  </si>
  <si>
    <t>Грищенко Вікторія Андріївна</t>
  </si>
  <si>
    <t>Криворучко Олександра Олександрівна</t>
  </si>
  <si>
    <t>EMQ_863</t>
  </si>
  <si>
    <t>Лісова Аліна Костянтинівна</t>
  </si>
  <si>
    <t>Авєріна Софія Костянтинівна</t>
  </si>
  <si>
    <t>EMQ_864</t>
  </si>
  <si>
    <t>Чепіженко Дмитро В`ячеславович</t>
  </si>
  <si>
    <t>Крачун Ігор Володимирович</t>
  </si>
  <si>
    <t>EMQ_865</t>
  </si>
  <si>
    <t>Лобач Аліна Владиславівна</t>
  </si>
  <si>
    <t>Притула Давид Віталійович</t>
  </si>
  <si>
    <t>Хвостенко Альона Юріївна</t>
  </si>
  <si>
    <t>EMQ_866</t>
  </si>
  <si>
    <t>Грибов Артем Олександрович</t>
  </si>
  <si>
    <t>Тараненко Максим Михайлович</t>
  </si>
  <si>
    <t>EMQ_867</t>
  </si>
  <si>
    <t> Назаренко Надія Олексіївна</t>
  </si>
  <si>
    <t> Савчук Денис Ігорович</t>
  </si>
  <si>
    <t>Демчишина Юлія Вікторівна</t>
  </si>
  <si>
    <t>EMQ_868</t>
  </si>
  <si>
    <t> Орищин Ярина Андріївна</t>
  </si>
  <si>
    <t> Барановська Тетяна Сергіївна</t>
  </si>
  <si>
    <t>Лозинська Галина Романівна</t>
  </si>
  <si>
    <t>EMQ_869</t>
  </si>
  <si>
    <t>Марко Вероніка Євгенівна</t>
  </si>
  <si>
    <t>Зінчук Анна-Марія Ростиславівна</t>
  </si>
  <si>
    <t>EMQ_870</t>
  </si>
  <si>
    <t>Голуб Тетяна Ігорівна</t>
  </si>
  <si>
    <t>Мариняк Мар’яна Романівна</t>
  </si>
  <si>
    <t>EMQ_871</t>
  </si>
  <si>
    <t>Смереканич Максим Назарійович</t>
  </si>
  <si>
    <t>Деманджара Олег Ярославович</t>
  </si>
  <si>
    <t>EMQ_872</t>
  </si>
  <si>
    <t> Сохацька Анна Ігорівна</t>
  </si>
  <si>
    <t> Стець Єлизавета Анатоліївна</t>
  </si>
  <si>
    <t>Рожок Наталія Миколаївна</t>
  </si>
  <si>
    <t>EMQ_873</t>
  </si>
  <si>
    <t> Жимань Ярослав В’ячеславович</t>
  </si>
  <si>
    <t> Кононець Роман Романович</t>
  </si>
  <si>
    <t>Миколаєнко Вікторія Василівна</t>
  </si>
  <si>
    <t>EMQ_874</t>
  </si>
  <si>
    <t> Кибальчич Андрій Андрійович</t>
  </si>
  <si>
    <t>Тюрін Назар Олександрович</t>
  </si>
  <si>
    <t>EMQ_875</t>
  </si>
  <si>
    <t> Шевчун Тетяна Євгенівна</t>
  </si>
  <si>
    <t> Твердохліб Дар'я Олександрівна</t>
  </si>
  <si>
    <t>Шумкова Вікторія Ігорівна</t>
  </si>
  <si>
    <t>EMQ_876</t>
  </si>
  <si>
    <t> Кулініч Дар'я Вадимівна</t>
  </si>
  <si>
    <t> Будяк Софія Олександрівна</t>
  </si>
  <si>
    <t>EMQ_877</t>
  </si>
  <si>
    <t> Пономаренко Нікіта Михайлович</t>
  </si>
  <si>
    <t> Корольов Роман Владиславович</t>
  </si>
  <si>
    <t>EMQ_878</t>
  </si>
  <si>
    <t> Шокун Ілля Ігорович</t>
  </si>
  <si>
    <t>Чередниченко Ангеліна Сергіївна</t>
  </si>
  <si>
    <t>EMQ_879</t>
  </si>
  <si>
    <t> Василенко Дарія Олександрівна</t>
  </si>
  <si>
    <t> Нурієва Поліна Віталіївна</t>
  </si>
  <si>
    <t>EMQ_880</t>
  </si>
  <si>
    <t> Заїка Каріна Сергіївна</t>
  </si>
  <si>
    <t> Лобода Дмитро Артемович</t>
  </si>
  <si>
    <t>EMQ_881</t>
  </si>
  <si>
    <t> Андріяш Артем Андрійович</t>
  </si>
  <si>
    <t> Сіробаба Катерина Віталіївна</t>
  </si>
  <si>
    <t>EMQ_882</t>
  </si>
  <si>
    <t> Андрющенко Деніс</t>
  </si>
  <si>
    <t> Бабілов Владислав</t>
  </si>
  <si>
    <t>АПТЕРМАН Олександр Йосипович</t>
  </si>
  <si>
    <t>EMQ_883</t>
  </si>
  <si>
    <t> Заєць Яна</t>
  </si>
  <si>
    <t> Чубун Мілана</t>
  </si>
  <si>
    <t>EMQ_884</t>
  </si>
  <si>
    <t> Назаренко Дмитро</t>
  </si>
  <si>
    <t> Мись Олександр</t>
  </si>
  <si>
    <t>EMQ_885</t>
  </si>
  <si>
    <t> Смагановський Олександр</t>
  </si>
  <si>
    <t>Курок Кирил Олегович</t>
  </si>
  <si>
    <t>EMQ_886</t>
  </si>
  <si>
    <t>Кононіхіна Дарія Дмитрівна</t>
  </si>
  <si>
    <t>Лук'яненко Дар'я Сергіївна</t>
  </si>
  <si>
    <t>Захарова Анна Богданівна</t>
  </si>
  <si>
    <t>EMQ_887</t>
  </si>
  <si>
    <t>Сніжко Олександр Романович</t>
  </si>
  <si>
    <t>Мирошниченко Нікіта Романович</t>
  </si>
  <si>
    <t>Сніжко Валерія Романівна</t>
  </si>
  <si>
    <t>EMQ_888</t>
  </si>
  <si>
    <t> Банєв Олег</t>
  </si>
  <si>
    <t> Стаматі Микита</t>
  </si>
  <si>
    <t>КУЛАКСИЗ ОЛЕНА ГЕОРГІЇВНА</t>
  </si>
  <si>
    <t>EMQ_889</t>
  </si>
  <si>
    <t>Міхова Ольга</t>
  </si>
  <si>
    <t>Алексєєнко Ярослав</t>
  </si>
  <si>
    <t>EMQ_890</t>
  </si>
  <si>
    <t> Акдерлі Олександр</t>
  </si>
  <si>
    <t> Вежновець Тетяна</t>
  </si>
  <si>
    <t>EMQ_891</t>
  </si>
  <si>
    <t>Батьковець Марія Василівна</t>
  </si>
  <si>
    <t>Дідук Наталія Ігорівна</t>
  </si>
  <si>
    <t>Рись Оксана Василівна</t>
  </si>
  <si>
    <t>EMQ_892</t>
  </si>
  <si>
    <t>Лопатій Вікторія Іванівна</t>
  </si>
  <si>
    <t>Ціздин Неоніла Ростиславівна</t>
  </si>
  <si>
    <t>Гищин Галина Романівна</t>
  </si>
  <si>
    <t>EMQ_893</t>
  </si>
  <si>
    <t>Ціздин Арсеній Юрійович</t>
  </si>
  <si>
    <t>Лопушанський Володимир Васильович</t>
  </si>
  <si>
    <t>EMQ_894</t>
  </si>
  <si>
    <t>Абрагамович Анастасія Миколаївна</t>
  </si>
  <si>
    <t>Андрусів Анастасія Василівна</t>
  </si>
  <si>
    <t>EMQ_895</t>
  </si>
  <si>
    <t>Гищин Роман Петрович</t>
  </si>
  <si>
    <t>Яськів Євген Іванович</t>
  </si>
  <si>
    <t>EMQ_896</t>
  </si>
  <si>
    <t>Абрагамович Наталія Андріївна</t>
  </si>
  <si>
    <t>Тарахомин Вікторія Мар’янівна</t>
  </si>
  <si>
    <t>EMQ_897</t>
  </si>
  <si>
    <t>Боднар Валентина Тарасівна</t>
  </si>
  <si>
    <t>Пірус Оксана Андріївна</t>
  </si>
  <si>
    <t>EMQ_898</t>
  </si>
  <si>
    <t>Тарахомин Владислав Юрійович</t>
  </si>
  <si>
    <t>Хомин Олег Михайлович</t>
  </si>
  <si>
    <t>EMQ_899</t>
  </si>
  <si>
    <t>Гнатів Романа Петрівна</t>
  </si>
  <si>
    <t>Сметанка Люба Володимирівна</t>
  </si>
  <si>
    <t>EMQ_900</t>
  </si>
  <si>
    <t>Буняк Михайло Романович</t>
  </si>
  <si>
    <t>Марунич Максим Миколайович</t>
  </si>
  <si>
    <t>EMQ_901</t>
  </si>
  <si>
    <t>Турків Олег Сергійович</t>
  </si>
  <si>
    <t>Данилів Василь Дмитрович</t>
  </si>
  <si>
    <t>EMQ_902</t>
  </si>
  <si>
    <t>Бондаренко Антон Олексійович</t>
  </si>
  <si>
    <t>Ковбасенко Іван Максимович</t>
  </si>
  <si>
    <t>Ярош Алла Олександрівна</t>
  </si>
  <si>
    <t>EMQ_903</t>
  </si>
  <si>
    <t>Войцеховська Ольга Олегівна</t>
  </si>
  <si>
    <t>Мотолига Юлія Юріївна</t>
  </si>
  <si>
    <t>EMQ_904</t>
  </si>
  <si>
    <t>Косенко Аліна Костянтинівна</t>
  </si>
  <si>
    <t>Танська Олександра Олександрівна</t>
  </si>
  <si>
    <t>EMQ_905</t>
  </si>
  <si>
    <t>Кравчук Ангеліна Олегівна</t>
  </si>
  <si>
    <t>Сікорська Юлія Миколаївна</t>
  </si>
  <si>
    <t>Якобчук Тетяна Василівна</t>
  </si>
  <si>
    <t>EMQ_906</t>
  </si>
  <si>
    <t>Вавринюк Христина Володимирівна</t>
  </si>
  <si>
    <t>Майструк Мирослава Андріївна</t>
  </si>
  <si>
    <t>EMQ_907</t>
  </si>
  <si>
    <t>Кравчук Діана Олегівна</t>
  </si>
  <si>
    <t>Якобчук Андріана Віталіївна</t>
  </si>
  <si>
    <t>EMQ_908</t>
  </si>
  <si>
    <t>Войчук Олександр Вікторович</t>
  </si>
  <si>
    <t>Нестерук Дмитро Михайлович</t>
  </si>
  <si>
    <t>EMQ_909</t>
  </si>
  <si>
    <t>Мензатул Аліса Олександрівна</t>
  </si>
  <si>
    <t>Полубок Вікторія Павлівна</t>
  </si>
  <si>
    <t>Воробйова Алла Іванівна</t>
  </si>
  <si>
    <t>EMQ_910</t>
  </si>
  <si>
    <t>Марецька Агнія Вікторівна</t>
  </si>
  <si>
    <t>Балагура Уляна Андріївна</t>
  </si>
  <si>
    <t>EMQ_911</t>
  </si>
  <si>
    <t> Кокош Вікторія Віталіївна</t>
  </si>
  <si>
    <t> Ставицька Руслана Володимирівна</t>
  </si>
  <si>
    <t>Манько Сергій Борисович</t>
  </si>
  <si>
    <t>EMQ_912</t>
  </si>
  <si>
    <t>Вєтрова Марія Віталіївна</t>
  </si>
  <si>
    <t>Вєтрова Дар’я віталіївна</t>
  </si>
  <si>
    <t>Філатова Світлана Юріївна</t>
  </si>
  <si>
    <t>EMQ_913</t>
  </si>
  <si>
    <t>Бабенко Ксенія Сергіївна</t>
  </si>
  <si>
    <t>Кисельова Софія Олегівна</t>
  </si>
  <si>
    <t>EMQ_914</t>
  </si>
  <si>
    <t>Семенюченко Семен Вікторович</t>
  </si>
  <si>
    <t>Бордунов Святослав Олегович</t>
  </si>
  <si>
    <t>EMQ_915</t>
  </si>
  <si>
    <t>Панюк Маргарита Олегівна</t>
  </si>
  <si>
    <t>Парчук Дарина Сергіївна</t>
  </si>
  <si>
    <t>Липчук Людмила Михайлівна</t>
  </si>
  <si>
    <t>EMQ_916</t>
  </si>
  <si>
    <t> Грищенко Вікторія Сергіївна</t>
  </si>
  <si>
    <t> Адамська Анастасія Олегівна</t>
  </si>
  <si>
    <t>Махоніна Радіслава Валеріївна</t>
  </si>
  <si>
    <t>EMQ_917</t>
  </si>
  <si>
    <t> Удалих Богдан Олегович</t>
  </si>
  <si>
    <t> Сотник Аркадій Ігорович</t>
  </si>
  <si>
    <t>EMQ_918</t>
  </si>
  <si>
    <t> Шевченко Аделіна Вікторівна</t>
  </si>
  <si>
    <t>Сичов Віктор Володимирович</t>
  </si>
  <si>
    <t>Сагімбаєва Олександра Сергіївна</t>
  </si>
  <si>
    <t>EMQ_919</t>
  </si>
  <si>
    <t> Андрійчук Данило</t>
  </si>
  <si>
    <t> Фелепюк Андрій</t>
  </si>
  <si>
    <t>Олянич Олена Миколаївна</t>
  </si>
  <si>
    <t>EMQ_920</t>
  </si>
  <si>
    <t> Гудзіковська Ксенія</t>
  </si>
  <si>
    <t> Калмикова Олександра</t>
  </si>
  <si>
    <t>EMQ_921</t>
  </si>
  <si>
    <t> Чернишенко Богдан</t>
  </si>
  <si>
    <t> Клепак Владислав</t>
  </si>
  <si>
    <t>EMQ_922</t>
  </si>
  <si>
    <t> Матренінська Вікторія Сергіївна</t>
  </si>
  <si>
    <t> Гридчина Анна Андріївна</t>
  </si>
  <si>
    <t>Проценко Олена Вікторівна</t>
  </si>
  <si>
    <t>EMQ_923</t>
  </si>
  <si>
    <t> Борисенко Владислав Сергійович</t>
  </si>
  <si>
    <t> Саприкіна Софія Максимівна</t>
  </si>
  <si>
    <t>EMQ_924</t>
  </si>
  <si>
    <t> Золотарьов Євгеній Михайлович</t>
  </si>
  <si>
    <t> Касаткіна Юлія Владиславівна</t>
  </si>
  <si>
    <t>Седляр Михайло Олегович</t>
  </si>
  <si>
    <t>EMQ_925</t>
  </si>
  <si>
    <t> Русин Соломія Олександрівна</t>
  </si>
  <si>
    <t> Неретіна Орина Климівна</t>
  </si>
  <si>
    <t>EMQ_926</t>
  </si>
  <si>
    <t> Лаврентьєва Віталіна Віталіївна</t>
  </si>
  <si>
    <t> Радюк Анна Іванівна</t>
  </si>
  <si>
    <t>EMQ_927</t>
  </si>
  <si>
    <t>  Катана Марія Євгенівна</t>
  </si>
  <si>
    <t>Хмельницька Марія Сергіївна</t>
  </si>
  <si>
    <t>Мальщукова Катерина Вікторівна</t>
  </si>
  <si>
    <t>EMQ_928</t>
  </si>
  <si>
    <t>  Колесник Володимир Сергійович</t>
  </si>
  <si>
    <t>Царенко Владислав Юрійович</t>
  </si>
  <si>
    <t>EMQ_929</t>
  </si>
  <si>
    <t> Жека Євгенія Михайлівна</t>
  </si>
  <si>
    <t> Гарифулліна Анна Денисівна</t>
  </si>
  <si>
    <t>Парфенюк Наталія В’ячеславівна</t>
  </si>
  <si>
    <t>EMQ_930</t>
  </si>
  <si>
    <t> Столярчук Дарина Вадимівна</t>
  </si>
  <si>
    <t> Задворна Софія Сегріївна</t>
  </si>
  <si>
    <t>EMQ_931</t>
  </si>
  <si>
    <t> Лущик Вікторія Ігорівна</t>
  </si>
  <si>
    <t>Свищ Андрій Андрійович</t>
  </si>
  <si>
    <t>EMQ_932</t>
  </si>
  <si>
    <t> Хрищук Христина Андріївна</t>
  </si>
  <si>
    <t> Можаєв Олександр Андрійович</t>
  </si>
  <si>
    <t>EMQ_933</t>
  </si>
  <si>
    <t> Ракевич Єлизавета Любомирівна</t>
  </si>
  <si>
    <t> Рашевська Дарина Ігорівна</t>
  </si>
  <si>
    <t>EMQ_934</t>
  </si>
  <si>
    <t> Боришкевич Аліна Сергіївна</t>
  </si>
  <si>
    <t> Потапчук Уляна Олегівна</t>
  </si>
  <si>
    <t>EMQ_935</t>
  </si>
  <si>
    <t> Мордовець Віолетта Іванівна</t>
  </si>
  <si>
    <t> Мордовець Діана Іванівна</t>
  </si>
  <si>
    <t>Співак Тетяна Володимирівна</t>
  </si>
  <si>
    <t>EMQ_936</t>
  </si>
  <si>
    <t> Падалка Крістіна Миколаївна</t>
  </si>
  <si>
    <t>Алиєва Тетяна Батирівна</t>
  </si>
  <si>
    <t>EMQ_937</t>
  </si>
  <si>
    <t> Кріп Анастасія Тарасівна</t>
  </si>
  <si>
    <t> Онишко Анастасія Володимирівна</t>
  </si>
  <si>
    <t>Клуб Руслана Ігорівна</t>
  </si>
  <si>
    <t>EMQ_938</t>
  </si>
  <si>
    <t> Тарутін Богдан Федорович</t>
  </si>
  <si>
    <t> Кондрашов Руслан Іванович</t>
  </si>
  <si>
    <t>Ільченко Олена Петрівна</t>
  </si>
  <si>
    <t>EMQ_939</t>
  </si>
  <si>
    <t> Білоусова Ілона Ігорівна</t>
  </si>
  <si>
    <t> Щетініна Вероніка Володимирівна</t>
  </si>
  <si>
    <t>Бакляк Ганна Іллівна</t>
  </si>
  <si>
    <t>EMQ_940</t>
  </si>
  <si>
    <t>Чугуй Софія Віталіївна</t>
  </si>
  <si>
    <t>Шапочка Богдан Сергійович</t>
  </si>
  <si>
    <t>Трибушна Ганна Борисівна</t>
  </si>
  <si>
    <t>EMQ_941</t>
  </si>
  <si>
    <t>Соломаха Анастасія В’ячеславівна</t>
  </si>
  <si>
    <t>Драпалюк Софія Олексіївна</t>
  </si>
  <si>
    <t>Бондарь Юлія Юріївна</t>
  </si>
  <si>
    <t>EMQ_942</t>
  </si>
  <si>
    <t>Іванова Антоніна Андріївна</t>
  </si>
  <si>
    <t>Хацько Ірина Сергіївна</t>
  </si>
  <si>
    <t>EMQ_943</t>
  </si>
  <si>
    <t>Сич Денис Степанович</t>
  </si>
  <si>
    <t>Максимук Давид Олександрович</t>
  </si>
  <si>
    <t>Рибак Катерина Миколаївна</t>
  </si>
  <si>
    <t>EMQ_944</t>
  </si>
  <si>
    <t>Васейко Анастасія Сергіївна</t>
  </si>
  <si>
    <t> Півень Анна Олександрівна</t>
  </si>
  <si>
    <t>EMQ_945</t>
  </si>
  <si>
    <t>Рабко Софія Романівна</t>
  </si>
  <si>
    <t>Сироватка Антоніна Павлівна</t>
  </si>
  <si>
    <t>EMQ_946</t>
  </si>
  <si>
    <t>Шевчук Євеліна Миколаївна</t>
  </si>
  <si>
    <t>Лебедюк Каріна Олександрівна</t>
  </si>
  <si>
    <t>EMQ_947</t>
  </si>
  <si>
    <t>Антонюк Артем Сергійович</t>
  </si>
  <si>
    <t>Сергієв Денис Русланович</t>
  </si>
  <si>
    <t>EMQ_948</t>
  </si>
  <si>
    <t> Чорна Діана Юріївна</t>
  </si>
  <si>
    <t> Чепіга Марія Вікторівна</t>
  </si>
  <si>
    <t>СЕРБИНЕНКО Тетяна Олександрівна</t>
  </si>
  <si>
    <t>EMQ_949</t>
  </si>
  <si>
    <t>Васюта Діана Олександрівна</t>
  </si>
  <si>
    <t>В’юнова Емілія В’ячеславівна</t>
  </si>
  <si>
    <t>EMQ_950</t>
  </si>
  <si>
    <t> Гавриш Микола Миколайович</t>
  </si>
  <si>
    <t> Петреченко Олександр Олександрович</t>
  </si>
  <si>
    <t>Лістрова Світлана олександрівна</t>
  </si>
  <si>
    <t>EMQ_951</t>
  </si>
  <si>
    <t>Івченко Іван Олександрович</t>
  </si>
  <si>
    <t>Коркін Ярослав Олександрович</t>
  </si>
  <si>
    <t>Куріпка Тетяна Іванівна</t>
  </si>
  <si>
    <t>EMQ_952</t>
  </si>
  <si>
    <t>Іонкіна Діяна Олександрівна</t>
  </si>
  <si>
    <t>Плотнікова Маргарита Євгенівна</t>
  </si>
  <si>
    <t>EMQ_953</t>
  </si>
  <si>
    <t>Бєлая Діана Андріївна</t>
  </si>
  <si>
    <t>Шкабєрін Микита Вікторович</t>
  </si>
  <si>
    <t>EMQ_954</t>
  </si>
  <si>
    <t>Шевич Олександр Віталійович</t>
  </si>
  <si>
    <t>Єременко Вікторія Романівна</t>
  </si>
  <si>
    <t>Кисла Ірина Олександрівна</t>
  </si>
  <si>
    <t>EMQ_955</t>
  </si>
  <si>
    <t> Дрозд Вероніка Романівна</t>
  </si>
  <si>
    <t> Мельник Дарина Олександрівна</t>
  </si>
  <si>
    <t>Тищенко Інна Іванівна</t>
  </si>
  <si>
    <t>EMQ_956</t>
  </si>
  <si>
    <t>Данилюк Анна Олександрівна</t>
  </si>
  <si>
    <t>Гуда Вікторія Іванівна</t>
  </si>
  <si>
    <t>Харченко Любов Володимирівна</t>
  </si>
  <si>
    <t>EMQ_957</t>
  </si>
  <si>
    <t>Данилко Вікторія Миколаївна</t>
  </si>
  <si>
    <t>Степанюк Анастасія Миколаївна</t>
  </si>
  <si>
    <t>EMQ_958</t>
  </si>
  <si>
    <t>Нестерук Денис Дмитрович</t>
  </si>
  <si>
    <t>Москальчук Юрій Ігорович</t>
  </si>
  <si>
    <t>EMQ_959</t>
  </si>
  <si>
    <t> Василенко Анна Олександрівна </t>
  </si>
  <si>
    <t> Троян Марина Валеріївна</t>
  </si>
  <si>
    <t>EMQ_960</t>
  </si>
  <si>
    <t>Миронова Анна Андріївна</t>
  </si>
  <si>
    <t>Скурихіна Олена Володимирівна     </t>
  </si>
  <si>
    <t>Рубан Світлана Миколаївна</t>
  </si>
  <si>
    <t>EMQ_961</t>
  </si>
  <si>
    <t> Клепань Назар Володимирович</t>
  </si>
  <si>
    <t> Кундиль Артем Русланович</t>
  </si>
  <si>
    <t>Каюн Світлана Григорівна</t>
  </si>
  <si>
    <t>EMQ_962</t>
  </si>
  <si>
    <t> Підвірна Діана</t>
  </si>
  <si>
    <t> Папірник Юлія</t>
  </si>
  <si>
    <t>Оршанська Мар’яна Іванівна</t>
  </si>
  <si>
    <t>EMQ_963</t>
  </si>
  <si>
    <t> Олексієнко Артур Сергійович</t>
  </si>
  <si>
    <t> Левківський Владислав Олексійович</t>
  </si>
  <si>
    <t>Мовчан Тамара Василівна</t>
  </si>
  <si>
    <t>EMQ_964</t>
  </si>
  <si>
    <t> Бур’ян Іван Олександрович</t>
  </si>
  <si>
    <t> Удовиченко Владислав Сергійович</t>
  </si>
  <si>
    <t>EMQ_965</t>
  </si>
  <si>
    <t> Зайцев Михайло Олександрович </t>
  </si>
  <si>
    <t> Шиман Кирил Іванович</t>
  </si>
  <si>
    <t>EMQ_966</t>
  </si>
  <si>
    <t>Вець Ярослав Олександрович</t>
  </si>
  <si>
    <t>Пилипенко Артьом Миколайович</t>
  </si>
  <si>
    <t>Семилєткова Наталія Сергіївна</t>
  </si>
  <si>
    <t>EMQ_967</t>
  </si>
  <si>
    <t>Допіро Дар’я Олександрівна</t>
  </si>
  <si>
    <t>Вовкогон Анастасія Романівна</t>
  </si>
  <si>
    <t>EMQ_968</t>
  </si>
  <si>
    <t> Кобзар Марія Тимурівна</t>
  </si>
  <si>
    <t> Зубенко Єлизавета Євгеніївна</t>
  </si>
  <si>
    <t>Рудакова Марина Валентинівна</t>
  </si>
  <si>
    <t>EMQ_969</t>
  </si>
  <si>
    <t> Єрмольчева Маргарита Андріївна</t>
  </si>
  <si>
    <t> Луцишин Михайло Сергійович</t>
  </si>
  <si>
    <t>Голосна Анастасія Євгеніївна</t>
  </si>
  <si>
    <t>EMQ_970</t>
  </si>
  <si>
    <t> Лобачов Матвій Михайлович</t>
  </si>
  <si>
    <t> Коржова Аміна Олексіївна</t>
  </si>
  <si>
    <t>Джупанов Олександр Сергійович</t>
  </si>
  <si>
    <t>EMQ_971</t>
  </si>
  <si>
    <t>Крупка Євген Андрійович</t>
  </si>
  <si>
    <t>Черняк Євген Ярославович</t>
  </si>
  <si>
    <t>Надточей Володимир Вікторович</t>
  </si>
  <si>
    <t>EMQ_972</t>
  </si>
  <si>
    <t>Придатко Павло Анатолійович</t>
  </si>
  <si>
    <t>Борисович Кіра Олександрівна</t>
  </si>
  <si>
    <t>EMQ_973</t>
  </si>
  <si>
    <t>Ганжа Данило Романович</t>
  </si>
  <si>
    <t>Шкутяк Зіновій Петрович</t>
  </si>
  <si>
    <t>Архипчук Оксана Анатоліївна</t>
  </si>
  <si>
    <t>EMQ_974</t>
  </si>
  <si>
    <t>Зведенюк Ілля Петрович</t>
  </si>
  <si>
    <t>Остапчук Адріана Володимирівна</t>
  </si>
  <si>
    <t>Гладун Оксана Ростиславівна</t>
  </si>
  <si>
    <t>EMQ_975</t>
  </si>
  <si>
    <t>Коваль Олексій Михайлович</t>
  </si>
  <si>
    <t>Гадьо Юрій Юрійович</t>
  </si>
  <si>
    <t>Скрипка Михайло Степанович</t>
  </si>
  <si>
    <t>EMQ_976</t>
  </si>
  <si>
    <t>Бузікевич Христина Юріївна</t>
  </si>
  <si>
    <t>Фтома Віталіна Михайлівна</t>
  </si>
  <si>
    <t>EMQ_977</t>
  </si>
  <si>
    <t>Горбань Софія Олегівна</t>
  </si>
  <si>
    <t>Кунь Христина Володимирівна</t>
  </si>
  <si>
    <t>EMQ_978</t>
  </si>
  <si>
    <t>Савка Яна Ігорівна</t>
  </si>
  <si>
    <t>Савка Христина Ігорівна</t>
  </si>
  <si>
    <t>EMQ_979</t>
  </si>
  <si>
    <t>Бішко Софія Ярославівна</t>
  </si>
  <si>
    <t>Стецик Анна Василівна</t>
  </si>
  <si>
    <t>EMQ_980</t>
  </si>
  <si>
    <t>Козакевич Соломія Ігорівна</t>
  </si>
  <si>
    <t>Панасюк Софія Юріївна</t>
  </si>
  <si>
    <t>EMQ_981</t>
  </si>
  <si>
    <t>Дацик Ганна Олегівна</t>
  </si>
  <si>
    <t>Глодан Христина Василівна</t>
  </si>
  <si>
    <t>EMQ_982</t>
  </si>
  <si>
    <t>Цимбала Назарій Володимирович</t>
  </si>
  <si>
    <t>Чорновус Максим Петрович</t>
  </si>
  <si>
    <t>EMQ_983</t>
  </si>
  <si>
    <t>Шапотюк Дарина Віталіївна</t>
  </si>
  <si>
    <t>Переходько Карина Миколаївна</t>
  </si>
  <si>
    <t>Рибачук Наталія Федорівна</t>
  </si>
  <si>
    <t>EMQ_984</t>
  </si>
  <si>
    <t>Свирид Соломія Петрівна</t>
  </si>
  <si>
    <t>Зубчик Марія Миколаївна</t>
  </si>
  <si>
    <t>EMQ_985</t>
  </si>
  <si>
    <t>Жабчик Маряна Юріївна</t>
  </si>
  <si>
    <t>Меленчук Соломія Юріївна</t>
  </si>
  <si>
    <t>EMQ_986</t>
  </si>
  <si>
    <t>Гладишева Єва Романівна</t>
  </si>
  <si>
    <t>Кузічева Вікторія Вікторівна</t>
  </si>
  <si>
    <t>EMQ_987</t>
  </si>
  <si>
    <t>Казначеєв Максим Артемович</t>
  </si>
  <si>
    <t>Малтабар Владислав Васильович</t>
  </si>
  <si>
    <t>EMQ_988</t>
  </si>
  <si>
    <t>Кудерко Аліса Андріївна</t>
  </si>
  <si>
    <t>Кудерко Костянтин Андрійович</t>
  </si>
  <si>
    <t>EMQ_989</t>
  </si>
  <si>
    <t>Карташова Любов Олегівна</t>
  </si>
  <si>
    <t>Мамука Оксана Сергіївна</t>
  </si>
  <si>
    <t>EMQ_990</t>
  </si>
  <si>
    <t>Косярум Вікторія Олексіївна</t>
  </si>
  <si>
    <t>Соломка Борис Олегович </t>
  </si>
  <si>
    <t>EMQ_991</t>
  </si>
  <si>
    <t>Александров Кирил Олександрович </t>
  </si>
  <si>
    <t>Драмарадський Тимофій Артемович </t>
  </si>
  <si>
    <t>Коломієць Тетяна Миколаївна</t>
  </si>
  <si>
    <t>EMQ_992</t>
  </si>
  <si>
    <t>Черній Анна Олександрівна </t>
  </si>
  <si>
    <t>Пономарьова Катерина Олександрівна</t>
  </si>
  <si>
    <t>EMQ_993</t>
  </si>
  <si>
    <t>Мірошниченко Єгор Олександрович </t>
  </si>
  <si>
    <t>Мартинков Святослав Вікторович </t>
  </si>
  <si>
    <t>EMQ_994</t>
  </si>
  <si>
    <t>﻿Ковальчук Тімур Вікторович </t>
  </si>
  <si>
    <t>Коляденко Дмитрій Євгенович </t>
  </si>
  <si>
    <t>EMQ_995</t>
  </si>
  <si>
    <t>Гловацький Владислав Анатолійович </t>
  </si>
  <si>
    <t>Прокопець Юрій Костянтинович </t>
  </si>
  <si>
    <t>EMQ_996</t>
  </si>
  <si>
    <t> Антоневич Богдан Миколайович</t>
  </si>
  <si>
    <t> Чочков Даниїл Панчевич</t>
  </si>
  <si>
    <t>Лесів Марія Іванівна</t>
  </si>
  <si>
    <t>EMQ_997</t>
  </si>
  <si>
    <t> Коваленко Марта Сергіївна</t>
  </si>
  <si>
    <t> Тритяк Ксенія-Христина Богданівна</t>
  </si>
  <si>
    <t>Воробій Надія Іванівна</t>
  </si>
  <si>
    <t>EMQ_998</t>
  </si>
  <si>
    <t> Канафоцький Михайло Тарасович</t>
  </si>
  <si>
    <t> Пернальський Захар Володимирович</t>
  </si>
  <si>
    <t>EMQ_999</t>
  </si>
  <si>
    <t> Матвєєва Станіслава Сергіївна</t>
  </si>
  <si>
    <t> Сербіна Олена Олександрівна</t>
  </si>
  <si>
    <t>Воронецька Ірина Яківна</t>
  </si>
  <si>
    <t>EMQ_1000</t>
  </si>
  <si>
    <t>Леус Христина Олегівна</t>
  </si>
  <si>
    <t>Окарінська Юлія Олександрівна</t>
  </si>
  <si>
    <t>Карпевич Леся Степанівна</t>
  </si>
  <si>
    <t>EMQ_1001</t>
  </si>
  <si>
    <t>Іванів Роман Іванович</t>
  </si>
  <si>
    <t>Цингарюк Вадим Олександрович</t>
  </si>
  <si>
    <t>Мальон Наталія Євгенівна</t>
  </si>
  <si>
    <t>EMQ_1002</t>
  </si>
  <si>
    <t> Недял Владислав Дмитрович</t>
  </si>
  <si>
    <t> Громова Софія Павлівна</t>
  </si>
  <si>
    <t>Іванова Алла Дмитрівна</t>
  </si>
  <si>
    <t>EMQ_1003</t>
  </si>
  <si>
    <t>Бурага Анастасія Іванівна</t>
  </si>
  <si>
    <t>Руссу Ярослава Олегівна</t>
  </si>
  <si>
    <t>Безушка Лариса Сергіївна</t>
  </si>
  <si>
    <t>EMQ_1004</t>
  </si>
  <si>
    <t>Реутенко Владислав Іванович</t>
  </si>
  <si>
    <t>Семененко Марина Володимирівна</t>
  </si>
  <si>
    <t>Пономаренко Оксана Миколаївна</t>
  </si>
  <si>
    <t>EMQ_1005</t>
  </si>
  <si>
    <t>Скляр Вероніка Петрівна</t>
  </si>
  <si>
    <t>Гришко Софія Миколаївна</t>
  </si>
  <si>
    <t>EMQ_1006</t>
  </si>
  <si>
    <t>Іванова Анастасія-Софія Леонідівна</t>
  </si>
  <si>
    <t>Куляк Олена Ігорівна</t>
  </si>
  <si>
    <t>Гриценко Ірина Іванівна</t>
  </si>
  <si>
    <t>EMQ_1007</t>
  </si>
  <si>
    <t>Юсько Ліля Романівна</t>
  </si>
  <si>
    <t>Кравчук Софія Тарасівна</t>
  </si>
  <si>
    <t>EMQ_1008</t>
  </si>
  <si>
    <t>Куць Діана Романівна</t>
  </si>
  <si>
    <t>Свищ Вероніка Тарасівна</t>
  </si>
  <si>
    <t>EMQ_1009</t>
  </si>
  <si>
    <t>Ковальська Христина Петрівна</t>
  </si>
  <si>
    <t>Занько Діана Петрівна</t>
  </si>
  <si>
    <t>EMQ_1010</t>
  </si>
  <si>
    <t>Фітковська Наталія Олегівна</t>
  </si>
  <si>
    <t>Шийка Ірина Василівна</t>
  </si>
  <si>
    <t>EMQ_1011</t>
  </si>
  <si>
    <t>Малярчук Микола Сергійович</t>
  </si>
  <si>
    <t>Полякова Поліна Анатоліївна</t>
  </si>
  <si>
    <t>Рузанова Ольга Петрівна</t>
  </si>
  <si>
    <t>EMQ_1012</t>
  </si>
  <si>
    <t>Степанов Євген Віталійович</t>
  </si>
  <si>
    <t>Гонтар Дмитро</t>
  </si>
  <si>
    <t>EMQ_1013</t>
  </si>
  <si>
    <t>Романовська Вісена Євгенівна</t>
  </si>
  <si>
    <t>Керенович Іван Андрійович</t>
  </si>
  <si>
    <t>EMQ_1014</t>
  </si>
  <si>
    <t>Кулікова Ганна Олександрівна</t>
  </si>
  <si>
    <t>Кулініч Дмитро Валентинович</t>
  </si>
  <si>
    <t>EMQ_1015</t>
  </si>
  <si>
    <t>Чечоткіна Анастасія Миколаївна</t>
  </si>
  <si>
    <t>Гребенюк Єва Денисівна</t>
  </si>
  <si>
    <t>Віштак Євгенія Валеріївна</t>
  </si>
  <si>
    <t>EMQ_1016</t>
  </si>
  <si>
    <t>Калиновська Олександра Володимирівна</t>
  </si>
  <si>
    <t>Книжник Ангеліна Олександрівна</t>
  </si>
  <si>
    <t>EMQ_1017</t>
  </si>
  <si>
    <t>Борисюк Ілля Богданович</t>
  </si>
  <si>
    <t>Мартиненко Аріна Юріївна</t>
  </si>
  <si>
    <t>EMQ_1018</t>
  </si>
  <si>
    <t>Удалов Іван Олександрович</t>
  </si>
  <si>
    <t>Константинов Єгор Констянтинович</t>
  </si>
  <si>
    <t>EMQ_1019</t>
  </si>
  <si>
    <t>Журавель Валерія Андріївна</t>
  </si>
  <si>
    <t>Скидаренко Діана Ігорівна</t>
  </si>
  <si>
    <t>EMQ_1020</t>
  </si>
  <si>
    <t>Оборожня Альбіна Євгеніївна</t>
  </si>
  <si>
    <t>Школьна Поліна Артемівна</t>
  </si>
  <si>
    <t>EMQ_1021</t>
  </si>
  <si>
    <t>Рассадкіна Єлизавета Олександрівна</t>
  </si>
  <si>
    <t>Неровна Софія Максимівна</t>
  </si>
  <si>
    <t>Чернобай Надія Володимирівна</t>
  </si>
  <si>
    <t>EMQ_1022</t>
  </si>
  <si>
    <t>Мозговий Ростислав Романович</t>
  </si>
  <si>
    <t>Марюха Вадим Вадимович</t>
  </si>
  <si>
    <t>EMQ_1023</t>
  </si>
  <si>
    <t>Ломака Діана Сергіївна</t>
  </si>
  <si>
    <t>Шмаль Марія Григорівна</t>
  </si>
  <si>
    <t>EMQ_1024</t>
  </si>
  <si>
    <t>Ляскало Олександра Романівна</t>
  </si>
  <si>
    <t>Луценко Вікторія Віталіївна</t>
  </si>
  <si>
    <t>EMQ_1025</t>
  </si>
  <si>
    <t>Котович Дар'я Сергіївна</t>
  </si>
  <si>
    <t>Івченко Анастасія Володимирівна</t>
  </si>
  <si>
    <t>Брянська Ірина Анатоліївна</t>
  </si>
  <si>
    <t>EMQ_1026</t>
  </si>
  <si>
    <t>Вороненко Дарія Станіславівна</t>
  </si>
  <si>
    <t>Каражова Катерина Романівна</t>
  </si>
  <si>
    <t>EMQ_1027</t>
  </si>
  <si>
    <t>Неська Вікторія-Олександра Олександрівна</t>
  </si>
  <si>
    <t>Скачко Максим Олександрович</t>
  </si>
  <si>
    <t>EMQ_1028</t>
  </si>
  <si>
    <t>Вержевська Варвара Олександрівна</t>
  </si>
  <si>
    <t>Бєлощук Дар’я В’ячеславівна</t>
  </si>
  <si>
    <t>EMQ_1029</t>
  </si>
  <si>
    <t>Чорний Дмитро Олексійович</t>
  </si>
  <si>
    <t>Копець Анна Андріївна</t>
  </si>
  <si>
    <t>EMQ_1030</t>
  </si>
  <si>
    <t>Поляков Денис Сергійович</t>
  </si>
  <si>
    <t>Жбанов Данило Сергійович</t>
  </si>
  <si>
    <t>EMQ_1031</t>
  </si>
  <si>
    <t>Горячко Вікторія Анатоліївна </t>
  </si>
  <si>
    <t>Кучман Іван Костянтинович </t>
  </si>
  <si>
    <t>Красюк Тетяна Станіславівна</t>
  </si>
  <si>
    <t>EMQ_1032</t>
  </si>
  <si>
    <t> Авксьон Діана В'ячеславівна</t>
  </si>
  <si>
    <t> Бодарь Артем Олександрович</t>
  </si>
  <si>
    <t>Івашкова Катерина Миколаївна</t>
  </si>
  <si>
    <t>EMQ_1033</t>
  </si>
  <si>
    <t> Китун Вероніка Борисівна</t>
  </si>
  <si>
    <t> Лазарько Софія Максимівна</t>
  </si>
  <si>
    <t>Тимошенко Тетяна Іллівна</t>
  </si>
  <si>
    <t>EMQ_1034</t>
  </si>
  <si>
    <t> Нечипуренко Віталій Сергійович</t>
  </si>
  <si>
    <t> Лисянський Назар Русланович</t>
  </si>
  <si>
    <t>EMQ_1035</t>
  </si>
  <si>
    <t> Отрощенко Богдан Миколайович</t>
  </si>
  <si>
    <t> Сіряченко Максим Володимирович</t>
  </si>
  <si>
    <t>EMQ_1036</t>
  </si>
  <si>
    <t> Литвиненко Соломія Олександрівна</t>
  </si>
  <si>
    <t> Нікітіна Марія Іванівна</t>
  </si>
  <si>
    <t>EMQ_1037</t>
  </si>
  <si>
    <t> Павленко Володимир Іванович</t>
  </si>
  <si>
    <t> Козинець Дмитро Сергійович</t>
  </si>
  <si>
    <t>EMQ_1038</t>
  </si>
  <si>
    <t> Кулик Єгор Олександрович</t>
  </si>
  <si>
    <t> Качмала Єгор Олексійович</t>
  </si>
  <si>
    <t>EMQ_1039</t>
  </si>
  <si>
    <t> Деркач Милана Юріївна</t>
  </si>
  <si>
    <t> Бакшей Софія Євгенівна</t>
  </si>
  <si>
    <t>EMQ_1040</t>
  </si>
  <si>
    <t>Йонаш Альона Іванівна </t>
  </si>
  <si>
    <t> Кривонос Вікторія Максимівна</t>
  </si>
  <si>
    <t>Батракова Тетяна Іванівна</t>
  </si>
  <si>
    <t>EMQ_1041</t>
  </si>
  <si>
    <t>Мотовілова Аліна Олегівна</t>
  </si>
  <si>
    <t> Бондаренко Юлія Вадимівна</t>
  </si>
  <si>
    <t>EMQ_1042</t>
  </si>
  <si>
    <t>Тортіка Серафима Олександрівна</t>
  </si>
  <si>
    <t>Ачиліке Муна</t>
  </si>
  <si>
    <t>Сюрін Олег Миколайович</t>
  </si>
  <si>
    <t>EMQ_1043</t>
  </si>
  <si>
    <t>Зубенко Вікторія Володимирівна</t>
  </si>
  <si>
    <t>Хименко Данило Андрійович</t>
  </si>
  <si>
    <t>EMQ_1044</t>
  </si>
  <si>
    <t>Карпов Єгор Романович</t>
  </si>
  <si>
    <t>Підхватилін Кирило Юрійович</t>
  </si>
  <si>
    <t>Лоцман Наталія Володимирівна</t>
  </si>
  <si>
    <t>EMQ_1045</t>
  </si>
  <si>
    <t>Кузьменко Ростислав Сергійович</t>
  </si>
  <si>
    <t>Федоров Платон Тарасович</t>
  </si>
  <si>
    <t>Березовська Оксана Аркадіївна</t>
  </si>
  <si>
    <t>EMQ_1046</t>
  </si>
  <si>
    <t>Пригодій Марія Миколаївна</t>
  </si>
  <si>
    <t>Джевага Анастасія Григорівна</t>
  </si>
  <si>
    <t>EMQ_1047</t>
  </si>
  <si>
    <t> Паславський Василь Іванович</t>
  </si>
  <si>
    <t> Харісов Артур Сергійович</t>
  </si>
  <si>
    <t>Ковалевич Наталія Тарасівна</t>
  </si>
  <si>
    <t>EMQ_1048</t>
  </si>
  <si>
    <t>Гриців Віталій Володимирович</t>
  </si>
  <si>
    <t> Харісов Сергій Олегович</t>
  </si>
  <si>
    <t>EMQ_1049</t>
  </si>
  <si>
    <t> Семінська Анастасія Віталіївна</t>
  </si>
  <si>
    <t> Соляник Анна Юріївна</t>
  </si>
  <si>
    <t>EMQ_1050</t>
  </si>
  <si>
    <t>Чуба Даніїл Андрійович</t>
  </si>
  <si>
    <t>Бабка Максим Володимирович</t>
  </si>
  <si>
    <t>Шевченко Олена Романівна</t>
  </si>
  <si>
    <t>EMQ_1051</t>
  </si>
  <si>
    <t>Божко Ірина Миколаївна</t>
  </si>
  <si>
    <t>Липка Евеліна Вікторівна</t>
  </si>
  <si>
    <t>EMQ_1052</t>
  </si>
  <si>
    <t>Євдокименко Крістіна Сергіївна</t>
  </si>
  <si>
    <t>Євдокименко Вікторія Олександрівна</t>
  </si>
  <si>
    <t>Багута Олена Василівна </t>
  </si>
  <si>
    <t>EMQ_1053</t>
  </si>
  <si>
    <t>Білик Софія Олександрівна</t>
  </si>
  <si>
    <t>Дрогальчук Владислава Віталівна</t>
  </si>
  <si>
    <t>EMQ_1054</t>
  </si>
  <si>
    <t> Гарін Станіслав Євгенович</t>
  </si>
  <si>
    <t> Карпенко Сергій Олексійович</t>
  </si>
  <si>
    <t>Галуза Наталія Олександрівна</t>
  </si>
  <si>
    <t>EMQ_1055</t>
  </si>
  <si>
    <t> Сироватка-Кукліна Катерина Сергіївна</t>
  </si>
  <si>
    <t> Ващенко Арина Дмитрівна</t>
  </si>
  <si>
    <t>EMQ_1056</t>
  </si>
  <si>
    <t>Сухоставська Софія Сергіївна</t>
  </si>
  <si>
    <t> Янченко Катерина Станіславівна</t>
  </si>
  <si>
    <t>Козинець Ірина Миколаївна</t>
  </si>
  <si>
    <t>EMQ_1057</t>
  </si>
  <si>
    <t> Клімашина Кіра Віталіївна</t>
  </si>
  <si>
    <t> Єрмоленко Марія Сергіївна</t>
  </si>
  <si>
    <t>Марковська Катерина Анатоліївна</t>
  </si>
  <si>
    <t>EMQ_1058</t>
  </si>
  <si>
    <t>Гоч Єлизавета Борисівна</t>
  </si>
  <si>
    <t>Говорун Анна Андріївна</t>
  </si>
  <si>
    <t>EMQ_1059</t>
  </si>
  <si>
    <t>Кашпур Владислав Юрійович</t>
  </si>
  <si>
    <t>Майстренко Вадим Олексійович</t>
  </si>
  <si>
    <t>Орчікова Ірина Сергіївна</t>
  </si>
  <si>
    <t>EMQ_1060</t>
  </si>
  <si>
    <t>Каланжова Антоніна Олександрівна</t>
  </si>
  <si>
    <t>Петко Ігор Віталійович</t>
  </si>
  <si>
    <t>EMQ_1061</t>
  </si>
  <si>
    <t>Кісельов Віталій Володимирович</t>
  </si>
  <si>
    <t>Кравцова Яна Василівна</t>
  </si>
  <si>
    <t>EMQ_1062</t>
  </si>
  <si>
    <t>Шкредов Микита Ярославович</t>
  </si>
  <si>
    <t>Домніч Владислава Олександрівна</t>
  </si>
  <si>
    <t>Гнатовська Тетяна Миколаївна</t>
  </si>
  <si>
    <t>EMQ_1063</t>
  </si>
  <si>
    <t>Мосійчук Кирило Михайлович</t>
  </si>
  <si>
    <t>Цемкалова Марія Вадимівна</t>
  </si>
  <si>
    <t>EMQ_1064</t>
  </si>
  <si>
    <t>Рохані-Шахов Нікан Хамідрезайович</t>
  </si>
  <si>
    <t>Кригіна Кароліна Артемівна</t>
  </si>
  <si>
    <t>EMQ_1065</t>
  </si>
  <si>
    <t> Харь Анастасія Євгеніївна</t>
  </si>
  <si>
    <t>Танцюра Валерія Віталіївна</t>
  </si>
  <si>
    <t>Битько Юлія Вікторівна</t>
  </si>
  <si>
    <t>EMQ_1066</t>
  </si>
  <si>
    <t> Стоноженко Юлія Вікторівна</t>
  </si>
  <si>
    <t> Гадомська Анна Сергіївна</t>
  </si>
  <si>
    <t>EMQ_1067</t>
  </si>
  <si>
    <t>Удовікова Анастасія  ВІкторівна</t>
  </si>
  <si>
    <t>Зозуля Данило Олександрович</t>
  </si>
  <si>
    <t>Довгань Галина Дмитріївна</t>
  </si>
  <si>
    <t>EMQ_1068</t>
  </si>
  <si>
    <t> Феєр Маріанна Євгенівна</t>
  </si>
  <si>
    <t> Бабич Валерія Михайлівна</t>
  </si>
  <si>
    <t>Тодер Світлана Володимирівна</t>
  </si>
  <si>
    <t>EMQ_1069</t>
  </si>
  <si>
    <t> Фантич Марк Сергійович</t>
  </si>
  <si>
    <t> Фріга Богдан Васильович</t>
  </si>
  <si>
    <t>EMQ_1070</t>
  </si>
  <si>
    <t> Гичка Ангеліна Михайлівна</t>
  </si>
  <si>
    <t> Кремінь Ірина Михайлівна</t>
  </si>
  <si>
    <t>EMQ_1071</t>
  </si>
  <si>
    <t> Галовець Анна Віталіївна</t>
  </si>
  <si>
    <t> Тиховод Ксенія Олександрівна</t>
  </si>
  <si>
    <t>EMQ_1072</t>
  </si>
  <si>
    <t>Братушка Нікіта Валентинович</t>
  </si>
  <si>
    <t>Братушка Кирил Валентинович</t>
  </si>
  <si>
    <t>Костенко Олена Юріївна</t>
  </si>
  <si>
    <t>EMQ_1073</t>
  </si>
  <si>
    <t>Коваль Ігор Андрійович</t>
  </si>
  <si>
    <t>Кисленко Артур Сергійович</t>
  </si>
  <si>
    <t>EMQ_1074</t>
  </si>
  <si>
    <t>Губар Вікторія Ігорівна</t>
  </si>
  <si>
    <t>Луценко Катерина Андріївна</t>
  </si>
  <si>
    <t>EMQ_1075</t>
  </si>
  <si>
    <t>Малюк Діана Олександрівна</t>
  </si>
  <si>
    <t>Лук'яніхіна Анастасія Іванівна</t>
  </si>
  <si>
    <t>EMQ_1076</t>
  </si>
  <si>
    <t>Ашенафі Мартіна Робі</t>
  </si>
  <si>
    <t>Грищенко Дар'я Дмитрівна</t>
  </si>
  <si>
    <t>EMQ_1077</t>
  </si>
  <si>
    <t>Проценко Ангеліна Олександрівна</t>
  </si>
  <si>
    <t>Горох Іван Григорович</t>
  </si>
  <si>
    <t>Ткаченко Оксана Олександрівна</t>
  </si>
  <si>
    <t>EMQ_1078</t>
  </si>
  <si>
    <t> Свєженцева Софія Олександрівна</t>
  </si>
  <si>
    <t> Поліщук Софія Юріївна</t>
  </si>
  <si>
    <t>Колеснік Оксана Іванівна</t>
  </si>
  <si>
    <t>EMQ_1079</t>
  </si>
  <si>
    <t> Мошковський Артур Васильович</t>
  </si>
  <si>
    <t> Купянська Ніка Сергіївна</t>
  </si>
  <si>
    <t>EMQ_1080</t>
  </si>
  <si>
    <t>Михайло Тамара Михайлівна</t>
  </si>
  <si>
    <t> Іванійчук Дарина Іванівна</t>
  </si>
  <si>
    <t>Іванійчук Людмила Іванівна</t>
  </si>
  <si>
    <t>EMQ_1081</t>
  </si>
  <si>
    <t> Дідушко Христина Іванівна</t>
  </si>
  <si>
    <t> Ілюк Марія Юріївна</t>
  </si>
  <si>
    <t>EMQ_1082</t>
  </si>
  <si>
    <t>Рудаков Іван Владиславович</t>
  </si>
  <si>
    <t>Бойко Денис Валерійович</t>
  </si>
  <si>
    <t>Зайцева Олена Ігорівна</t>
  </si>
  <si>
    <t>EMQ_1083</t>
  </si>
  <si>
    <t>Засенко Альона Андріївна</t>
  </si>
  <si>
    <t>Слинько Дар’я Дмитрівна</t>
  </si>
  <si>
    <t>EMQ_1084</t>
  </si>
  <si>
    <t> Кузака Владислав Валерійович</t>
  </si>
  <si>
    <t> Симончук Богдан Русланович</t>
  </si>
  <si>
    <t>Шепель Тамара Степанівна</t>
  </si>
  <si>
    <t>EMQ_1085</t>
  </si>
  <si>
    <t>Андросов Олександр Дмитрович</t>
  </si>
  <si>
    <t>Лукашова Владислава Сергіївна</t>
  </si>
  <si>
    <t>EMQ_1086</t>
  </si>
  <si>
    <t> Кірійчук Єлизавета Андріївна</t>
  </si>
  <si>
    <t> Діденко Діана Віталіївна</t>
  </si>
  <si>
    <t>Танник Наталія Альбертівна</t>
  </si>
  <si>
    <t>EMQ_1087</t>
  </si>
  <si>
    <t> Шпіцер Анастасія Володимирівна</t>
  </si>
  <si>
    <t> Круглова Ілона Максимівна</t>
  </si>
  <si>
    <t>EMQ_1088</t>
  </si>
  <si>
    <t>Данчо Христина Михайлівна</t>
  </si>
  <si>
    <t>Чіпка Вероніка Степанівна</t>
  </si>
  <si>
    <t>Половський Володимир Семенович</t>
  </si>
  <si>
    <t>EMQ_1089</t>
  </si>
  <si>
    <t>Матішак Михайло Олексійович</t>
  </si>
  <si>
    <t>Барановський Максим Володимирович</t>
  </si>
  <si>
    <t>EMQ_1090</t>
  </si>
  <si>
    <t>Молодовець Ігор Андрійович</t>
  </si>
  <si>
    <t>Бабій Максим Ігорович</t>
  </si>
  <si>
    <t>EMQ_1091</t>
  </si>
  <si>
    <t>Попадюк Анастасія Ігорівна</t>
  </si>
  <si>
    <t>Волошина Ярина Юріївна</t>
  </si>
  <si>
    <t>EMQ_1092</t>
  </si>
  <si>
    <t>Сеник Олександр Васильович</t>
  </si>
  <si>
    <t>Побігун Юрій Андрійович</t>
  </si>
  <si>
    <t>EMQ_1093</t>
  </si>
  <si>
    <t>Мізерак Захарій Васильович</t>
  </si>
  <si>
    <t>Богдан Грижак Ігорович</t>
  </si>
  <si>
    <t>EMQ_1094</t>
  </si>
  <si>
    <t>Олєйніков Юрій Олександрович</t>
  </si>
  <si>
    <t>Багира Максим Андрійович</t>
  </si>
  <si>
    <t>EMQ_1095</t>
  </si>
  <si>
    <t>Димид Яна Андріївна</t>
  </si>
  <si>
    <t>Тиморська Анастасія Володимирівна</t>
  </si>
  <si>
    <t>EMQ_1096</t>
  </si>
  <si>
    <t>Кулик Анастасія Олегівна</t>
  </si>
  <si>
    <t>Зорій Ярослава-Іванна Василівна</t>
  </si>
  <si>
    <t>EMQ_1097</t>
  </si>
  <si>
    <t>Дюг Анастасія Іванівна</t>
  </si>
  <si>
    <t>Гайдейчук Денис Михайлович</t>
  </si>
  <si>
    <t>EMQ_1098</t>
  </si>
  <si>
    <t>Жураківська Владислава Іванівна</t>
  </si>
  <si>
    <t>Павлюк Анна Богданівна</t>
  </si>
  <si>
    <t>EMQ_1099</t>
  </si>
  <si>
    <t>Кравчук Софія-Марія Ігорівна</t>
  </si>
  <si>
    <t>Мусієнко Софія В‘ячеславівна</t>
  </si>
  <si>
    <t>EMQ_1100</t>
  </si>
  <si>
    <t>Боднар Марія Андріївна</t>
  </si>
  <si>
    <t>Лаврів Артем Олегович</t>
  </si>
  <si>
    <t>EMQ_1101</t>
  </si>
  <si>
    <t>Івасюк Роксолана Андріївна</t>
  </si>
  <si>
    <t>Грицкевич Маргарита Василівна</t>
  </si>
  <si>
    <t>EMQ_1102</t>
  </si>
  <si>
    <t>Бачук Христина Василівна</t>
  </si>
  <si>
    <t>Василик Мар'яна Михайлівна</t>
  </si>
  <si>
    <t>EMQ_1103</t>
  </si>
  <si>
    <t> Юр`єва Валерія Ігоріївна</t>
  </si>
  <si>
    <t> Риженко Тарас Іванович</t>
  </si>
  <si>
    <t>Чечоткіна Марина Василівна</t>
  </si>
  <si>
    <t>EMQ_1104</t>
  </si>
  <si>
    <t>Калашнікова Марина Сергіївна</t>
  </si>
  <si>
    <t>Офіцеров Єгор Олександрович</t>
  </si>
  <si>
    <t>Черниш Катерина Миколаївна</t>
  </si>
  <si>
    <t>EMQ_1105</t>
  </si>
  <si>
    <t>Гейко Юлія Василівна</t>
  </si>
  <si>
    <t>Горохівська Галина Миколаївна</t>
  </si>
  <si>
    <t>Замороз Марія Петрівна</t>
  </si>
  <si>
    <t>EMQ_1106</t>
  </si>
  <si>
    <t>Шипула Софія Василівна</t>
  </si>
  <si>
    <t>Школьна Аделіна Ігорівна</t>
  </si>
  <si>
    <t>EMQ_1107</t>
  </si>
  <si>
    <t>Мушинська Зоряна Михайлівна</t>
  </si>
  <si>
    <t>Любачіська Іванна Андріївна</t>
  </si>
  <si>
    <t>EMQ_1108</t>
  </si>
  <si>
    <t>Ковбай Софія Григорівна</t>
  </si>
  <si>
    <t>Закопець Каріна Ігорівна</t>
  </si>
  <si>
    <t>EMQ_1109</t>
  </si>
  <si>
    <t>Китай Тетяна Володимирівна</t>
  </si>
  <si>
    <t>Нетреба Соломія Іванівна</t>
  </si>
  <si>
    <t>EMQ_1110</t>
  </si>
  <si>
    <t>Дудар Артур Вікторович</t>
  </si>
  <si>
    <t>Бондарчук Артем Володимирович</t>
  </si>
  <si>
    <t>EMQ_1111</t>
  </si>
  <si>
    <t>Николишин Ангеліна Володимирівна</t>
  </si>
  <si>
    <t>Валюс Олександра Андріївна</t>
  </si>
  <si>
    <t>EMQ_1112</t>
  </si>
  <si>
    <t>Кріль Аліна Дмитрівна</t>
  </si>
  <si>
    <t>Синовіцька Віталіна Владиславівна</t>
  </si>
  <si>
    <t>EMQ_1113</t>
  </si>
  <si>
    <t>Зубкова Поліна Олегівна</t>
  </si>
  <si>
    <t>Шишка Юлія Іванівна</t>
  </si>
  <si>
    <t>Шкрябко Євгеній Миколайович</t>
  </si>
  <si>
    <t>EMQ_1114</t>
  </si>
  <si>
    <t>Войтенко Володимир Михайлович</t>
  </si>
  <si>
    <t>Басок Дарія Максимівна</t>
  </si>
  <si>
    <t>Григораш Тетяна Миколаївна</t>
  </si>
  <si>
    <t>EMQ_1115</t>
  </si>
  <si>
    <t> Шемет Катерина Миколаївна</t>
  </si>
  <si>
    <t> Неділько Валерія Валеріївна</t>
  </si>
  <si>
    <t>Ситник Сніжана Петрівна</t>
  </si>
  <si>
    <t>EMQ_1116</t>
  </si>
  <si>
    <t> Брічак Таїсія Олександрівна</t>
  </si>
  <si>
    <t> Гармота Марія Дмитрівна</t>
  </si>
  <si>
    <t>Коноваленко Ігор Вікторович</t>
  </si>
  <si>
    <t>EMQ_1117</t>
  </si>
  <si>
    <t> Лазарєв Дмитро Олександрович</t>
  </si>
  <si>
    <t> Недух Дмитро Сергійович</t>
  </si>
  <si>
    <t>EMQ_1118</t>
  </si>
  <si>
    <t>Гончарук Вікторія Вікторівна</t>
  </si>
  <si>
    <t>Меженова Аріна Михалівна</t>
  </si>
  <si>
    <t>Лепеха Тетяна Петрівна</t>
  </si>
  <si>
    <t>EMQ_1119</t>
  </si>
  <si>
    <t>Буянова Анастасія Констянтинівна</t>
  </si>
  <si>
    <t>Панченко Вероніка Валерівна</t>
  </si>
  <si>
    <t>EMQ_1120</t>
  </si>
  <si>
    <t>Лепеха  Анастасія Андріївна</t>
  </si>
  <si>
    <t>Шендрик Юлія Віталівна</t>
  </si>
  <si>
    <t>EMQ_1121</t>
  </si>
  <si>
    <t> Дерій Дар’я Михайлівна</t>
  </si>
  <si>
    <t> Калінчук Валерія Михайлівна</t>
  </si>
  <si>
    <t>Кравченко Ліна Миколаївна</t>
  </si>
  <si>
    <t>EMQ_1122</t>
  </si>
  <si>
    <t> Чернуха Владислав Олександрович</t>
  </si>
  <si>
    <t>Маслій Арсеній Андрійович</t>
  </si>
  <si>
    <t>Суптело Ольга Сергіївна</t>
  </si>
  <si>
    <t>EMQ_1123</t>
  </si>
  <si>
    <t>Бекеша Ярослав Олександрович</t>
  </si>
  <si>
    <t>Стецюк Роман Олегович</t>
  </si>
  <si>
    <t>Давидчук Ніна Вікторівна</t>
  </si>
  <si>
    <t>EMQ_1124</t>
  </si>
  <si>
    <t>Бондарчук Віталій Олександрович</t>
  </si>
  <si>
    <t>Денисюк Михайло Валерійович</t>
  </si>
  <si>
    <t>EMQ_1125</t>
  </si>
  <si>
    <t>Табачук Назар Валерійович</t>
  </si>
  <si>
    <t>Федорук Владислав Ігорович</t>
  </si>
  <si>
    <t>EMQ_1126</t>
  </si>
  <si>
    <t> Базар Максим Ігорович</t>
  </si>
  <si>
    <t> Зейкан Софія Іванівна</t>
  </si>
  <si>
    <t>Біловус Оксана Миколаївна</t>
  </si>
  <si>
    <t>EMQ_1127</t>
  </si>
  <si>
    <t>Павлюкевич Михайло Денисович</t>
  </si>
  <si>
    <t> Мазурик Ангеліна Ярославівна</t>
  </si>
  <si>
    <t>EMQ_1128</t>
  </si>
  <si>
    <t> Король Сергій Сергійович</t>
  </si>
  <si>
    <t> Калашнікова Софія Євгенівна</t>
  </si>
  <si>
    <t>Сумарокова Ірина Володимирівна</t>
  </si>
  <si>
    <t>EMQ_1129</t>
  </si>
  <si>
    <t>Дика Христина Андріївна</t>
  </si>
  <si>
    <t>Трух Назар Романович</t>
  </si>
  <si>
    <t>Пеленичка Романа Іванівна</t>
  </si>
  <si>
    <t>EMQ_1130</t>
  </si>
  <si>
    <t> Тарасенко Крістіна Олександрівна</t>
  </si>
  <si>
    <t>  Мироненко Аліна Володимирівна</t>
  </si>
  <si>
    <t>Кареліна Оксана Анатоліївна</t>
  </si>
  <si>
    <t>EMQ_1131</t>
  </si>
  <si>
    <t> Ямпольська Марія Олександрівна</t>
  </si>
  <si>
    <t>  Д’ячишина Софія Ігорівна</t>
  </si>
  <si>
    <t>EMQ_1132</t>
  </si>
  <si>
    <t> Павленко Єлизавета Романівна</t>
  </si>
  <si>
    <t>  Скиба Ярослава Павлівна</t>
  </si>
  <si>
    <t>EMQ_1133</t>
  </si>
  <si>
    <t> Моісеєва Юлія Андріївна</t>
  </si>
  <si>
    <t>  Волощенко Сніжана Олександрівна</t>
  </si>
  <si>
    <t>EMQ_1134</t>
  </si>
  <si>
    <t> Ткачук Олександр Ігорович</t>
  </si>
  <si>
    <t>  Скачко Артем Андрійович</t>
  </si>
  <si>
    <t>EMQ_1135</t>
  </si>
  <si>
    <t> Усатов Іван Станіславович</t>
  </si>
  <si>
    <t>  Негоденко Богдан Сергійович</t>
  </si>
  <si>
    <t>EMQ_1136</t>
  </si>
  <si>
    <t> Вербицька Софія Андріївна </t>
  </si>
  <si>
    <t> Левчук Кароліна Володимирівна</t>
  </si>
  <si>
    <t>Колчанова Марія Ігорівна</t>
  </si>
  <si>
    <t>EMQ_1137</t>
  </si>
  <si>
    <t>Юрков Ілля Дмитрович</t>
  </si>
  <si>
    <t> Каплун Максим Сергійович</t>
  </si>
  <si>
    <t>Орел Наталія Василівна</t>
  </si>
  <si>
    <t>EMQ_1138</t>
  </si>
  <si>
    <t>Ткаченко Вероніка Миколаївна</t>
  </si>
  <si>
    <t>Радченко Ілья Олексійович</t>
  </si>
  <si>
    <t>Лободенко Тетяна Григорівна</t>
  </si>
  <si>
    <t>EMQ_1139</t>
  </si>
  <si>
    <t>Гнатенко Аріна</t>
  </si>
  <si>
    <t>Іванишин Марія</t>
  </si>
  <si>
    <t>Мак Світлана Володимирівна</t>
  </si>
  <si>
    <t>EMQ_1140</t>
  </si>
  <si>
    <t> Вієру Віка Павлівна</t>
  </si>
  <si>
    <t> Цар Віка Сергіївна</t>
  </si>
  <si>
    <t>Ботлунг Чезара Петрівна</t>
  </si>
  <si>
    <t>EMQ_1141</t>
  </si>
  <si>
    <t>Коваль Михайло</t>
  </si>
  <si>
    <t>Тарасова Анна</t>
  </si>
  <si>
    <t>Чорна Анна-Катерина Андріївна</t>
  </si>
  <si>
    <t>EMQ_1142</t>
  </si>
  <si>
    <t>Бабачук Роксолана</t>
  </si>
  <si>
    <t>Галайко Аніта</t>
  </si>
  <si>
    <t>EMQ_1143</t>
  </si>
  <si>
    <t> Афанасієва Дарина Віталіївна</t>
  </si>
  <si>
    <t> Базильська Валерія Олександрівна</t>
  </si>
  <si>
    <t>Крамінська Галина Володимирівна</t>
  </si>
  <si>
    <t>EMQ_1144</t>
  </si>
  <si>
    <t>Горб Валерія Ігорівна</t>
  </si>
  <si>
    <t>Канівецька Анастасія Сергіївна</t>
  </si>
  <si>
    <t>Щипець Ольга Миколаївна</t>
  </si>
  <si>
    <t>EMQ_1145</t>
  </si>
  <si>
    <t>Ліньова Вікторія</t>
  </si>
  <si>
    <t>Верзун Марія</t>
  </si>
  <si>
    <t>EMQ_1146</t>
  </si>
  <si>
    <t>Швень Тимофій</t>
  </si>
  <si>
    <t>Жабенко Андрій</t>
  </si>
  <si>
    <t>EMQ_1147</t>
  </si>
  <si>
    <t>Трощій Антон</t>
  </si>
  <si>
    <t>Решетило Уляна</t>
  </si>
  <si>
    <t>Будрик Оксана Ігорівна</t>
  </si>
  <si>
    <t>EMQ_1148</t>
  </si>
  <si>
    <t>Красноженов Костянтин</t>
  </si>
  <si>
    <t>Танцюра Поліна</t>
  </si>
  <si>
    <t>EMQ_1149</t>
  </si>
  <si>
    <t>Войтенко Матвій Васильович</t>
  </si>
  <si>
    <t>Колбасюк Анастасія Артемівна</t>
  </si>
  <si>
    <t>Сова Даніїл Віталійович</t>
  </si>
  <si>
    <t>EMQ_1150</t>
  </si>
  <si>
    <t>Бровко Владислав Олександрович</t>
  </si>
  <si>
    <t>Петрашевська Вероніка Ігорівна</t>
  </si>
  <si>
    <t>EMQ_1151</t>
  </si>
  <si>
    <t>Братчук Данило Вадимович</t>
  </si>
  <si>
    <t>Чевдар Тимофій Олександрович</t>
  </si>
  <si>
    <t>Нечипорик Ірина Іванівна</t>
  </si>
  <si>
    <t>EMQ_1152</t>
  </si>
  <si>
    <t>Козловська Ксенія</t>
  </si>
  <si>
    <t>Булига Богдана</t>
  </si>
  <si>
    <t>Ютиш Наталія Василівна</t>
  </si>
  <si>
    <t>EMQ_1153</t>
  </si>
  <si>
    <t>Прішутова Анастасія Євгенівна</t>
  </si>
  <si>
    <t>Кушта Марина Вікторівна</t>
  </si>
  <si>
    <t>Гнатюк Наталія Віталіївна</t>
  </si>
  <si>
    <t>EMQ_1154</t>
  </si>
  <si>
    <t>Рохман Марко Богданович</t>
  </si>
  <si>
    <t>Семець Максим Васильович</t>
  </si>
  <si>
    <t>Бойчук Ніна Петрівна</t>
  </si>
  <si>
    <t>EMQ_1155</t>
  </si>
  <si>
    <t>Туранський Іван Ігорович</t>
  </si>
  <si>
    <t>Дубенська Наталія Леонідівна</t>
  </si>
  <si>
    <t>EMQ_1156</t>
  </si>
  <si>
    <t>Литвинець Віталій Юрійович</t>
  </si>
  <si>
    <t>Повх Олександр Романович</t>
  </si>
  <si>
    <t>EMQ_1157</t>
  </si>
  <si>
    <t>Чеботарьова Анастасія</t>
  </si>
  <si>
    <t>Єгорова Світлана Леонідівна</t>
  </si>
  <si>
    <t>EMQ_1158</t>
  </si>
  <si>
    <t>Макарчук Анна Едуардівна</t>
  </si>
  <si>
    <t>Пучковська Вікторія Вадимівна</t>
  </si>
  <si>
    <t>Пух Ірина Михайлівна </t>
  </si>
  <si>
    <t>EMQ_1159</t>
  </si>
  <si>
    <t>Марчук Любов Олексіївна</t>
  </si>
  <si>
    <t>Олійник Юлія Олександрівна</t>
  </si>
  <si>
    <t>Ніколаєва Юлія Олегівна</t>
  </si>
  <si>
    <t>EMQ_1160</t>
  </si>
  <si>
    <t>Кедровська Катерина Андріївна</t>
  </si>
  <si>
    <t>Білянська Діана Олексіївна</t>
  </si>
  <si>
    <t>EMQ_1161</t>
  </si>
  <si>
    <t>Браїлко Данило Євгенійович</t>
  </si>
  <si>
    <t>Лосенков Іван Володимирович</t>
  </si>
  <si>
    <t>EMQ_1162</t>
  </si>
  <si>
    <t>Татарінова Дарія Дмитрівна</t>
  </si>
  <si>
    <t>Ткач Артем Андрійович</t>
  </si>
  <si>
    <t>EMQ_1163</t>
  </si>
  <si>
    <t>Медведєва Інна Юріївна</t>
  </si>
  <si>
    <t>Малютіна Аастасія Павлівна</t>
  </si>
  <si>
    <t>EMQ_1164</t>
  </si>
  <si>
    <t>Лістратенко Юрій Мухамадалійович</t>
  </si>
  <si>
    <t>Голубкова Кира Сергіївна</t>
  </si>
  <si>
    <t>EMQ_1165</t>
  </si>
  <si>
    <t>Смірнов Кірілл В’ячеславович</t>
  </si>
  <si>
    <t>Лешуков Іван Олексійович</t>
  </si>
  <si>
    <t>EMQ_1166</t>
  </si>
  <si>
    <t>Салюк Мар'ян Богданович</t>
  </si>
  <si>
    <t>Нетреба Олександр Сергійович</t>
  </si>
  <si>
    <t>Романишин Ольга Миколаївна</t>
  </si>
  <si>
    <t>EMQ_1167</t>
  </si>
  <si>
    <t>Ковальчук Христина Олегівна</t>
  </si>
  <si>
    <t>Дукас Олег Романович</t>
  </si>
  <si>
    <t>EMQ_1168</t>
  </si>
  <si>
    <t>Явний Артем Юрійович</t>
  </si>
  <si>
    <t>Гнатишин Максим Володимирович</t>
  </si>
  <si>
    <t>EMQ_1169</t>
  </si>
  <si>
    <t> Мовчанюк Анастасія Сергіївна</t>
  </si>
  <si>
    <t> Концимал Лілія Олексіївна</t>
  </si>
  <si>
    <t>Красновська Лариса Олександрівна</t>
  </si>
  <si>
    <t>EMQ_1170</t>
  </si>
  <si>
    <t> Дедух Дар’я Юріївна</t>
  </si>
  <si>
    <t> Семенюк Вікторія Сергіївна</t>
  </si>
  <si>
    <t>EMQ_1171</t>
  </si>
  <si>
    <t> Плахотнюк Дарія Ігорівна</t>
  </si>
  <si>
    <t> Тищенко Дарина Романівна</t>
  </si>
  <si>
    <t>EMQ_1172</t>
  </si>
  <si>
    <t> Кудінов Нікіта Дмитрович</t>
  </si>
  <si>
    <t> Стрибулевич Олександр Леонідович</t>
  </si>
  <si>
    <t>EMQ_1173</t>
  </si>
  <si>
    <t> Сметанюк олександр Михайлович</t>
  </si>
  <si>
    <t> Малонос Анна Дмитрівна</t>
  </si>
  <si>
    <t>EMQ_1174</t>
  </si>
  <si>
    <t> Рудзінський Ілля Миколайович</t>
  </si>
  <si>
    <t>Либак Анастасія Ігорівна</t>
  </si>
  <si>
    <t>EMQ_1175</t>
  </si>
  <si>
    <t> Борисюк Володимир Андрійович</t>
  </si>
  <si>
    <t> Борисюк Олександр Андрійович</t>
  </si>
  <si>
    <t>EMQ_1176</t>
  </si>
  <si>
    <t> Антонюк Дарина Олександрівна</t>
  </si>
  <si>
    <t> Русенюк Владислав Андрійович</t>
  </si>
  <si>
    <t>EMQ_1177</t>
  </si>
  <si>
    <t> Ярмушко Назар Олександрович</t>
  </si>
  <si>
    <t> Баль Маргарита Віталіївна</t>
  </si>
  <si>
    <t>EMQ_1178</t>
  </si>
  <si>
    <t>Гончаров Ілля Олександрович</t>
  </si>
  <si>
    <t>Фірсов Максим Геннадійович</t>
  </si>
  <si>
    <t>EMQ_1179</t>
  </si>
  <si>
    <t>Шестаков Микита Дмитрович</t>
  </si>
  <si>
    <t>Карпенко Поліна Артемівна</t>
  </si>
  <si>
    <t>EMQ_1180</t>
  </si>
  <si>
    <t>Лобацький Ігор</t>
  </si>
  <si>
    <t>Куцик Іван</t>
  </si>
  <si>
    <t>Никитюк Тетяна Володимирівна</t>
  </si>
  <si>
    <t>EMQ_1181</t>
  </si>
  <si>
    <t>Погонюк Ілля</t>
  </si>
  <si>
    <t>Богайчук Дмитро</t>
  </si>
  <si>
    <t>EMQ_1182</t>
  </si>
  <si>
    <t>Коба Кирил Юрійович</t>
  </si>
  <si>
    <t>Семенчук Нікіта Іванович</t>
  </si>
  <si>
    <t>Крамская Галина Іванівна</t>
  </si>
  <si>
    <t>EMQ_1183</t>
  </si>
  <si>
    <t>Федюк Владислав Сергійович</t>
  </si>
  <si>
    <t>Франчук Андрій Миколайович</t>
  </si>
  <si>
    <t>EMQ_1184</t>
  </si>
  <si>
    <t>Бугня Анастасія Сергіївна</t>
  </si>
  <si>
    <t>Проскурняк Вадим Петрович</t>
  </si>
  <si>
    <t>EMQ_1185</t>
  </si>
  <si>
    <t>Помочна Вікторія Андріївна</t>
  </si>
  <si>
    <t>Трофімова Каріна Едіківна</t>
  </si>
  <si>
    <t>EMQ_1186</t>
  </si>
  <si>
    <t>Ткачук Христина Андріївна</t>
  </si>
  <si>
    <t>Цісовська Ольга Сергіївна</t>
  </si>
  <si>
    <t>EMQ_1187</t>
  </si>
  <si>
    <t>Вельгун Євген Віталійович</t>
  </si>
  <si>
    <t>Требиш Богдана Романівна</t>
  </si>
  <si>
    <t>EMQ_1188</t>
  </si>
  <si>
    <t>Ковалик Оксана Андріївна</t>
  </si>
  <si>
    <t>Баліцький Дем'ян Богданович</t>
  </si>
  <si>
    <t>Теодора Перуна</t>
  </si>
  <si>
    <t>EMQ_1189</t>
  </si>
  <si>
    <t>Романик Сергій Володимирович</t>
  </si>
  <si>
    <t>Ковалик Назар Євгенович</t>
  </si>
  <si>
    <t>EMQ_1190</t>
  </si>
  <si>
    <t>Височин Ростислав Олексійович</t>
  </si>
  <si>
    <t>Оніщенко Артемій Євгенович</t>
  </si>
  <si>
    <t>Павлікова Наталія Володимирівна</t>
  </si>
  <si>
    <t>EMQ_1191</t>
  </si>
  <si>
    <t>Литвиненко Денис Олексійович</t>
  </si>
  <si>
    <t>Шевченко Вікторія Іванівна</t>
  </si>
  <si>
    <t>Гладка Валентина Михайлівна</t>
  </si>
  <si>
    <t>EMQ_1192</t>
  </si>
  <si>
    <t>Денисенко Ярослав Денисович</t>
  </si>
  <si>
    <t>Заяць Дмитро Ігорович</t>
  </si>
  <si>
    <t xml:space="preserve">Хоша Марина </t>
  </si>
  <si>
    <t>EMQ_1193</t>
  </si>
  <si>
    <t>Овчарова Дар’я Олександрівна</t>
  </si>
  <si>
    <t>Товма Ірина Сергіївна</t>
  </si>
  <si>
    <t>EMQ_1194</t>
  </si>
  <si>
    <t>Потехінський Максим Андрійович</t>
  </si>
  <si>
    <t>Розумний Артем Вікторович</t>
  </si>
  <si>
    <t>EMQ_1195</t>
  </si>
  <si>
    <t>Дидика Анна Олександрівна</t>
  </si>
  <si>
    <t>Чередниченко Софія Андріївна</t>
  </si>
  <si>
    <t>EMQ_1196</t>
  </si>
  <si>
    <t>Шатров Данило Андрійович</t>
  </si>
  <si>
    <t>Кузіч Оксана Іванівна</t>
  </si>
  <si>
    <t>EMQ_1197</t>
  </si>
  <si>
    <t>Пелипенко Поліна</t>
  </si>
  <si>
    <t>Галущак Маргарита</t>
  </si>
  <si>
    <t>EMQ_1198</t>
  </si>
  <si>
    <t>Романюк Володимир Володимирович</t>
  </si>
  <si>
    <t>Залужна Анастасія Андріївна</t>
  </si>
  <si>
    <t>Дроздовська Божена Тарасівна</t>
  </si>
  <si>
    <t>EMQ_1199</t>
  </si>
  <si>
    <t>Базар Максим Ігорович</t>
  </si>
  <si>
    <t>Зейкан Софія Іванівна</t>
  </si>
  <si>
    <t>EMQ_1200</t>
  </si>
  <si>
    <t>Ввведенська Анна</t>
  </si>
  <si>
    <t>Вивчено Кіра</t>
  </si>
  <si>
    <t>Вчитель Котеньова Олександра</t>
  </si>
  <si>
    <t>EMQ_1201</t>
  </si>
  <si>
    <t>Колов Олександр</t>
  </si>
  <si>
    <t>Фесенко Нікіта</t>
  </si>
  <si>
    <t>EMQ_1202</t>
  </si>
  <si>
    <t>Генсер Ілля</t>
  </si>
  <si>
    <t>Присташ Роман</t>
  </si>
  <si>
    <t>EMQ_1203</t>
  </si>
  <si>
    <t>Литвиненко Володимир Максимович</t>
  </si>
  <si>
    <t>Нікулов Артем Володимирович</t>
  </si>
  <si>
    <t>Ковальська Олена Павлівна</t>
  </si>
  <si>
    <t>EMQ_1204</t>
  </si>
  <si>
    <t>Домінек Ігор Миколайович</t>
  </si>
  <si>
    <t>Трояновський Матвій Іванович</t>
  </si>
  <si>
    <t>Лютак Галина</t>
  </si>
  <si>
    <t>EMQ_1205</t>
  </si>
  <si>
    <t>Фролова Марія Максимівна</t>
  </si>
  <si>
    <t>Купчинська Дар'я Романівна</t>
  </si>
  <si>
    <t>Юлія Шурпенкова</t>
  </si>
  <si>
    <t>EMQ_1206</t>
  </si>
  <si>
    <t> Уханська Андріана ВІкторівна</t>
  </si>
  <si>
    <t> Гук Марта Іванівна</t>
  </si>
  <si>
    <t>EMQ_1207</t>
  </si>
  <si>
    <t>Когутанич Роман Володимирович</t>
  </si>
  <si>
    <t>Качмар Арсен Юрійович</t>
  </si>
  <si>
    <t>Номер сертифікату</t>
  </si>
  <si>
    <t>Шпілєва Оксана Петрівна</t>
  </si>
  <si>
    <t xml:space="preserve">Райлян Софія Андріївна </t>
  </si>
  <si>
    <t xml:space="preserve">Нестерова Олександра Вадимівна </t>
  </si>
  <si>
    <t>Єгоров Андрій</t>
  </si>
  <si>
    <t>EMQ_1208</t>
  </si>
  <si>
    <t>EMQ_1209</t>
  </si>
  <si>
    <t>EMQ_1210</t>
  </si>
  <si>
    <t>Саміляк Вадим Віталійович  </t>
  </si>
  <si>
    <t>Лосева Маргарита Сергіївна</t>
  </si>
  <si>
    <t xml:space="preserve">Калашник Вадим </t>
  </si>
  <si>
    <t>Шапко Гліб</t>
  </si>
  <si>
    <t xml:space="preserve">Норова Валерія Ігорівна </t>
  </si>
  <si>
    <t>Хименко Амелія Віталіївна</t>
  </si>
  <si>
    <t>Субачев Нікіта</t>
  </si>
  <si>
    <t>Хома Назар Борисович</t>
  </si>
  <si>
    <t>Муравська Христина Степанівна</t>
  </si>
  <si>
    <t>Бржиська Анастасія Андріївна</t>
  </si>
  <si>
    <t>Красновська Катерина Андріївна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</si>
</sst>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0" fillId="0" borderId="0" xfId="0"/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talan.bank.gov.ua/get-user-certificate/gVb-bov-qT1lME5RXsGD" TargetMode="External"/><Relationship Id="rId170" Type="http://schemas.openxmlformats.org/officeDocument/2006/relationships/hyperlink" Target="https://talan.bank.gov.ua/get-user-certificate/gVb-b8IgJy1TIAu1OV6U" TargetMode="External"/><Relationship Id="rId268" Type="http://schemas.openxmlformats.org/officeDocument/2006/relationships/hyperlink" Target="https://talan.bank.gov.ua/get-user-certificate/gVb-bzopzZsfCVcBY3nf" TargetMode="External"/><Relationship Id="rId475" Type="http://schemas.openxmlformats.org/officeDocument/2006/relationships/hyperlink" Target="https://talan.bank.gov.ua/get-user-certificate/gVb-bwjI4xbeJ_YSGxqw" TargetMode="External"/><Relationship Id="rId682" Type="http://schemas.openxmlformats.org/officeDocument/2006/relationships/hyperlink" Target="https://talan.bank.gov.ua/get-user-certificate/gVb-bePIRVz2itVhyc9O" TargetMode="External"/><Relationship Id="rId128" Type="http://schemas.openxmlformats.org/officeDocument/2006/relationships/hyperlink" Target="https://talan.bank.gov.ua/get-user-certificate/gVb-bqVOudoVbtKhY6nK" TargetMode="External"/><Relationship Id="rId335" Type="http://schemas.openxmlformats.org/officeDocument/2006/relationships/hyperlink" Target="https://talan.bank.gov.ua/get-user-certificate/gVb-bwVevhjScg0fG52U" TargetMode="External"/><Relationship Id="rId542" Type="http://schemas.openxmlformats.org/officeDocument/2006/relationships/hyperlink" Target="https://talan.bank.gov.ua/get-user-certificate/gVb-b4O0D2QfwKsP1kiK" TargetMode="External"/><Relationship Id="rId987" Type="http://schemas.openxmlformats.org/officeDocument/2006/relationships/hyperlink" Target="https://talan.bank.gov.ua/get-user-certificate/gVb-bg3bJv5_m0W1_Qdy" TargetMode="External"/><Relationship Id="rId1172" Type="http://schemas.openxmlformats.org/officeDocument/2006/relationships/hyperlink" Target="https://talan.bank.gov.ua/get-user-certificate/gVb-bst-pyAo-__mMohs" TargetMode="External"/><Relationship Id="rId402" Type="http://schemas.openxmlformats.org/officeDocument/2006/relationships/hyperlink" Target="https://talan.bank.gov.ua/get-user-certificate/gVb-b667yD5PmXl8zraM" TargetMode="External"/><Relationship Id="rId847" Type="http://schemas.openxmlformats.org/officeDocument/2006/relationships/hyperlink" Target="https://talan.bank.gov.ua/get-user-certificate/gVb-bl1-vVHd_KVLcjBq" TargetMode="External"/><Relationship Id="rId1032" Type="http://schemas.openxmlformats.org/officeDocument/2006/relationships/hyperlink" Target="https://talan.bank.gov.ua/get-user-certificate/gVb-buMvtqe7AuFJiocG" TargetMode="External"/><Relationship Id="rId707" Type="http://schemas.openxmlformats.org/officeDocument/2006/relationships/hyperlink" Target="https://talan.bank.gov.ua/get-user-certificate/gVb-b1r0qzB9H5JCEFtP" TargetMode="External"/><Relationship Id="rId914" Type="http://schemas.openxmlformats.org/officeDocument/2006/relationships/hyperlink" Target="https://talan.bank.gov.ua/get-user-certificate/gVb-b-V6oqfcCF_sz0Cy" TargetMode="External"/><Relationship Id="rId43" Type="http://schemas.openxmlformats.org/officeDocument/2006/relationships/hyperlink" Target="https://talan.bank.gov.ua/get-user-certificate/gVb-bmhljY5NQRqWqbNP" TargetMode="External"/><Relationship Id="rId192" Type="http://schemas.openxmlformats.org/officeDocument/2006/relationships/hyperlink" Target="https://talan.bank.gov.ua/get-user-certificate/gVb-b-keWC4h471kNa7G" TargetMode="External"/><Relationship Id="rId497" Type="http://schemas.openxmlformats.org/officeDocument/2006/relationships/hyperlink" Target="https://talan.bank.gov.ua/get-user-certificate/gVb-bPUMg0W-3qc4bviE" TargetMode="External"/><Relationship Id="rId357" Type="http://schemas.openxmlformats.org/officeDocument/2006/relationships/hyperlink" Target="https://talan.bank.gov.ua/get-user-certificate/gVb-bX5z21cxB5sjT2FT" TargetMode="External"/><Relationship Id="rId1194" Type="http://schemas.openxmlformats.org/officeDocument/2006/relationships/hyperlink" Target="https://talan.bank.gov.ua/get-user-certificate/gVb-b371vc5dshdzdJgG" TargetMode="External"/><Relationship Id="rId217" Type="http://schemas.openxmlformats.org/officeDocument/2006/relationships/hyperlink" Target="https://talan.bank.gov.ua/get-user-certificate/gVb-bfxu_kmksVRKGivj" TargetMode="External"/><Relationship Id="rId564" Type="http://schemas.openxmlformats.org/officeDocument/2006/relationships/hyperlink" Target="https://talan.bank.gov.ua/get-user-certificate/gVb-bj6rTGmU4qUcsnjC" TargetMode="External"/><Relationship Id="rId771" Type="http://schemas.openxmlformats.org/officeDocument/2006/relationships/hyperlink" Target="https://talan.bank.gov.ua/get-user-certificate/gVb-b-8IFOoENQ8MUfwz" TargetMode="External"/><Relationship Id="rId869" Type="http://schemas.openxmlformats.org/officeDocument/2006/relationships/hyperlink" Target="https://talan.bank.gov.ua/get-user-certificate/gVb-bUQXyK5APP4vE5Vn" TargetMode="External"/><Relationship Id="rId424" Type="http://schemas.openxmlformats.org/officeDocument/2006/relationships/hyperlink" Target="https://talan.bank.gov.ua/get-user-certificate/gVb-boy7BqgbXSlVwUD7" TargetMode="External"/><Relationship Id="rId631" Type="http://schemas.openxmlformats.org/officeDocument/2006/relationships/hyperlink" Target="https://talan.bank.gov.ua/get-user-certificate/gVb-bhC5tRaqkzxQvKX1" TargetMode="External"/><Relationship Id="rId729" Type="http://schemas.openxmlformats.org/officeDocument/2006/relationships/hyperlink" Target="https://talan.bank.gov.ua/get-user-certificate/gVb-btvmpfaoJJ6J5eEh" TargetMode="External"/><Relationship Id="rId1054" Type="http://schemas.openxmlformats.org/officeDocument/2006/relationships/hyperlink" Target="https://talan.bank.gov.ua/get-user-certificate/gVb-bCJSXH7GvRCryQ6G" TargetMode="External"/><Relationship Id="rId936" Type="http://schemas.openxmlformats.org/officeDocument/2006/relationships/hyperlink" Target="https://talan.bank.gov.ua/get-user-certificate/gVb-bkHTtLHtGnsPYGTY" TargetMode="External"/><Relationship Id="rId1121" Type="http://schemas.openxmlformats.org/officeDocument/2006/relationships/hyperlink" Target="https://talan.bank.gov.ua/get-user-certificate/gVb-bMk8t79Pnun2KKRE" TargetMode="External"/><Relationship Id="rId65" Type="http://schemas.openxmlformats.org/officeDocument/2006/relationships/hyperlink" Target="https://talan.bank.gov.ua/get-user-certificate/gVb-b-uu6mTUckzqrjYt" TargetMode="External"/><Relationship Id="rId281" Type="http://schemas.openxmlformats.org/officeDocument/2006/relationships/hyperlink" Target="https://talan.bank.gov.ua/get-user-certificate/gVb-bc9S6DlxfOgqoZU6" TargetMode="External"/><Relationship Id="rId141" Type="http://schemas.openxmlformats.org/officeDocument/2006/relationships/hyperlink" Target="https://talan.bank.gov.ua/get-user-certificate/gVb-bDMq8afisLS31i51" TargetMode="External"/><Relationship Id="rId379" Type="http://schemas.openxmlformats.org/officeDocument/2006/relationships/hyperlink" Target="https://talan.bank.gov.ua/get-user-certificate/gVb-bsjhPVLrWuH5ZbRp" TargetMode="External"/><Relationship Id="rId586" Type="http://schemas.openxmlformats.org/officeDocument/2006/relationships/hyperlink" Target="https://talan.bank.gov.ua/get-user-certificate/gVb-bBL4f7dNiUl42Ybe" TargetMode="External"/><Relationship Id="rId793" Type="http://schemas.openxmlformats.org/officeDocument/2006/relationships/hyperlink" Target="https://talan.bank.gov.ua/get-user-certificate/gVb-bKLdAE1GmoGaHgBs" TargetMode="External"/><Relationship Id="rId7" Type="http://schemas.openxmlformats.org/officeDocument/2006/relationships/hyperlink" Target="https://talan.bank.gov.ua/get-user-certificate/gVb-bZGij1-oKlYz9Ueh" TargetMode="External"/><Relationship Id="rId239" Type="http://schemas.openxmlformats.org/officeDocument/2006/relationships/hyperlink" Target="https://talan.bank.gov.ua/get-user-certificate/gVb-bIMHle_oFRxUNFeM" TargetMode="External"/><Relationship Id="rId446" Type="http://schemas.openxmlformats.org/officeDocument/2006/relationships/hyperlink" Target="https://talan.bank.gov.ua/get-user-certificate/gVb-b9lWgHxoYR9zQ1Ez" TargetMode="External"/><Relationship Id="rId653" Type="http://schemas.openxmlformats.org/officeDocument/2006/relationships/hyperlink" Target="https://talan.bank.gov.ua/get-user-certificate/gVb-b2tXAYoxmKF8gRxH" TargetMode="External"/><Relationship Id="rId1076" Type="http://schemas.openxmlformats.org/officeDocument/2006/relationships/hyperlink" Target="https://talan.bank.gov.ua/get-user-certificate/gVb-b_lGaeGHyQaGMK7l" TargetMode="External"/><Relationship Id="rId306" Type="http://schemas.openxmlformats.org/officeDocument/2006/relationships/hyperlink" Target="https://talan.bank.gov.ua/get-user-certificate/gVb-blZYmGJTG5Ha1myP" TargetMode="External"/><Relationship Id="rId860" Type="http://schemas.openxmlformats.org/officeDocument/2006/relationships/hyperlink" Target="https://talan.bank.gov.ua/get-user-certificate/gVb-b9Q3Skl32alhLv2e" TargetMode="External"/><Relationship Id="rId958" Type="http://schemas.openxmlformats.org/officeDocument/2006/relationships/hyperlink" Target="https://talan.bank.gov.ua/get-user-certificate/gVb-buPbqZvlf6xbMP-e" TargetMode="External"/><Relationship Id="rId1143" Type="http://schemas.openxmlformats.org/officeDocument/2006/relationships/hyperlink" Target="https://talan.bank.gov.ua/get-user-certificate/gVb-bCutQfjahmLX_4mq" TargetMode="External"/><Relationship Id="rId87" Type="http://schemas.openxmlformats.org/officeDocument/2006/relationships/hyperlink" Target="https://talan.bank.gov.ua/get-user-certificate/gVb-bY6qbnBlYawI43jK" TargetMode="External"/><Relationship Id="rId513" Type="http://schemas.openxmlformats.org/officeDocument/2006/relationships/hyperlink" Target="https://talan.bank.gov.ua/get-user-certificate/gVb-bsq4GS0AfGWsHrH0" TargetMode="External"/><Relationship Id="rId720" Type="http://schemas.openxmlformats.org/officeDocument/2006/relationships/hyperlink" Target="https://talan.bank.gov.ua/get-user-certificate/gVb-byseGti99ZTcbSG9" TargetMode="External"/><Relationship Id="rId818" Type="http://schemas.openxmlformats.org/officeDocument/2006/relationships/hyperlink" Target="https://talan.bank.gov.ua/get-user-certificate/gVb-bLepZjcammCqY6jx" TargetMode="External"/><Relationship Id="rId1003" Type="http://schemas.openxmlformats.org/officeDocument/2006/relationships/hyperlink" Target="https://talan.bank.gov.ua/get-user-certificate/gVb-bhqoCfiAFLBF4uCj" TargetMode="External"/><Relationship Id="rId1210" Type="http://schemas.openxmlformats.org/officeDocument/2006/relationships/hyperlink" Target="https://talan.bank.gov.ua/get-user-certificate/8vNcK-5KvvbDkMXobtqL" TargetMode="External"/><Relationship Id="rId14" Type="http://schemas.openxmlformats.org/officeDocument/2006/relationships/hyperlink" Target="https://talan.bank.gov.ua/get-user-certificate/gVb-bYFkVORFtUTLxwL-" TargetMode="External"/><Relationship Id="rId163" Type="http://schemas.openxmlformats.org/officeDocument/2006/relationships/hyperlink" Target="https://talan.bank.gov.ua/get-user-certificate/gVb-bn1emEQoBhLYDy5i" TargetMode="External"/><Relationship Id="rId370" Type="http://schemas.openxmlformats.org/officeDocument/2006/relationships/hyperlink" Target="https://talan.bank.gov.ua/get-user-certificate/gVb-bgq1YMd2Ltg6pZnm" TargetMode="External"/><Relationship Id="rId230" Type="http://schemas.openxmlformats.org/officeDocument/2006/relationships/hyperlink" Target="https://talan.bank.gov.ua/get-user-certificate/gVb-b5Ml-dNp-Kq6n3zM" TargetMode="External"/><Relationship Id="rId468" Type="http://schemas.openxmlformats.org/officeDocument/2006/relationships/hyperlink" Target="https://talan.bank.gov.ua/get-user-certificate/gVb-bAM44-WBel36msF5" TargetMode="External"/><Relationship Id="rId675" Type="http://schemas.openxmlformats.org/officeDocument/2006/relationships/hyperlink" Target="https://talan.bank.gov.ua/get-user-certificate/gVb-bj_QELiM-0DgFOMY" TargetMode="External"/><Relationship Id="rId882" Type="http://schemas.openxmlformats.org/officeDocument/2006/relationships/hyperlink" Target="https://talan.bank.gov.ua/get-user-certificate/gVb-baXAtyshb4qq1GB1" TargetMode="External"/><Relationship Id="rId1098" Type="http://schemas.openxmlformats.org/officeDocument/2006/relationships/hyperlink" Target="https://talan.bank.gov.ua/get-user-certificate/gVb-btr_v42RqYQyQZdZ" TargetMode="External"/><Relationship Id="rId328" Type="http://schemas.openxmlformats.org/officeDocument/2006/relationships/hyperlink" Target="https://talan.bank.gov.ua/get-user-certificate/gVb-bJz6Ee-l3U6Ww9hI" TargetMode="External"/><Relationship Id="rId535" Type="http://schemas.openxmlformats.org/officeDocument/2006/relationships/hyperlink" Target="https://talan.bank.gov.ua/get-user-certificate/gVb-bWZPHIgga5uM7nkr" TargetMode="External"/><Relationship Id="rId742" Type="http://schemas.openxmlformats.org/officeDocument/2006/relationships/hyperlink" Target="https://talan.bank.gov.ua/get-user-certificate/gVb-baAk_-p1ilfFkx-_" TargetMode="External"/><Relationship Id="rId1165" Type="http://schemas.openxmlformats.org/officeDocument/2006/relationships/hyperlink" Target="https://talan.bank.gov.ua/get-user-certificate/gVb-bWLmF-_rZgnnNuF4" TargetMode="External"/><Relationship Id="rId602" Type="http://schemas.openxmlformats.org/officeDocument/2006/relationships/hyperlink" Target="https://talan.bank.gov.ua/get-user-certificate/gVb-bwmsHHSvIkV6QKf3" TargetMode="External"/><Relationship Id="rId1025" Type="http://schemas.openxmlformats.org/officeDocument/2006/relationships/hyperlink" Target="https://talan.bank.gov.ua/get-user-certificate/gVb-bflHCtQOOWY18s5C" TargetMode="External"/><Relationship Id="rId907" Type="http://schemas.openxmlformats.org/officeDocument/2006/relationships/hyperlink" Target="https://talan.bank.gov.ua/get-user-certificate/gVb-begJaPzTR2KWmAbo" TargetMode="External"/><Relationship Id="rId36" Type="http://schemas.openxmlformats.org/officeDocument/2006/relationships/hyperlink" Target="https://talan.bank.gov.ua/get-user-certificate/gVb-bJahBV-bzaZ_QqZc" TargetMode="External"/><Relationship Id="rId185" Type="http://schemas.openxmlformats.org/officeDocument/2006/relationships/hyperlink" Target="https://talan.bank.gov.ua/get-user-certificate/gVb-bnmr9o1K48KHLXMf" TargetMode="External"/><Relationship Id="rId392" Type="http://schemas.openxmlformats.org/officeDocument/2006/relationships/hyperlink" Target="https://talan.bank.gov.ua/get-user-certificate/gVb-b6P6rS_1QKdp1CFt" TargetMode="External"/><Relationship Id="rId697" Type="http://schemas.openxmlformats.org/officeDocument/2006/relationships/hyperlink" Target="https://talan.bank.gov.ua/get-user-certificate/gVb-bzINf-9FkPXo388W" TargetMode="External"/><Relationship Id="rId252" Type="http://schemas.openxmlformats.org/officeDocument/2006/relationships/hyperlink" Target="https://talan.bank.gov.ua/get-user-certificate/gVb-bhMu7aA92ksjaFE4" TargetMode="External"/><Relationship Id="rId1187" Type="http://schemas.openxmlformats.org/officeDocument/2006/relationships/hyperlink" Target="https://talan.bank.gov.ua/get-user-certificate/gVb-bPKX8hOsASVsh23Z" TargetMode="External"/><Relationship Id="rId112" Type="http://schemas.openxmlformats.org/officeDocument/2006/relationships/hyperlink" Target="https://talan.bank.gov.ua/get-user-certificate/gVb-bb5Gmc3afLa8DrQc" TargetMode="External"/><Relationship Id="rId557" Type="http://schemas.openxmlformats.org/officeDocument/2006/relationships/hyperlink" Target="https://talan.bank.gov.ua/get-user-certificate/gVb-bTt_0gQhQ2BUZJn4" TargetMode="External"/><Relationship Id="rId764" Type="http://schemas.openxmlformats.org/officeDocument/2006/relationships/hyperlink" Target="https://talan.bank.gov.ua/get-user-certificate/gVb-bFAOUEzKB2iNqcQi" TargetMode="External"/><Relationship Id="rId971" Type="http://schemas.openxmlformats.org/officeDocument/2006/relationships/hyperlink" Target="https://talan.bank.gov.ua/get-user-certificate/gVb-bN1WtTQVCnj1VgdG" TargetMode="External"/><Relationship Id="rId417" Type="http://schemas.openxmlformats.org/officeDocument/2006/relationships/hyperlink" Target="https://talan.bank.gov.ua/get-user-certificate/gVb-b0hKd_uH2sihuWF9" TargetMode="External"/><Relationship Id="rId624" Type="http://schemas.openxmlformats.org/officeDocument/2006/relationships/hyperlink" Target="https://talan.bank.gov.ua/get-user-certificate/gVb-bqz3sBKSHBX-4NZT" TargetMode="External"/><Relationship Id="rId831" Type="http://schemas.openxmlformats.org/officeDocument/2006/relationships/hyperlink" Target="https://talan.bank.gov.ua/get-user-certificate/gVb-bhkuLAdndWV2DDpm" TargetMode="External"/><Relationship Id="rId1047" Type="http://schemas.openxmlformats.org/officeDocument/2006/relationships/hyperlink" Target="https://talan.bank.gov.ua/get-user-certificate/gVb-bnGLvRnFXE_mI3C-" TargetMode="External"/><Relationship Id="rId929" Type="http://schemas.openxmlformats.org/officeDocument/2006/relationships/hyperlink" Target="https://talan.bank.gov.ua/get-user-certificate/gVb-bGUF6CYoGWC38DXq" TargetMode="External"/><Relationship Id="rId1114" Type="http://schemas.openxmlformats.org/officeDocument/2006/relationships/hyperlink" Target="https://talan.bank.gov.ua/get-user-certificate/gVb-b4Ze6prrPiP5-u7v" TargetMode="External"/><Relationship Id="rId58" Type="http://schemas.openxmlformats.org/officeDocument/2006/relationships/hyperlink" Target="https://talan.bank.gov.ua/get-user-certificate/gVb-b_19JHvktGDBWZCL" TargetMode="External"/><Relationship Id="rId274" Type="http://schemas.openxmlformats.org/officeDocument/2006/relationships/hyperlink" Target="https://talan.bank.gov.ua/get-user-certificate/gVb-b_TosWpzypEVA24s" TargetMode="External"/><Relationship Id="rId481" Type="http://schemas.openxmlformats.org/officeDocument/2006/relationships/hyperlink" Target="https://talan.bank.gov.ua/get-user-certificate/gVb-boeYtY7SdcE4cIAP" TargetMode="External"/><Relationship Id="rId134" Type="http://schemas.openxmlformats.org/officeDocument/2006/relationships/hyperlink" Target="https://talan.bank.gov.ua/get-user-certificate/gVb-bXPbAq7X56PPluH4" TargetMode="External"/><Relationship Id="rId579" Type="http://schemas.openxmlformats.org/officeDocument/2006/relationships/hyperlink" Target="https://talan.bank.gov.ua/get-user-certificate/gVb-b7N5tF1u5OpSeCbv" TargetMode="External"/><Relationship Id="rId786" Type="http://schemas.openxmlformats.org/officeDocument/2006/relationships/hyperlink" Target="https://talan.bank.gov.ua/get-user-certificate/gVb-b_S8ZnqBWZKKuSxE" TargetMode="External"/><Relationship Id="rId993" Type="http://schemas.openxmlformats.org/officeDocument/2006/relationships/hyperlink" Target="https://talan.bank.gov.ua/get-user-certificate/gVb-bTp_h5fW5MxRMfU9" TargetMode="External"/><Relationship Id="rId341" Type="http://schemas.openxmlformats.org/officeDocument/2006/relationships/hyperlink" Target="https://talan.bank.gov.ua/get-user-certificate/gVb-bGMyLBn7SyW9jp91" TargetMode="External"/><Relationship Id="rId439" Type="http://schemas.openxmlformats.org/officeDocument/2006/relationships/hyperlink" Target="https://talan.bank.gov.ua/get-user-certificate/gVb-bkWcrU2Fea58mEob" TargetMode="External"/><Relationship Id="rId646" Type="http://schemas.openxmlformats.org/officeDocument/2006/relationships/hyperlink" Target="https://talan.bank.gov.ua/get-user-certificate/gVb-bL4A66y_5Y1OZ-fV" TargetMode="External"/><Relationship Id="rId1069" Type="http://schemas.openxmlformats.org/officeDocument/2006/relationships/hyperlink" Target="https://talan.bank.gov.ua/get-user-certificate/gVb-bO_ia909C-Z2O-nb" TargetMode="External"/><Relationship Id="rId201" Type="http://schemas.openxmlformats.org/officeDocument/2006/relationships/hyperlink" Target="https://talan.bank.gov.ua/get-user-certificate/gVb-bhFncTw4DC1woZ43" TargetMode="External"/><Relationship Id="rId506" Type="http://schemas.openxmlformats.org/officeDocument/2006/relationships/hyperlink" Target="https://talan.bank.gov.ua/get-user-certificate/gVb-bfoXWsWgCCCbyon2" TargetMode="External"/><Relationship Id="rId853" Type="http://schemas.openxmlformats.org/officeDocument/2006/relationships/hyperlink" Target="https://talan.bank.gov.ua/get-user-certificate/gVb-bqiwQcdylaPE7Ed8" TargetMode="External"/><Relationship Id="rId1136" Type="http://schemas.openxmlformats.org/officeDocument/2006/relationships/hyperlink" Target="https://talan.bank.gov.ua/get-user-certificate/gVb-bolBdvy75Ei2pYvV" TargetMode="External"/><Relationship Id="rId713" Type="http://schemas.openxmlformats.org/officeDocument/2006/relationships/hyperlink" Target="https://talan.bank.gov.ua/get-user-certificate/gVb-bSu8eh3xZD3OWd_v" TargetMode="External"/><Relationship Id="rId920" Type="http://schemas.openxmlformats.org/officeDocument/2006/relationships/hyperlink" Target="https://talan.bank.gov.ua/get-user-certificate/gVb-bm8HKYpXYbnOUgMo" TargetMode="External"/><Relationship Id="rId1203" Type="http://schemas.openxmlformats.org/officeDocument/2006/relationships/hyperlink" Target="https://talan.bank.gov.ua/get-user-certificate/tbGwlNmmj6F4uGQLkCP4" TargetMode="External"/><Relationship Id="rId296" Type="http://schemas.openxmlformats.org/officeDocument/2006/relationships/hyperlink" Target="https://talan.bank.gov.ua/get-user-certificate/gVb-bWjhVCSXBraEOF7L" TargetMode="External"/><Relationship Id="rId156" Type="http://schemas.openxmlformats.org/officeDocument/2006/relationships/hyperlink" Target="https://talan.bank.gov.ua/get-user-certificate/gVb-brt-_HoFpFisiPGZ" TargetMode="External"/><Relationship Id="rId363" Type="http://schemas.openxmlformats.org/officeDocument/2006/relationships/hyperlink" Target="https://talan.bank.gov.ua/get-user-certificate/gVb-bRn2aj1UDjIkv90M" TargetMode="External"/><Relationship Id="rId570" Type="http://schemas.openxmlformats.org/officeDocument/2006/relationships/hyperlink" Target="https://talan.bank.gov.ua/get-user-certificate/gVb-bZ7ot8Nb8scgSJF2" TargetMode="External"/><Relationship Id="rId223" Type="http://schemas.openxmlformats.org/officeDocument/2006/relationships/hyperlink" Target="https://talan.bank.gov.ua/get-user-certificate/gVb-bN9ozrql5qyIjEQQ" TargetMode="External"/><Relationship Id="rId430" Type="http://schemas.openxmlformats.org/officeDocument/2006/relationships/hyperlink" Target="https://talan.bank.gov.ua/get-user-certificate/gVb-bqhprsnJLPHELMe-" TargetMode="External"/><Relationship Id="rId668" Type="http://schemas.openxmlformats.org/officeDocument/2006/relationships/hyperlink" Target="https://talan.bank.gov.ua/get-user-certificate/gVb-bx5-I6qMnRvTX5PJ" TargetMode="External"/><Relationship Id="rId875" Type="http://schemas.openxmlformats.org/officeDocument/2006/relationships/hyperlink" Target="https://talan.bank.gov.ua/get-user-certificate/gVb-bwDE8tFFGJeinXNp" TargetMode="External"/><Relationship Id="rId1060" Type="http://schemas.openxmlformats.org/officeDocument/2006/relationships/hyperlink" Target="https://talan.bank.gov.ua/get-user-certificate/gVb-boBdcqZNDreX1gkJ" TargetMode="External"/><Relationship Id="rId18" Type="http://schemas.openxmlformats.org/officeDocument/2006/relationships/hyperlink" Target="https://talan.bank.gov.ua/get-user-certificate/gVb-b6hzJFfg346MAT4S" TargetMode="External"/><Relationship Id="rId528" Type="http://schemas.openxmlformats.org/officeDocument/2006/relationships/hyperlink" Target="https://talan.bank.gov.ua/get-user-certificate/gVb-bFueKmLibBaWMPn-" TargetMode="External"/><Relationship Id="rId735" Type="http://schemas.openxmlformats.org/officeDocument/2006/relationships/hyperlink" Target="https://talan.bank.gov.ua/get-user-certificate/gVb-beSTX8B3vjKfZoLo" TargetMode="External"/><Relationship Id="rId942" Type="http://schemas.openxmlformats.org/officeDocument/2006/relationships/hyperlink" Target="https://talan.bank.gov.ua/get-user-certificate/gVb-bF1u9g7-cKcjTkza" TargetMode="External"/><Relationship Id="rId1158" Type="http://schemas.openxmlformats.org/officeDocument/2006/relationships/hyperlink" Target="https://talan.bank.gov.ua/get-user-certificate/gVb-bBBjjlqoyZw6F997" TargetMode="External"/><Relationship Id="rId167" Type="http://schemas.openxmlformats.org/officeDocument/2006/relationships/hyperlink" Target="https://talan.bank.gov.ua/get-user-certificate/gVb-bvFZW534uukv_nE0" TargetMode="External"/><Relationship Id="rId374" Type="http://schemas.openxmlformats.org/officeDocument/2006/relationships/hyperlink" Target="https://talan.bank.gov.ua/get-user-certificate/gVb-bCfZkAKlOnYoTRRg" TargetMode="External"/><Relationship Id="rId581" Type="http://schemas.openxmlformats.org/officeDocument/2006/relationships/hyperlink" Target="https://talan.bank.gov.ua/get-user-certificate/gVb-b-VQp2tHpAqIoWx9" TargetMode="External"/><Relationship Id="rId1018" Type="http://schemas.openxmlformats.org/officeDocument/2006/relationships/hyperlink" Target="https://talan.bank.gov.ua/get-user-certificate/gVb-bCHeHVVmhpXZFMd7" TargetMode="External"/><Relationship Id="rId71" Type="http://schemas.openxmlformats.org/officeDocument/2006/relationships/hyperlink" Target="https://talan.bank.gov.ua/get-user-certificate/gVb-bTyfoKf5m8c2p403" TargetMode="External"/><Relationship Id="rId234" Type="http://schemas.openxmlformats.org/officeDocument/2006/relationships/hyperlink" Target="https://talan.bank.gov.ua/get-user-certificate/gVb-b75Jq_pjjiRmUxcS" TargetMode="External"/><Relationship Id="rId679" Type="http://schemas.openxmlformats.org/officeDocument/2006/relationships/hyperlink" Target="https://talan.bank.gov.ua/get-user-certificate/gVb-bRfQ1x_dL350HjUZ" TargetMode="External"/><Relationship Id="rId802" Type="http://schemas.openxmlformats.org/officeDocument/2006/relationships/hyperlink" Target="https://talan.bank.gov.ua/get-user-certificate/gVb-bawbxtFdhz3jjIch" TargetMode="External"/><Relationship Id="rId886" Type="http://schemas.openxmlformats.org/officeDocument/2006/relationships/hyperlink" Target="https://talan.bank.gov.ua/get-user-certificate/gVb-bowXFpw_Z9ms8PIR" TargetMode="External"/><Relationship Id="rId2" Type="http://schemas.openxmlformats.org/officeDocument/2006/relationships/hyperlink" Target="https://talan.bank.gov.ua/get-user-certificate/gVb-bebHcD5xXZ33gzqy" TargetMode="External"/><Relationship Id="rId29" Type="http://schemas.openxmlformats.org/officeDocument/2006/relationships/hyperlink" Target="https://talan.bank.gov.ua/get-user-certificate/gVb-bIFbAnY9q-obSfHM" TargetMode="External"/><Relationship Id="rId441" Type="http://schemas.openxmlformats.org/officeDocument/2006/relationships/hyperlink" Target="https://talan.bank.gov.ua/get-user-certificate/gVb-bnIqjRLzj63UUbrU" TargetMode="External"/><Relationship Id="rId539" Type="http://schemas.openxmlformats.org/officeDocument/2006/relationships/hyperlink" Target="https://talan.bank.gov.ua/get-user-certificate/gVb-bDZtKDF0-bciyF1Q" TargetMode="External"/><Relationship Id="rId746" Type="http://schemas.openxmlformats.org/officeDocument/2006/relationships/hyperlink" Target="https://talan.bank.gov.ua/get-user-certificate/gVb-bo1f8YIpFVT-tdqQ" TargetMode="External"/><Relationship Id="rId1071" Type="http://schemas.openxmlformats.org/officeDocument/2006/relationships/hyperlink" Target="https://talan.bank.gov.ua/get-user-certificate/gVb-b3sVNvujgWUOndLG" TargetMode="External"/><Relationship Id="rId1169" Type="http://schemas.openxmlformats.org/officeDocument/2006/relationships/hyperlink" Target="https://talan.bank.gov.ua/get-user-certificate/gVb-bEXzO_i4MeUOcoHk" TargetMode="External"/><Relationship Id="rId178" Type="http://schemas.openxmlformats.org/officeDocument/2006/relationships/hyperlink" Target="https://talan.bank.gov.ua/get-user-certificate/gVb-bUMhvVw6bA_XT1fk" TargetMode="External"/><Relationship Id="rId301" Type="http://schemas.openxmlformats.org/officeDocument/2006/relationships/hyperlink" Target="https://talan.bank.gov.ua/get-user-certificate/gVb-byKoJZEhI25ECfHV" TargetMode="External"/><Relationship Id="rId953" Type="http://schemas.openxmlformats.org/officeDocument/2006/relationships/hyperlink" Target="https://talan.bank.gov.ua/get-user-certificate/gVb-b2onMCZo5x65s_56" TargetMode="External"/><Relationship Id="rId1029" Type="http://schemas.openxmlformats.org/officeDocument/2006/relationships/hyperlink" Target="https://talan.bank.gov.ua/get-user-certificate/gVb-b5B081TFBpuuuHN9" TargetMode="External"/><Relationship Id="rId82" Type="http://schemas.openxmlformats.org/officeDocument/2006/relationships/hyperlink" Target="https://talan.bank.gov.ua/get-user-certificate/gVb-bUGcSceZH9lr_J1a" TargetMode="External"/><Relationship Id="rId385" Type="http://schemas.openxmlformats.org/officeDocument/2006/relationships/hyperlink" Target="https://talan.bank.gov.ua/get-user-certificate/gVb-baDMtjtHMkGMv32_" TargetMode="External"/><Relationship Id="rId592" Type="http://schemas.openxmlformats.org/officeDocument/2006/relationships/hyperlink" Target="https://talan.bank.gov.ua/get-user-certificate/gVb-bD-ej9Uv2tlJaOF-" TargetMode="External"/><Relationship Id="rId606" Type="http://schemas.openxmlformats.org/officeDocument/2006/relationships/hyperlink" Target="https://talan.bank.gov.ua/get-user-certificate/gVb-bQH3hl3fbIutLxlU" TargetMode="External"/><Relationship Id="rId813" Type="http://schemas.openxmlformats.org/officeDocument/2006/relationships/hyperlink" Target="https://talan.bank.gov.ua/get-user-certificate/gVb-bUBkYYdgov55_bPH" TargetMode="External"/><Relationship Id="rId245" Type="http://schemas.openxmlformats.org/officeDocument/2006/relationships/hyperlink" Target="https://talan.bank.gov.ua/get-user-certificate/gVb-bmQJX6duLofZJA2t" TargetMode="External"/><Relationship Id="rId452" Type="http://schemas.openxmlformats.org/officeDocument/2006/relationships/hyperlink" Target="https://talan.bank.gov.ua/get-user-certificate/gVb-bBR3MfiAqJrM7O0_" TargetMode="External"/><Relationship Id="rId897" Type="http://schemas.openxmlformats.org/officeDocument/2006/relationships/hyperlink" Target="https://talan.bank.gov.ua/get-user-certificate/gVb-bUf8JDHWxjos5D7q" TargetMode="External"/><Relationship Id="rId1082" Type="http://schemas.openxmlformats.org/officeDocument/2006/relationships/hyperlink" Target="https://talan.bank.gov.ua/get-user-certificate/gVb-bRJvytSDwoL3Bctu" TargetMode="External"/><Relationship Id="rId105" Type="http://schemas.openxmlformats.org/officeDocument/2006/relationships/hyperlink" Target="https://talan.bank.gov.ua/get-user-certificate/gVb-bEEfSKHW7j0Zm3DG" TargetMode="External"/><Relationship Id="rId312" Type="http://schemas.openxmlformats.org/officeDocument/2006/relationships/hyperlink" Target="https://talan.bank.gov.ua/get-user-certificate/gVb-bs1K9UCp9upnLZI7" TargetMode="External"/><Relationship Id="rId757" Type="http://schemas.openxmlformats.org/officeDocument/2006/relationships/hyperlink" Target="https://talan.bank.gov.ua/get-user-certificate/gVb-boj1HsCpwwd4um6N" TargetMode="External"/><Relationship Id="rId964" Type="http://schemas.openxmlformats.org/officeDocument/2006/relationships/hyperlink" Target="https://talan.bank.gov.ua/get-user-certificate/gVb-bhacHa-9WdUXwSaZ" TargetMode="External"/><Relationship Id="rId93" Type="http://schemas.openxmlformats.org/officeDocument/2006/relationships/hyperlink" Target="https://talan.bank.gov.ua/get-user-certificate/gVb-b_snILedr2-82kXX" TargetMode="External"/><Relationship Id="rId189" Type="http://schemas.openxmlformats.org/officeDocument/2006/relationships/hyperlink" Target="https://talan.bank.gov.ua/get-user-certificate/gVb-bcGzDajgBY6dnbwi" TargetMode="External"/><Relationship Id="rId396" Type="http://schemas.openxmlformats.org/officeDocument/2006/relationships/hyperlink" Target="https://talan.bank.gov.ua/get-user-certificate/gVb-bHsHkfTAfMwDjgFE" TargetMode="External"/><Relationship Id="rId617" Type="http://schemas.openxmlformats.org/officeDocument/2006/relationships/hyperlink" Target="https://talan.bank.gov.ua/get-user-certificate/gVb-bxImJLJqNSxGiFGL" TargetMode="External"/><Relationship Id="rId824" Type="http://schemas.openxmlformats.org/officeDocument/2006/relationships/hyperlink" Target="https://talan.bank.gov.ua/get-user-certificate/gVb-bYANPDkaBbkjoPIi" TargetMode="External"/><Relationship Id="rId256" Type="http://schemas.openxmlformats.org/officeDocument/2006/relationships/hyperlink" Target="https://talan.bank.gov.ua/get-user-certificate/gVb-bJbPWuLzbL0O5-6M" TargetMode="External"/><Relationship Id="rId463" Type="http://schemas.openxmlformats.org/officeDocument/2006/relationships/hyperlink" Target="https://talan.bank.gov.ua/get-user-certificate/gVb-bW-izAMf_V_mGTgp" TargetMode="External"/><Relationship Id="rId670" Type="http://schemas.openxmlformats.org/officeDocument/2006/relationships/hyperlink" Target="https://talan.bank.gov.ua/get-user-certificate/gVb-bMvQFEt0uSXL94g4" TargetMode="External"/><Relationship Id="rId1093" Type="http://schemas.openxmlformats.org/officeDocument/2006/relationships/hyperlink" Target="https://talan.bank.gov.ua/get-user-certificate/gVb-bvinlkP2iCwoSAVG" TargetMode="External"/><Relationship Id="rId1107" Type="http://schemas.openxmlformats.org/officeDocument/2006/relationships/hyperlink" Target="https://talan.bank.gov.ua/get-user-certificate/gVb-baXGup3HlIHeJpcm" TargetMode="External"/><Relationship Id="rId116" Type="http://schemas.openxmlformats.org/officeDocument/2006/relationships/hyperlink" Target="https://talan.bank.gov.ua/get-user-certificate/gVb-bszDOS5RQUNYwC-h" TargetMode="External"/><Relationship Id="rId323" Type="http://schemas.openxmlformats.org/officeDocument/2006/relationships/hyperlink" Target="https://talan.bank.gov.ua/get-user-certificate/gVb-bOtz2axIRwPLZbwP" TargetMode="External"/><Relationship Id="rId530" Type="http://schemas.openxmlformats.org/officeDocument/2006/relationships/hyperlink" Target="https://talan.bank.gov.ua/get-user-certificate/gVb-bAycNtd05E11on6f" TargetMode="External"/><Relationship Id="rId768" Type="http://schemas.openxmlformats.org/officeDocument/2006/relationships/hyperlink" Target="https://talan.bank.gov.ua/get-user-certificate/gVb-bZ3yWnB4t-UNAr3X" TargetMode="External"/><Relationship Id="rId975" Type="http://schemas.openxmlformats.org/officeDocument/2006/relationships/hyperlink" Target="https://talan.bank.gov.ua/get-user-certificate/gVb-bpkMcWhE_7aN_ma9" TargetMode="External"/><Relationship Id="rId1160" Type="http://schemas.openxmlformats.org/officeDocument/2006/relationships/hyperlink" Target="https://talan.bank.gov.ua/get-user-certificate/gVb-bAcFCsZbtJbOD_Pp" TargetMode="External"/><Relationship Id="rId20" Type="http://schemas.openxmlformats.org/officeDocument/2006/relationships/hyperlink" Target="https://talan.bank.gov.ua/get-user-certificate/gVb-bFzDWcVCaTdzkz_S" TargetMode="External"/><Relationship Id="rId628" Type="http://schemas.openxmlformats.org/officeDocument/2006/relationships/hyperlink" Target="https://talan.bank.gov.ua/get-user-certificate/gVb-bdQMBGP--WL-PlI4" TargetMode="External"/><Relationship Id="rId835" Type="http://schemas.openxmlformats.org/officeDocument/2006/relationships/hyperlink" Target="https://talan.bank.gov.ua/get-user-certificate/gVb-bszh0vTC3G8ePeuM" TargetMode="External"/><Relationship Id="rId267" Type="http://schemas.openxmlformats.org/officeDocument/2006/relationships/hyperlink" Target="https://talan.bank.gov.ua/get-user-certificate/gVb-bLnEp-ApXI7P2Y3k" TargetMode="External"/><Relationship Id="rId474" Type="http://schemas.openxmlformats.org/officeDocument/2006/relationships/hyperlink" Target="https://talan.bank.gov.ua/get-user-certificate/gVb-brCvB361iXgkvIfZ" TargetMode="External"/><Relationship Id="rId1020" Type="http://schemas.openxmlformats.org/officeDocument/2006/relationships/hyperlink" Target="https://talan.bank.gov.ua/get-user-certificate/gVb-banuYrNAHOvouP5g" TargetMode="External"/><Relationship Id="rId1118" Type="http://schemas.openxmlformats.org/officeDocument/2006/relationships/hyperlink" Target="https://talan.bank.gov.ua/get-user-certificate/gVb-bM9TyjXUs6l18pLa" TargetMode="External"/><Relationship Id="rId127" Type="http://schemas.openxmlformats.org/officeDocument/2006/relationships/hyperlink" Target="https://talan.bank.gov.ua/get-user-certificate/gVb-bnaeLLtPQvv9a6wh" TargetMode="External"/><Relationship Id="rId681" Type="http://schemas.openxmlformats.org/officeDocument/2006/relationships/hyperlink" Target="https://talan.bank.gov.ua/get-user-certificate/gVb-btoBhqA5gpUUmtrC" TargetMode="External"/><Relationship Id="rId779" Type="http://schemas.openxmlformats.org/officeDocument/2006/relationships/hyperlink" Target="https://talan.bank.gov.ua/get-user-certificate/gVb-bHbYWFveB2DglG6n" TargetMode="External"/><Relationship Id="rId902" Type="http://schemas.openxmlformats.org/officeDocument/2006/relationships/hyperlink" Target="https://talan.bank.gov.ua/get-user-certificate/gVb-bQJjvzjh4mmoCB8J" TargetMode="External"/><Relationship Id="rId986" Type="http://schemas.openxmlformats.org/officeDocument/2006/relationships/hyperlink" Target="https://talan.bank.gov.ua/get-user-certificate/gVb-bPHJeQjof5c1kJdP" TargetMode="External"/><Relationship Id="rId31" Type="http://schemas.openxmlformats.org/officeDocument/2006/relationships/hyperlink" Target="https://talan.bank.gov.ua/get-user-certificate/gVb-bAF9iikfsn5lq7lv" TargetMode="External"/><Relationship Id="rId334" Type="http://schemas.openxmlformats.org/officeDocument/2006/relationships/hyperlink" Target="https://talan.bank.gov.ua/get-user-certificate/gVb-bihMPRJMWBlNaFAI" TargetMode="External"/><Relationship Id="rId541" Type="http://schemas.openxmlformats.org/officeDocument/2006/relationships/hyperlink" Target="https://talan.bank.gov.ua/get-user-certificate/gVb-bkuBXCxcWAny-CDm" TargetMode="External"/><Relationship Id="rId639" Type="http://schemas.openxmlformats.org/officeDocument/2006/relationships/hyperlink" Target="https://talan.bank.gov.ua/get-user-certificate/gVb-bdbZwLLYYWsxfmRV" TargetMode="External"/><Relationship Id="rId1171" Type="http://schemas.openxmlformats.org/officeDocument/2006/relationships/hyperlink" Target="https://talan.bank.gov.ua/get-user-certificate/gVb-b6GsiAedf3NrbY1w" TargetMode="External"/><Relationship Id="rId180" Type="http://schemas.openxmlformats.org/officeDocument/2006/relationships/hyperlink" Target="https://talan.bank.gov.ua/get-user-certificate/gVb-bNBOFatcYSrdFyG3" TargetMode="External"/><Relationship Id="rId278" Type="http://schemas.openxmlformats.org/officeDocument/2006/relationships/hyperlink" Target="https://talan.bank.gov.ua/get-user-certificate/gVb-bYSeEX-TImVrSzbe" TargetMode="External"/><Relationship Id="rId401" Type="http://schemas.openxmlformats.org/officeDocument/2006/relationships/hyperlink" Target="https://talan.bank.gov.ua/get-user-certificate/gVb-blUrpoOJk6BenU3X" TargetMode="External"/><Relationship Id="rId846" Type="http://schemas.openxmlformats.org/officeDocument/2006/relationships/hyperlink" Target="https://talan.bank.gov.ua/get-user-certificate/gVb-bMdPY8nX470OsBUD" TargetMode="External"/><Relationship Id="rId1031" Type="http://schemas.openxmlformats.org/officeDocument/2006/relationships/hyperlink" Target="https://talan.bank.gov.ua/get-user-certificate/gVb-bf7p8jIljyHftl-T" TargetMode="External"/><Relationship Id="rId1129" Type="http://schemas.openxmlformats.org/officeDocument/2006/relationships/hyperlink" Target="https://talan.bank.gov.ua/get-user-certificate/gVb-bK9aMYPbecn6t8pt" TargetMode="External"/><Relationship Id="rId485" Type="http://schemas.openxmlformats.org/officeDocument/2006/relationships/hyperlink" Target="https://talan.bank.gov.ua/get-user-certificate/gVb-bCgJ6mLHpc4r7Aqk" TargetMode="External"/><Relationship Id="rId692" Type="http://schemas.openxmlformats.org/officeDocument/2006/relationships/hyperlink" Target="https://talan.bank.gov.ua/get-user-certificate/gVb-bUJXXXxjho6-fA_V" TargetMode="External"/><Relationship Id="rId706" Type="http://schemas.openxmlformats.org/officeDocument/2006/relationships/hyperlink" Target="https://talan.bank.gov.ua/get-user-certificate/gVb-bvuuK8P0Uux_K_7e" TargetMode="External"/><Relationship Id="rId913" Type="http://schemas.openxmlformats.org/officeDocument/2006/relationships/hyperlink" Target="https://talan.bank.gov.ua/get-user-certificate/gVb-bq7dGyuEUHHKo4kZ" TargetMode="External"/><Relationship Id="rId42" Type="http://schemas.openxmlformats.org/officeDocument/2006/relationships/hyperlink" Target="https://talan.bank.gov.ua/get-user-certificate/gVb-bJrlPazft2Alcy2x" TargetMode="External"/><Relationship Id="rId138" Type="http://schemas.openxmlformats.org/officeDocument/2006/relationships/hyperlink" Target="https://talan.bank.gov.ua/get-user-certificate/gVb-buPFdqjysvQZxX1W" TargetMode="External"/><Relationship Id="rId345" Type="http://schemas.openxmlformats.org/officeDocument/2006/relationships/hyperlink" Target="https://talan.bank.gov.ua/get-user-certificate/gVb-bP2u-urrNaf5Npwa" TargetMode="External"/><Relationship Id="rId552" Type="http://schemas.openxmlformats.org/officeDocument/2006/relationships/hyperlink" Target="https://talan.bank.gov.ua/get-user-certificate/gVb-bl_dKKo-sxzR63qV" TargetMode="External"/><Relationship Id="rId997" Type="http://schemas.openxmlformats.org/officeDocument/2006/relationships/hyperlink" Target="https://talan.bank.gov.ua/get-user-certificate/gVb-bApfxPfkSQB5Zso4" TargetMode="External"/><Relationship Id="rId1182" Type="http://schemas.openxmlformats.org/officeDocument/2006/relationships/hyperlink" Target="https://talan.bank.gov.ua/get-user-certificate/gVb-bTYhYTRoviwwqnak" TargetMode="External"/><Relationship Id="rId191" Type="http://schemas.openxmlformats.org/officeDocument/2006/relationships/hyperlink" Target="https://talan.bank.gov.ua/get-user-certificate/gVb-bnAPFgwJMrj_Lk9b" TargetMode="External"/><Relationship Id="rId205" Type="http://schemas.openxmlformats.org/officeDocument/2006/relationships/hyperlink" Target="https://talan.bank.gov.ua/get-user-certificate/gVb-bRTHa58Q6Dc1PvcJ" TargetMode="External"/><Relationship Id="rId412" Type="http://schemas.openxmlformats.org/officeDocument/2006/relationships/hyperlink" Target="https://talan.bank.gov.ua/get-user-certificate/gVb-bVbpV6JeCFDZeO1t" TargetMode="External"/><Relationship Id="rId857" Type="http://schemas.openxmlformats.org/officeDocument/2006/relationships/hyperlink" Target="https://talan.bank.gov.ua/get-user-certificate/gVb-b-kPVqvOkfPZVUVF" TargetMode="External"/><Relationship Id="rId1042" Type="http://schemas.openxmlformats.org/officeDocument/2006/relationships/hyperlink" Target="https://talan.bank.gov.ua/get-user-certificate/gVb-bhgHFQped81QgGog" TargetMode="External"/><Relationship Id="rId289" Type="http://schemas.openxmlformats.org/officeDocument/2006/relationships/hyperlink" Target="https://talan.bank.gov.ua/get-user-certificate/gVb-b1FlI_XznYYf_y4R" TargetMode="External"/><Relationship Id="rId496" Type="http://schemas.openxmlformats.org/officeDocument/2006/relationships/hyperlink" Target="https://talan.bank.gov.ua/get-user-certificate/gVb-bSnZ3OJOuxa5pbgL" TargetMode="External"/><Relationship Id="rId717" Type="http://schemas.openxmlformats.org/officeDocument/2006/relationships/hyperlink" Target="https://talan.bank.gov.ua/get-user-certificate/gVb-bWJ1HwQ8P3vaxZlY" TargetMode="External"/><Relationship Id="rId924" Type="http://schemas.openxmlformats.org/officeDocument/2006/relationships/hyperlink" Target="https://talan.bank.gov.ua/get-user-certificate/gVb-bk_tPLzYsp6lKJ5v" TargetMode="External"/><Relationship Id="rId53" Type="http://schemas.openxmlformats.org/officeDocument/2006/relationships/hyperlink" Target="https://talan.bank.gov.ua/get-user-certificate/gVb-bMCpKNl2nqqPRQ5z" TargetMode="External"/><Relationship Id="rId149" Type="http://schemas.openxmlformats.org/officeDocument/2006/relationships/hyperlink" Target="https://talan.bank.gov.ua/get-user-certificate/gVb-bVyfwub-Do-T367Q" TargetMode="External"/><Relationship Id="rId356" Type="http://schemas.openxmlformats.org/officeDocument/2006/relationships/hyperlink" Target="https://talan.bank.gov.ua/get-user-certificate/gVb-b1jJ4kI9cPMn9MFi" TargetMode="External"/><Relationship Id="rId563" Type="http://schemas.openxmlformats.org/officeDocument/2006/relationships/hyperlink" Target="https://talan.bank.gov.ua/get-user-certificate/gVb-b_8zrBoZSY3j2dK9" TargetMode="External"/><Relationship Id="rId770" Type="http://schemas.openxmlformats.org/officeDocument/2006/relationships/hyperlink" Target="https://talan.bank.gov.ua/get-user-certificate/gVb-bCk1quY7cnqopPcK" TargetMode="External"/><Relationship Id="rId1193" Type="http://schemas.openxmlformats.org/officeDocument/2006/relationships/hyperlink" Target="https://talan.bank.gov.ua/get-user-certificate/gVb-biIQC5_XPlS-ok06" TargetMode="External"/><Relationship Id="rId1207" Type="http://schemas.openxmlformats.org/officeDocument/2006/relationships/hyperlink" Target="https://talan.bank.gov.ua/get-user-certificate/8vNcKnpEBQilOrj6T4sT" TargetMode="External"/><Relationship Id="rId216" Type="http://schemas.openxmlformats.org/officeDocument/2006/relationships/hyperlink" Target="https://talan.bank.gov.ua/get-user-certificate/gVb-b_-z9BUdHAVQzxwK" TargetMode="External"/><Relationship Id="rId423" Type="http://schemas.openxmlformats.org/officeDocument/2006/relationships/hyperlink" Target="https://talan.bank.gov.ua/get-user-certificate/gVb-bTow9Drg58b3IgFK" TargetMode="External"/><Relationship Id="rId868" Type="http://schemas.openxmlformats.org/officeDocument/2006/relationships/hyperlink" Target="https://talan.bank.gov.ua/get-user-certificate/gVb-b8d7TCnq9a5UOgQ_" TargetMode="External"/><Relationship Id="rId1053" Type="http://schemas.openxmlformats.org/officeDocument/2006/relationships/hyperlink" Target="https://talan.bank.gov.ua/get-user-certificate/gVb-b5Mhmj9ix881Ae83" TargetMode="External"/><Relationship Id="rId630" Type="http://schemas.openxmlformats.org/officeDocument/2006/relationships/hyperlink" Target="https://talan.bank.gov.ua/get-user-certificate/gVb-bZdOvIHLZ8rnW8bu" TargetMode="External"/><Relationship Id="rId728" Type="http://schemas.openxmlformats.org/officeDocument/2006/relationships/hyperlink" Target="https://talan.bank.gov.ua/get-user-certificate/gVb-bqPlJsPfD0Gxs1po" TargetMode="External"/><Relationship Id="rId935" Type="http://schemas.openxmlformats.org/officeDocument/2006/relationships/hyperlink" Target="https://talan.bank.gov.ua/get-user-certificate/gVb-bKnJJaoD5e6oiewE" TargetMode="External"/><Relationship Id="rId64" Type="http://schemas.openxmlformats.org/officeDocument/2006/relationships/hyperlink" Target="https://talan.bank.gov.ua/get-user-certificate/gVb-b3Zbzboc0wNo7vDp" TargetMode="External"/><Relationship Id="rId367" Type="http://schemas.openxmlformats.org/officeDocument/2006/relationships/hyperlink" Target="https://talan.bank.gov.ua/get-user-certificate/gVb-bvZCcMaZ9fnEX7uq" TargetMode="External"/><Relationship Id="rId574" Type="http://schemas.openxmlformats.org/officeDocument/2006/relationships/hyperlink" Target="https://talan.bank.gov.ua/get-user-certificate/gVb-bTKjQxasSCnyy1I8" TargetMode="External"/><Relationship Id="rId1120" Type="http://schemas.openxmlformats.org/officeDocument/2006/relationships/hyperlink" Target="https://talan.bank.gov.ua/get-user-certificate/gVb-bRdq4O2ahxQcHhQs" TargetMode="External"/><Relationship Id="rId227" Type="http://schemas.openxmlformats.org/officeDocument/2006/relationships/hyperlink" Target="https://talan.bank.gov.ua/get-user-certificate/gVb-bMrqjJjBjL_UB-hX" TargetMode="External"/><Relationship Id="rId781" Type="http://schemas.openxmlformats.org/officeDocument/2006/relationships/hyperlink" Target="https://talan.bank.gov.ua/get-user-certificate/gVb-bhjzST0rdnWLrPKB" TargetMode="External"/><Relationship Id="rId879" Type="http://schemas.openxmlformats.org/officeDocument/2006/relationships/hyperlink" Target="https://talan.bank.gov.ua/get-user-certificate/gVb-b3E8RUB95nYZz0RW" TargetMode="External"/><Relationship Id="rId434" Type="http://schemas.openxmlformats.org/officeDocument/2006/relationships/hyperlink" Target="https://talan.bank.gov.ua/get-user-certificate/gVb-bQbdaB7gqruWCMkH" TargetMode="External"/><Relationship Id="rId641" Type="http://schemas.openxmlformats.org/officeDocument/2006/relationships/hyperlink" Target="https://talan.bank.gov.ua/get-user-certificate/gVb-b-RSxAHSIa-tSQlR" TargetMode="External"/><Relationship Id="rId739" Type="http://schemas.openxmlformats.org/officeDocument/2006/relationships/hyperlink" Target="https://talan.bank.gov.ua/get-user-certificate/gVb-bEhUDomJ1RwiEdkw" TargetMode="External"/><Relationship Id="rId1064" Type="http://schemas.openxmlformats.org/officeDocument/2006/relationships/hyperlink" Target="https://talan.bank.gov.ua/get-user-certificate/gVb-b8GdHL8nK-Zmx6oz" TargetMode="External"/><Relationship Id="rId280" Type="http://schemas.openxmlformats.org/officeDocument/2006/relationships/hyperlink" Target="https://talan.bank.gov.ua/get-user-certificate/gVb-bkWGmEL3d7scwLrm" TargetMode="External"/><Relationship Id="rId501" Type="http://schemas.openxmlformats.org/officeDocument/2006/relationships/hyperlink" Target="https://talan.bank.gov.ua/get-user-certificate/gVb-bd8zHaZShQsUEn_E" TargetMode="External"/><Relationship Id="rId946" Type="http://schemas.openxmlformats.org/officeDocument/2006/relationships/hyperlink" Target="https://talan.bank.gov.ua/get-user-certificate/gVb-bJCu_B8TK90EY9UC" TargetMode="External"/><Relationship Id="rId1131" Type="http://schemas.openxmlformats.org/officeDocument/2006/relationships/hyperlink" Target="https://talan.bank.gov.ua/get-user-certificate/gVb-boYuD7Ke-mRflvNY" TargetMode="External"/><Relationship Id="rId75" Type="http://schemas.openxmlformats.org/officeDocument/2006/relationships/hyperlink" Target="https://talan.bank.gov.ua/get-user-certificate/gVb-bgI_3eOlzpuPh-sp" TargetMode="External"/><Relationship Id="rId140" Type="http://schemas.openxmlformats.org/officeDocument/2006/relationships/hyperlink" Target="https://talan.bank.gov.ua/get-user-certificate/gVb-bTaGlry4euUe7FE0" TargetMode="External"/><Relationship Id="rId378" Type="http://schemas.openxmlformats.org/officeDocument/2006/relationships/hyperlink" Target="https://talan.bank.gov.ua/get-user-certificate/gVb-b6lzq-cQJ25yBQFP" TargetMode="External"/><Relationship Id="rId585" Type="http://schemas.openxmlformats.org/officeDocument/2006/relationships/hyperlink" Target="https://talan.bank.gov.ua/get-user-certificate/gVb-bK3pL845TXE642Mi" TargetMode="External"/><Relationship Id="rId792" Type="http://schemas.openxmlformats.org/officeDocument/2006/relationships/hyperlink" Target="https://talan.bank.gov.ua/get-user-certificate/gVb-bXwgcqixPiwvdkj_" TargetMode="External"/><Relationship Id="rId806" Type="http://schemas.openxmlformats.org/officeDocument/2006/relationships/hyperlink" Target="https://talan.bank.gov.ua/get-user-certificate/gVb-bk0Ks6_eygGxklMs" TargetMode="External"/><Relationship Id="rId6" Type="http://schemas.openxmlformats.org/officeDocument/2006/relationships/hyperlink" Target="https://talan.bank.gov.ua/get-user-certificate/gVb-b5sbhMjm1ynpeIyt" TargetMode="External"/><Relationship Id="rId238" Type="http://schemas.openxmlformats.org/officeDocument/2006/relationships/hyperlink" Target="https://talan.bank.gov.ua/get-user-certificate/gVb-bF7_jJNUftBlA6-k" TargetMode="External"/><Relationship Id="rId445" Type="http://schemas.openxmlformats.org/officeDocument/2006/relationships/hyperlink" Target="https://talan.bank.gov.ua/get-user-certificate/gVb-bheWg5nUs7CcLpub" TargetMode="External"/><Relationship Id="rId652" Type="http://schemas.openxmlformats.org/officeDocument/2006/relationships/hyperlink" Target="https://talan.bank.gov.ua/get-user-certificate/gVb-bsoA6ZsZjJmvqg10" TargetMode="External"/><Relationship Id="rId1075" Type="http://schemas.openxmlformats.org/officeDocument/2006/relationships/hyperlink" Target="https://talan.bank.gov.ua/get-user-certificate/gVb-boq5h9yubOAmZDG2" TargetMode="External"/><Relationship Id="rId291" Type="http://schemas.openxmlformats.org/officeDocument/2006/relationships/hyperlink" Target="https://talan.bank.gov.ua/get-user-certificate/gVb-bUonHqSkHqDgsqpr" TargetMode="External"/><Relationship Id="rId305" Type="http://schemas.openxmlformats.org/officeDocument/2006/relationships/hyperlink" Target="https://talan.bank.gov.ua/get-user-certificate/gVb-bVtMb6wEdq9FOkx7" TargetMode="External"/><Relationship Id="rId512" Type="http://schemas.openxmlformats.org/officeDocument/2006/relationships/hyperlink" Target="https://talan.bank.gov.ua/get-user-certificate/gVb-b8VNyLi6t5ZQuf3_" TargetMode="External"/><Relationship Id="rId957" Type="http://schemas.openxmlformats.org/officeDocument/2006/relationships/hyperlink" Target="https://talan.bank.gov.ua/get-user-certificate/gVb-bMc6eeRnZNV75e9q" TargetMode="External"/><Relationship Id="rId1142" Type="http://schemas.openxmlformats.org/officeDocument/2006/relationships/hyperlink" Target="https://talan.bank.gov.ua/get-user-certificate/gVb-bye871B6Z2p45YIL" TargetMode="External"/><Relationship Id="rId86" Type="http://schemas.openxmlformats.org/officeDocument/2006/relationships/hyperlink" Target="https://talan.bank.gov.ua/get-user-certificate/gVb-bl2PFCQSHlMAtaBJ" TargetMode="External"/><Relationship Id="rId151" Type="http://schemas.openxmlformats.org/officeDocument/2006/relationships/hyperlink" Target="https://talan.bank.gov.ua/get-user-certificate/gVb-bENaQMCphqa8odLy" TargetMode="External"/><Relationship Id="rId389" Type="http://schemas.openxmlformats.org/officeDocument/2006/relationships/hyperlink" Target="https://talan.bank.gov.ua/get-user-certificate/gVb-bdpqOQV_f9V43-sU" TargetMode="External"/><Relationship Id="rId596" Type="http://schemas.openxmlformats.org/officeDocument/2006/relationships/hyperlink" Target="https://talan.bank.gov.ua/get-user-certificate/gVb-bw6JG9el5gLp6mjR" TargetMode="External"/><Relationship Id="rId817" Type="http://schemas.openxmlformats.org/officeDocument/2006/relationships/hyperlink" Target="https://talan.bank.gov.ua/get-user-certificate/gVb-byi0wrmqyjrcnyS2" TargetMode="External"/><Relationship Id="rId1002" Type="http://schemas.openxmlformats.org/officeDocument/2006/relationships/hyperlink" Target="https://talan.bank.gov.ua/get-user-certificate/gVb-bgAGwjZ8WBtFvFSw" TargetMode="External"/><Relationship Id="rId249" Type="http://schemas.openxmlformats.org/officeDocument/2006/relationships/hyperlink" Target="https://talan.bank.gov.ua/get-user-certificate/gVb-btBzcoy1OYTFbzJx" TargetMode="External"/><Relationship Id="rId456" Type="http://schemas.openxmlformats.org/officeDocument/2006/relationships/hyperlink" Target="https://talan.bank.gov.ua/get-user-certificate/gVb-bOF2mQdGppHbBRxH" TargetMode="External"/><Relationship Id="rId663" Type="http://schemas.openxmlformats.org/officeDocument/2006/relationships/hyperlink" Target="https://talan.bank.gov.ua/get-user-certificate/gVb-bKEa4FuDw16o3uzW" TargetMode="External"/><Relationship Id="rId870" Type="http://schemas.openxmlformats.org/officeDocument/2006/relationships/hyperlink" Target="https://talan.bank.gov.ua/get-user-certificate/gVb-b5e7YiKaBqpmbPQE" TargetMode="External"/><Relationship Id="rId1086" Type="http://schemas.openxmlformats.org/officeDocument/2006/relationships/hyperlink" Target="https://talan.bank.gov.ua/get-user-certificate/gVb-b2fv-iMTACvu4uqM" TargetMode="External"/><Relationship Id="rId13" Type="http://schemas.openxmlformats.org/officeDocument/2006/relationships/hyperlink" Target="https://talan.bank.gov.ua/get-user-certificate/gVb-bVeX9MnkR6Inb0po" TargetMode="External"/><Relationship Id="rId109" Type="http://schemas.openxmlformats.org/officeDocument/2006/relationships/hyperlink" Target="https://talan.bank.gov.ua/get-user-certificate/gVb-bRw7jI45MYH2RJhM" TargetMode="External"/><Relationship Id="rId316" Type="http://schemas.openxmlformats.org/officeDocument/2006/relationships/hyperlink" Target="https://talan.bank.gov.ua/get-user-certificate/gVb-bkx73Kv-RNBekRXa" TargetMode="External"/><Relationship Id="rId523" Type="http://schemas.openxmlformats.org/officeDocument/2006/relationships/hyperlink" Target="https://talan.bank.gov.ua/get-user-certificate/gVb-bZ00CVEmthpWwwSE" TargetMode="External"/><Relationship Id="rId968" Type="http://schemas.openxmlformats.org/officeDocument/2006/relationships/hyperlink" Target="https://talan.bank.gov.ua/get-user-certificate/gVb-bEOs9TKX3lg5ma3I" TargetMode="External"/><Relationship Id="rId1153" Type="http://schemas.openxmlformats.org/officeDocument/2006/relationships/hyperlink" Target="https://talan.bank.gov.ua/get-user-certificate/gVb-bMP34g6yJyljvXAS" TargetMode="External"/><Relationship Id="rId97" Type="http://schemas.openxmlformats.org/officeDocument/2006/relationships/hyperlink" Target="https://talan.bank.gov.ua/get-user-certificate/gVb-bqvoTf8ZbLz9Dcew" TargetMode="External"/><Relationship Id="rId730" Type="http://schemas.openxmlformats.org/officeDocument/2006/relationships/hyperlink" Target="https://talan.bank.gov.ua/get-user-certificate/gVb-bi7IDdN_e3V0clvV" TargetMode="External"/><Relationship Id="rId828" Type="http://schemas.openxmlformats.org/officeDocument/2006/relationships/hyperlink" Target="https://talan.bank.gov.ua/get-user-certificate/gVb-b_cu2h3qDd7qWtnW" TargetMode="External"/><Relationship Id="rId1013" Type="http://schemas.openxmlformats.org/officeDocument/2006/relationships/hyperlink" Target="https://talan.bank.gov.ua/get-user-certificate/gVb-bQc2bR_AOJ7KI2we" TargetMode="External"/><Relationship Id="rId162" Type="http://schemas.openxmlformats.org/officeDocument/2006/relationships/hyperlink" Target="https://talan.bank.gov.ua/get-user-certificate/gVb-bkct4wrtJUSYbroh" TargetMode="External"/><Relationship Id="rId467" Type="http://schemas.openxmlformats.org/officeDocument/2006/relationships/hyperlink" Target="https://talan.bank.gov.ua/get-user-certificate/gVb-b2Atg7_IbAJhDayv" TargetMode="External"/><Relationship Id="rId1097" Type="http://schemas.openxmlformats.org/officeDocument/2006/relationships/hyperlink" Target="https://talan.bank.gov.ua/get-user-certificate/gVb-bn0aZPi9623VRqJs" TargetMode="External"/><Relationship Id="rId674" Type="http://schemas.openxmlformats.org/officeDocument/2006/relationships/hyperlink" Target="https://talan.bank.gov.ua/get-user-certificate/gVb-b_tNMXTExWhtawRX" TargetMode="External"/><Relationship Id="rId881" Type="http://schemas.openxmlformats.org/officeDocument/2006/relationships/hyperlink" Target="https://talan.bank.gov.ua/get-user-certificate/gVb-b0cKMLUa6oPWAfk4" TargetMode="External"/><Relationship Id="rId979" Type="http://schemas.openxmlformats.org/officeDocument/2006/relationships/hyperlink" Target="https://talan.bank.gov.ua/get-user-certificate/gVb-bINw8lAjDRtukoFk" TargetMode="External"/><Relationship Id="rId24" Type="http://schemas.openxmlformats.org/officeDocument/2006/relationships/hyperlink" Target="https://talan.bank.gov.ua/get-user-certificate/gVb-bQ-5_WSl9Q9830vB" TargetMode="External"/><Relationship Id="rId327" Type="http://schemas.openxmlformats.org/officeDocument/2006/relationships/hyperlink" Target="https://talan.bank.gov.ua/get-user-certificate/gVb-bfouw75qSGcLzPPc" TargetMode="External"/><Relationship Id="rId534" Type="http://schemas.openxmlformats.org/officeDocument/2006/relationships/hyperlink" Target="https://talan.bank.gov.ua/get-user-certificate/gVb-bizXuueDYPUUN7B1" TargetMode="External"/><Relationship Id="rId741" Type="http://schemas.openxmlformats.org/officeDocument/2006/relationships/hyperlink" Target="https://talan.bank.gov.ua/get-user-certificate/gVb-bkDpSAQB6ipS-02-" TargetMode="External"/><Relationship Id="rId839" Type="http://schemas.openxmlformats.org/officeDocument/2006/relationships/hyperlink" Target="https://talan.bank.gov.ua/get-user-certificate/gVb-byiq6uoLrRf4avB-" TargetMode="External"/><Relationship Id="rId1164" Type="http://schemas.openxmlformats.org/officeDocument/2006/relationships/hyperlink" Target="https://talan.bank.gov.ua/get-user-certificate/gVb-bK4xIdMUHGJo40Ro" TargetMode="External"/><Relationship Id="rId173" Type="http://schemas.openxmlformats.org/officeDocument/2006/relationships/hyperlink" Target="https://talan.bank.gov.ua/get-user-certificate/gVb-bqoRKYh4EeMNgpqM" TargetMode="External"/><Relationship Id="rId380" Type="http://schemas.openxmlformats.org/officeDocument/2006/relationships/hyperlink" Target="https://talan.bank.gov.ua/get-user-certificate/gVb-bD33Ha_NRSDMcFS4" TargetMode="External"/><Relationship Id="rId601" Type="http://schemas.openxmlformats.org/officeDocument/2006/relationships/hyperlink" Target="https://talan.bank.gov.ua/get-user-certificate/gVb-biinVLV5yQoJt4qG" TargetMode="External"/><Relationship Id="rId1024" Type="http://schemas.openxmlformats.org/officeDocument/2006/relationships/hyperlink" Target="https://talan.bank.gov.ua/get-user-certificate/gVb-bEX23jkmAoAVT1EA" TargetMode="External"/><Relationship Id="rId240" Type="http://schemas.openxmlformats.org/officeDocument/2006/relationships/hyperlink" Target="https://talan.bank.gov.ua/get-user-certificate/gVb-bXz7rCHNG290nivZ" TargetMode="External"/><Relationship Id="rId478" Type="http://schemas.openxmlformats.org/officeDocument/2006/relationships/hyperlink" Target="https://talan.bank.gov.ua/get-user-certificate/gVb-bWZlENsP9TArHrDz" TargetMode="External"/><Relationship Id="rId685" Type="http://schemas.openxmlformats.org/officeDocument/2006/relationships/hyperlink" Target="https://talan.bank.gov.ua/get-user-certificate/gVb-bOdq9NOK2IRjcbLs" TargetMode="External"/><Relationship Id="rId892" Type="http://schemas.openxmlformats.org/officeDocument/2006/relationships/hyperlink" Target="https://talan.bank.gov.ua/get-user-certificate/gVb-bVmjgUVB8wVXOxz9" TargetMode="External"/><Relationship Id="rId906" Type="http://schemas.openxmlformats.org/officeDocument/2006/relationships/hyperlink" Target="https://talan.bank.gov.ua/get-user-certificate/gVb-byHLBA2dT4qspD04" TargetMode="External"/><Relationship Id="rId35" Type="http://schemas.openxmlformats.org/officeDocument/2006/relationships/hyperlink" Target="https://talan.bank.gov.ua/get-user-certificate/gVb-ba9UCnw_4E9eP6M2" TargetMode="External"/><Relationship Id="rId100" Type="http://schemas.openxmlformats.org/officeDocument/2006/relationships/hyperlink" Target="https://talan.bank.gov.ua/get-user-certificate/gVb-bOCsbHxj870qVzST" TargetMode="External"/><Relationship Id="rId338" Type="http://schemas.openxmlformats.org/officeDocument/2006/relationships/hyperlink" Target="https://talan.bank.gov.ua/get-user-certificate/gVb-bU59DDe1xhmgHeL8" TargetMode="External"/><Relationship Id="rId545" Type="http://schemas.openxmlformats.org/officeDocument/2006/relationships/hyperlink" Target="https://talan.bank.gov.ua/get-user-certificate/gVb-bPspWQ2W5-RPk8Dj" TargetMode="External"/><Relationship Id="rId752" Type="http://schemas.openxmlformats.org/officeDocument/2006/relationships/hyperlink" Target="https://talan.bank.gov.ua/get-user-certificate/gVb-bofsrnTTf7o3R6XC" TargetMode="External"/><Relationship Id="rId1175" Type="http://schemas.openxmlformats.org/officeDocument/2006/relationships/hyperlink" Target="https://talan.bank.gov.ua/get-user-certificate/gVb-bxSSS3e5KHuKN33P" TargetMode="External"/><Relationship Id="rId184" Type="http://schemas.openxmlformats.org/officeDocument/2006/relationships/hyperlink" Target="https://talan.bank.gov.ua/get-user-certificate/gVb-bp9GSEc58fOV5Kut" TargetMode="External"/><Relationship Id="rId391" Type="http://schemas.openxmlformats.org/officeDocument/2006/relationships/hyperlink" Target="https://talan.bank.gov.ua/get-user-certificate/gVb-bbDd8YjDZij5vZaK" TargetMode="External"/><Relationship Id="rId405" Type="http://schemas.openxmlformats.org/officeDocument/2006/relationships/hyperlink" Target="https://talan.bank.gov.ua/get-user-certificate/gVb-bUsMwJ2LOaxLxIQc" TargetMode="External"/><Relationship Id="rId612" Type="http://schemas.openxmlformats.org/officeDocument/2006/relationships/hyperlink" Target="https://talan.bank.gov.ua/get-user-certificate/gVb-bXxtaoNA3WA6yDCz" TargetMode="External"/><Relationship Id="rId1035" Type="http://schemas.openxmlformats.org/officeDocument/2006/relationships/hyperlink" Target="https://talan.bank.gov.ua/get-user-certificate/gVb-brn3fIkGdq0qlK8o" TargetMode="External"/><Relationship Id="rId251" Type="http://schemas.openxmlformats.org/officeDocument/2006/relationships/hyperlink" Target="https://talan.bank.gov.ua/get-user-certificate/gVb-bOhIaWeFwGa4-iB-" TargetMode="External"/><Relationship Id="rId489" Type="http://schemas.openxmlformats.org/officeDocument/2006/relationships/hyperlink" Target="https://talan.bank.gov.ua/get-user-certificate/gVb-bQar98o9k6iwDtCn" TargetMode="External"/><Relationship Id="rId696" Type="http://schemas.openxmlformats.org/officeDocument/2006/relationships/hyperlink" Target="https://talan.bank.gov.ua/get-user-certificate/gVb-bnDN02L-FKWR_yMY" TargetMode="External"/><Relationship Id="rId917" Type="http://schemas.openxmlformats.org/officeDocument/2006/relationships/hyperlink" Target="https://talan.bank.gov.ua/get-user-certificate/gVb-bqsLbYC5OVv7qYX2" TargetMode="External"/><Relationship Id="rId1102" Type="http://schemas.openxmlformats.org/officeDocument/2006/relationships/hyperlink" Target="https://talan.bank.gov.ua/get-user-certificate/gVb-bziORy7QrZ6cALdG" TargetMode="External"/><Relationship Id="rId46" Type="http://schemas.openxmlformats.org/officeDocument/2006/relationships/hyperlink" Target="https://talan.bank.gov.ua/get-user-certificate/gVb-bQaB1WNnKknUcd0p" TargetMode="External"/><Relationship Id="rId349" Type="http://schemas.openxmlformats.org/officeDocument/2006/relationships/hyperlink" Target="https://talan.bank.gov.ua/get-user-certificate/gVb-bmgXS4rYIuFzrDwA" TargetMode="External"/><Relationship Id="rId556" Type="http://schemas.openxmlformats.org/officeDocument/2006/relationships/hyperlink" Target="https://talan.bank.gov.ua/get-user-certificate/gVb-bFNs2n5Njzq0c_uM" TargetMode="External"/><Relationship Id="rId763" Type="http://schemas.openxmlformats.org/officeDocument/2006/relationships/hyperlink" Target="https://talan.bank.gov.ua/get-user-certificate/gVb-br60bz9L5_ilTCuq" TargetMode="External"/><Relationship Id="rId1186" Type="http://schemas.openxmlformats.org/officeDocument/2006/relationships/hyperlink" Target="https://talan.bank.gov.ua/get-user-certificate/gVb-biqPg8-uSEZdLDUR" TargetMode="External"/><Relationship Id="rId111" Type="http://schemas.openxmlformats.org/officeDocument/2006/relationships/hyperlink" Target="https://talan.bank.gov.ua/get-user-certificate/gVb-bvt-QqSPRzMNm0u-" TargetMode="External"/><Relationship Id="rId195" Type="http://schemas.openxmlformats.org/officeDocument/2006/relationships/hyperlink" Target="https://talan.bank.gov.ua/get-user-certificate/gVb-b0GBj6gELSylIn4F" TargetMode="External"/><Relationship Id="rId209" Type="http://schemas.openxmlformats.org/officeDocument/2006/relationships/hyperlink" Target="https://talan.bank.gov.ua/get-user-certificate/gVb-bnJV6QG8MS5yODmZ" TargetMode="External"/><Relationship Id="rId416" Type="http://schemas.openxmlformats.org/officeDocument/2006/relationships/hyperlink" Target="https://talan.bank.gov.ua/get-user-certificate/gVb-bOahoAGViHA33xPJ" TargetMode="External"/><Relationship Id="rId970" Type="http://schemas.openxmlformats.org/officeDocument/2006/relationships/hyperlink" Target="https://talan.bank.gov.ua/get-user-certificate/gVb-bDexbxAjy19NRCPd" TargetMode="External"/><Relationship Id="rId1046" Type="http://schemas.openxmlformats.org/officeDocument/2006/relationships/hyperlink" Target="https://talan.bank.gov.ua/get-user-certificate/gVb-by4IA-Fa4r4i4pQ5" TargetMode="External"/><Relationship Id="rId623" Type="http://schemas.openxmlformats.org/officeDocument/2006/relationships/hyperlink" Target="https://talan.bank.gov.ua/get-user-certificate/gVb-bYr0DfHrwF6r-9yS" TargetMode="External"/><Relationship Id="rId830" Type="http://schemas.openxmlformats.org/officeDocument/2006/relationships/hyperlink" Target="https://talan.bank.gov.ua/get-user-certificate/gVb-bCwavsXvRmvnrivN" TargetMode="External"/><Relationship Id="rId928" Type="http://schemas.openxmlformats.org/officeDocument/2006/relationships/hyperlink" Target="https://talan.bank.gov.ua/get-user-certificate/gVb-bKicOGybiVQ5Y4Ry" TargetMode="External"/><Relationship Id="rId57" Type="http://schemas.openxmlformats.org/officeDocument/2006/relationships/hyperlink" Target="https://talan.bank.gov.ua/get-user-certificate/gVb-bcu0D_0u_SHOLVUN" TargetMode="External"/><Relationship Id="rId262" Type="http://schemas.openxmlformats.org/officeDocument/2006/relationships/hyperlink" Target="https://talan.bank.gov.ua/get-user-certificate/gVb-bFqrtQyPcQKPrqH_" TargetMode="External"/><Relationship Id="rId567" Type="http://schemas.openxmlformats.org/officeDocument/2006/relationships/hyperlink" Target="https://talan.bank.gov.ua/get-user-certificate/gVb-bTADDJ_iopKxnhXa" TargetMode="External"/><Relationship Id="rId1113" Type="http://schemas.openxmlformats.org/officeDocument/2006/relationships/hyperlink" Target="https://talan.bank.gov.ua/get-user-certificate/gVb-bQqubnotLfKPqgQX" TargetMode="External"/><Relationship Id="rId1197" Type="http://schemas.openxmlformats.org/officeDocument/2006/relationships/hyperlink" Target="https://talan.bank.gov.ua/get-user-certificate/gVb-bLhw6ACHW1xTC4jc" TargetMode="External"/><Relationship Id="rId122" Type="http://schemas.openxmlformats.org/officeDocument/2006/relationships/hyperlink" Target="https://talan.bank.gov.ua/get-user-certificate/gVb-bh-tznzQcnxyIax3" TargetMode="External"/><Relationship Id="rId774" Type="http://schemas.openxmlformats.org/officeDocument/2006/relationships/hyperlink" Target="https://talan.bank.gov.ua/get-user-certificate/gVb-bUQMlKNXbIOMrwmL" TargetMode="External"/><Relationship Id="rId981" Type="http://schemas.openxmlformats.org/officeDocument/2006/relationships/hyperlink" Target="https://talan.bank.gov.ua/get-user-certificate/gVb-bEYDQRvdK5b4y2Bp" TargetMode="External"/><Relationship Id="rId1057" Type="http://schemas.openxmlformats.org/officeDocument/2006/relationships/hyperlink" Target="https://talan.bank.gov.ua/get-user-certificate/gVb-bL24qEm5-GF8uvkb" TargetMode="External"/><Relationship Id="rId427" Type="http://schemas.openxmlformats.org/officeDocument/2006/relationships/hyperlink" Target="https://talan.bank.gov.ua/get-user-certificate/gVb-bj_dZNbYmGpS_rEH" TargetMode="External"/><Relationship Id="rId634" Type="http://schemas.openxmlformats.org/officeDocument/2006/relationships/hyperlink" Target="https://talan.bank.gov.ua/get-user-certificate/gVb-bvPWY6ZeJ5gk5txo" TargetMode="External"/><Relationship Id="rId841" Type="http://schemas.openxmlformats.org/officeDocument/2006/relationships/hyperlink" Target="https://talan.bank.gov.ua/get-user-certificate/gVb-bglGFhwY2vrEv0UH" TargetMode="External"/><Relationship Id="rId273" Type="http://schemas.openxmlformats.org/officeDocument/2006/relationships/hyperlink" Target="https://talan.bank.gov.ua/get-user-certificate/gVb-btFXYWN6WiEyOeqH" TargetMode="External"/><Relationship Id="rId480" Type="http://schemas.openxmlformats.org/officeDocument/2006/relationships/hyperlink" Target="https://talan.bank.gov.ua/get-user-certificate/gVb-bA9gGZWVRGbzX08B" TargetMode="External"/><Relationship Id="rId701" Type="http://schemas.openxmlformats.org/officeDocument/2006/relationships/hyperlink" Target="https://talan.bank.gov.ua/get-user-certificate/gVb-biFZkO_OZrXiWez-" TargetMode="External"/><Relationship Id="rId939" Type="http://schemas.openxmlformats.org/officeDocument/2006/relationships/hyperlink" Target="https://talan.bank.gov.ua/get-user-certificate/gVb-bQTy-2kPTkZHMRAC" TargetMode="External"/><Relationship Id="rId1124" Type="http://schemas.openxmlformats.org/officeDocument/2006/relationships/hyperlink" Target="https://talan.bank.gov.ua/get-user-certificate/gVb-bB-eadvA7NsOhVo1" TargetMode="External"/><Relationship Id="rId68" Type="http://schemas.openxmlformats.org/officeDocument/2006/relationships/hyperlink" Target="https://talan.bank.gov.ua/get-user-certificate/gVb-bw5YWt3vSJ_lnW-A" TargetMode="External"/><Relationship Id="rId133" Type="http://schemas.openxmlformats.org/officeDocument/2006/relationships/hyperlink" Target="https://talan.bank.gov.ua/get-user-certificate/gVb-bhq9YdtVfMSkoYII" TargetMode="External"/><Relationship Id="rId340" Type="http://schemas.openxmlformats.org/officeDocument/2006/relationships/hyperlink" Target="https://talan.bank.gov.ua/get-user-certificate/gVb-bKOcPQUA0PwGA9sC" TargetMode="External"/><Relationship Id="rId578" Type="http://schemas.openxmlformats.org/officeDocument/2006/relationships/hyperlink" Target="https://talan.bank.gov.ua/get-user-certificate/gVb-b9ZPR0I_1SshDdgU" TargetMode="External"/><Relationship Id="rId785" Type="http://schemas.openxmlformats.org/officeDocument/2006/relationships/hyperlink" Target="https://talan.bank.gov.ua/get-user-certificate/gVb-bcT-IcG-qPwS-rWE" TargetMode="External"/><Relationship Id="rId992" Type="http://schemas.openxmlformats.org/officeDocument/2006/relationships/hyperlink" Target="https://talan.bank.gov.ua/get-user-certificate/gVb-bWIPP70n7qa8j3CJ" TargetMode="External"/><Relationship Id="rId200" Type="http://schemas.openxmlformats.org/officeDocument/2006/relationships/hyperlink" Target="https://talan.bank.gov.ua/get-user-certificate/gVb-bec61iEeR08NvOp1" TargetMode="External"/><Relationship Id="rId438" Type="http://schemas.openxmlformats.org/officeDocument/2006/relationships/hyperlink" Target="https://talan.bank.gov.ua/get-user-certificate/gVb-babcPs9C1ZYlanLh" TargetMode="External"/><Relationship Id="rId645" Type="http://schemas.openxmlformats.org/officeDocument/2006/relationships/hyperlink" Target="https://talan.bank.gov.ua/get-user-certificate/gVb-b2XiD-sYqKggZZ6Q" TargetMode="External"/><Relationship Id="rId852" Type="http://schemas.openxmlformats.org/officeDocument/2006/relationships/hyperlink" Target="https://talan.bank.gov.ua/get-user-certificate/gVb-bU7GTRMpFp8YnkPN" TargetMode="External"/><Relationship Id="rId1068" Type="http://schemas.openxmlformats.org/officeDocument/2006/relationships/hyperlink" Target="https://talan.bank.gov.ua/get-user-certificate/gVb-bidK0rsCoW7V_d0b" TargetMode="External"/><Relationship Id="rId284" Type="http://schemas.openxmlformats.org/officeDocument/2006/relationships/hyperlink" Target="https://talan.bank.gov.ua/get-user-certificate/gVb-bhPuUMF8013KsLE6" TargetMode="External"/><Relationship Id="rId491" Type="http://schemas.openxmlformats.org/officeDocument/2006/relationships/hyperlink" Target="https://talan.bank.gov.ua/get-user-certificate/gVb-bVsslUFGACFS_GRD" TargetMode="External"/><Relationship Id="rId505" Type="http://schemas.openxmlformats.org/officeDocument/2006/relationships/hyperlink" Target="https://talan.bank.gov.ua/get-user-certificate/gVb-bHeQyw7iZcez4k_S" TargetMode="External"/><Relationship Id="rId712" Type="http://schemas.openxmlformats.org/officeDocument/2006/relationships/hyperlink" Target="https://talan.bank.gov.ua/get-user-certificate/gVb-bqte-uLS-FWBDi1E" TargetMode="External"/><Relationship Id="rId1135" Type="http://schemas.openxmlformats.org/officeDocument/2006/relationships/hyperlink" Target="https://talan.bank.gov.ua/get-user-certificate/gVb-b6KIYqufdwR0tFWh" TargetMode="External"/><Relationship Id="rId79" Type="http://schemas.openxmlformats.org/officeDocument/2006/relationships/hyperlink" Target="https://talan.bank.gov.ua/get-user-certificate/gVb-bMIn6rRgEHUr3Au9" TargetMode="External"/><Relationship Id="rId144" Type="http://schemas.openxmlformats.org/officeDocument/2006/relationships/hyperlink" Target="https://talan.bank.gov.ua/get-user-certificate/gVb-bE3yeTayOARmDO0K" TargetMode="External"/><Relationship Id="rId589" Type="http://schemas.openxmlformats.org/officeDocument/2006/relationships/hyperlink" Target="https://talan.bank.gov.ua/get-user-certificate/gVb-b5aIz_yEdEPu0iIi" TargetMode="External"/><Relationship Id="rId796" Type="http://schemas.openxmlformats.org/officeDocument/2006/relationships/hyperlink" Target="https://talan.bank.gov.ua/get-user-certificate/gVb-bA-mXFNOgn9qgfUr" TargetMode="External"/><Relationship Id="rId1202" Type="http://schemas.openxmlformats.org/officeDocument/2006/relationships/hyperlink" Target="https://talan.bank.gov.ua/get-user-certificate/tbGwl8qH9Dp4NrYmUClx" TargetMode="External"/><Relationship Id="rId351" Type="http://schemas.openxmlformats.org/officeDocument/2006/relationships/hyperlink" Target="https://talan.bank.gov.ua/get-user-certificate/gVb-b1m8juTfI3hB1cRy" TargetMode="External"/><Relationship Id="rId449" Type="http://schemas.openxmlformats.org/officeDocument/2006/relationships/hyperlink" Target="https://talan.bank.gov.ua/get-user-certificate/gVb-bohuWdmDUI1Gn02s" TargetMode="External"/><Relationship Id="rId656" Type="http://schemas.openxmlformats.org/officeDocument/2006/relationships/hyperlink" Target="https://talan.bank.gov.ua/get-user-certificate/gVb-bE-5ksBhnDDgWGSM" TargetMode="External"/><Relationship Id="rId863" Type="http://schemas.openxmlformats.org/officeDocument/2006/relationships/hyperlink" Target="https://talan.bank.gov.ua/get-user-certificate/gVb-bkosO3bCCx7qqbQQ" TargetMode="External"/><Relationship Id="rId1079" Type="http://schemas.openxmlformats.org/officeDocument/2006/relationships/hyperlink" Target="https://talan.bank.gov.ua/get-user-certificate/gVb-b1aYTTTkr-0WIUq1" TargetMode="External"/><Relationship Id="rId211" Type="http://schemas.openxmlformats.org/officeDocument/2006/relationships/hyperlink" Target="https://talan.bank.gov.ua/get-user-certificate/gVb-be0EbfIt8ec5bvB8" TargetMode="External"/><Relationship Id="rId295" Type="http://schemas.openxmlformats.org/officeDocument/2006/relationships/hyperlink" Target="https://talan.bank.gov.ua/get-user-certificate/gVb-b_wUv5oZW9chE1HP" TargetMode="External"/><Relationship Id="rId309" Type="http://schemas.openxmlformats.org/officeDocument/2006/relationships/hyperlink" Target="https://talan.bank.gov.ua/get-user-certificate/gVb-bdeujiH5YnP1lAFD" TargetMode="External"/><Relationship Id="rId516" Type="http://schemas.openxmlformats.org/officeDocument/2006/relationships/hyperlink" Target="https://talan.bank.gov.ua/get-user-certificate/gVb-bCv9GsaUfkc-7RCb" TargetMode="External"/><Relationship Id="rId1146" Type="http://schemas.openxmlformats.org/officeDocument/2006/relationships/hyperlink" Target="https://talan.bank.gov.ua/get-user-certificate/gVb-bdHFFOMa3UtoDqmn" TargetMode="External"/><Relationship Id="rId723" Type="http://schemas.openxmlformats.org/officeDocument/2006/relationships/hyperlink" Target="https://talan.bank.gov.ua/get-user-certificate/gVb-bCrrinHOPVXcXnbj" TargetMode="External"/><Relationship Id="rId930" Type="http://schemas.openxmlformats.org/officeDocument/2006/relationships/hyperlink" Target="https://talan.bank.gov.ua/get-user-certificate/gVb-boxlgcWTDhgNDDuB" TargetMode="External"/><Relationship Id="rId1006" Type="http://schemas.openxmlformats.org/officeDocument/2006/relationships/hyperlink" Target="https://talan.bank.gov.ua/get-user-certificate/gVb-bd35LEqrseRfCLqE" TargetMode="External"/><Relationship Id="rId155" Type="http://schemas.openxmlformats.org/officeDocument/2006/relationships/hyperlink" Target="https://talan.bank.gov.ua/get-user-certificate/gVb-bL3CezQYTVy7plMl" TargetMode="External"/><Relationship Id="rId362" Type="http://schemas.openxmlformats.org/officeDocument/2006/relationships/hyperlink" Target="https://talan.bank.gov.ua/get-user-certificate/gVb-bJlsukNyqcG_veIf" TargetMode="External"/><Relationship Id="rId222" Type="http://schemas.openxmlformats.org/officeDocument/2006/relationships/hyperlink" Target="https://talan.bank.gov.ua/get-user-certificate/gVb-baHj0SyPc7TkDOTr" TargetMode="External"/><Relationship Id="rId667" Type="http://schemas.openxmlformats.org/officeDocument/2006/relationships/hyperlink" Target="https://talan.bank.gov.ua/get-user-certificate/gVb-bxjTVi5WHL3N2ERw" TargetMode="External"/><Relationship Id="rId874" Type="http://schemas.openxmlformats.org/officeDocument/2006/relationships/hyperlink" Target="https://talan.bank.gov.ua/get-user-certificate/gVb-bS2cv4N-ODeYNASL" TargetMode="External"/><Relationship Id="rId17" Type="http://schemas.openxmlformats.org/officeDocument/2006/relationships/hyperlink" Target="https://talan.bank.gov.ua/get-user-certificate/gVb-bdAHgx7gh2tBRCMU" TargetMode="External"/><Relationship Id="rId527" Type="http://schemas.openxmlformats.org/officeDocument/2006/relationships/hyperlink" Target="https://talan.bank.gov.ua/get-user-certificate/gVb-bHrIsTEpSdqjBIXV" TargetMode="External"/><Relationship Id="rId734" Type="http://schemas.openxmlformats.org/officeDocument/2006/relationships/hyperlink" Target="https://talan.bank.gov.ua/get-user-certificate/gVb-bhyRSeJ4TVrdMCpa" TargetMode="External"/><Relationship Id="rId941" Type="http://schemas.openxmlformats.org/officeDocument/2006/relationships/hyperlink" Target="https://talan.bank.gov.ua/get-user-certificate/gVb-bKgCEFmZp7MR-VGP" TargetMode="External"/><Relationship Id="rId1157" Type="http://schemas.openxmlformats.org/officeDocument/2006/relationships/hyperlink" Target="https://talan.bank.gov.ua/get-user-certificate/gVb-bw3EV1zPhO7DTxtI" TargetMode="External"/><Relationship Id="rId70" Type="http://schemas.openxmlformats.org/officeDocument/2006/relationships/hyperlink" Target="https://talan.bank.gov.ua/get-user-certificate/gVb-bAEAGmAwXY-NtMDe" TargetMode="External"/><Relationship Id="rId166" Type="http://schemas.openxmlformats.org/officeDocument/2006/relationships/hyperlink" Target="https://talan.bank.gov.ua/get-user-certificate/gVb-bKbH86P_wI13FPnW" TargetMode="External"/><Relationship Id="rId373" Type="http://schemas.openxmlformats.org/officeDocument/2006/relationships/hyperlink" Target="https://talan.bank.gov.ua/get-user-certificate/gVb-b3s-HsvONrRJMpkh" TargetMode="External"/><Relationship Id="rId580" Type="http://schemas.openxmlformats.org/officeDocument/2006/relationships/hyperlink" Target="https://talan.bank.gov.ua/get-user-certificate/gVb-bj6OEUiy9tluZi3q" TargetMode="External"/><Relationship Id="rId801" Type="http://schemas.openxmlformats.org/officeDocument/2006/relationships/hyperlink" Target="https://talan.bank.gov.ua/get-user-certificate/gVb-bYiHnQvFf4u_5t-m" TargetMode="External"/><Relationship Id="rId1017" Type="http://schemas.openxmlformats.org/officeDocument/2006/relationships/hyperlink" Target="https://talan.bank.gov.ua/get-user-certificate/gVb-b3Kf5Y8_RryERJR6" TargetMode="External"/><Relationship Id="rId1" Type="http://schemas.openxmlformats.org/officeDocument/2006/relationships/hyperlink" Target="https://talan.bank.gov.ua/get-user-certificate/gVb-bWPesrxsUY1QINTc" TargetMode="External"/><Relationship Id="rId233" Type="http://schemas.openxmlformats.org/officeDocument/2006/relationships/hyperlink" Target="https://talan.bank.gov.ua/get-user-certificate/gVb-bTeEQItBFo3pJO0k" TargetMode="External"/><Relationship Id="rId440" Type="http://schemas.openxmlformats.org/officeDocument/2006/relationships/hyperlink" Target="https://talan.bank.gov.ua/get-user-certificate/gVb-b6I5DzJqSs6K8klK" TargetMode="External"/><Relationship Id="rId678" Type="http://schemas.openxmlformats.org/officeDocument/2006/relationships/hyperlink" Target="https://talan.bank.gov.ua/get-user-certificate/gVb-bUbchFH9caTDa9CV" TargetMode="External"/><Relationship Id="rId885" Type="http://schemas.openxmlformats.org/officeDocument/2006/relationships/hyperlink" Target="https://talan.bank.gov.ua/get-user-certificate/gVb-bkJAzgdawaUcLSkk" TargetMode="External"/><Relationship Id="rId1070" Type="http://schemas.openxmlformats.org/officeDocument/2006/relationships/hyperlink" Target="https://talan.bank.gov.ua/get-user-certificate/gVb-b_PXivZQPT_8vnt9" TargetMode="External"/><Relationship Id="rId28" Type="http://schemas.openxmlformats.org/officeDocument/2006/relationships/hyperlink" Target="https://talan.bank.gov.ua/get-user-certificate/gVb-b6d_oYLvgJ5MM_i8" TargetMode="External"/><Relationship Id="rId300" Type="http://schemas.openxmlformats.org/officeDocument/2006/relationships/hyperlink" Target="https://talan.bank.gov.ua/get-user-certificate/gVb-bSMqSjRP_H3FFWxr" TargetMode="External"/><Relationship Id="rId538" Type="http://schemas.openxmlformats.org/officeDocument/2006/relationships/hyperlink" Target="https://talan.bank.gov.ua/get-user-certificate/gVb-bo0_BW3A6ZGYHFZV" TargetMode="External"/><Relationship Id="rId745" Type="http://schemas.openxmlformats.org/officeDocument/2006/relationships/hyperlink" Target="https://talan.bank.gov.ua/get-user-certificate/gVb-bq9lq6fb64Bfa_cP" TargetMode="External"/><Relationship Id="rId952" Type="http://schemas.openxmlformats.org/officeDocument/2006/relationships/hyperlink" Target="https://talan.bank.gov.ua/get-user-certificate/gVb-b_7p9kbVDJc-XHAn" TargetMode="External"/><Relationship Id="rId1168" Type="http://schemas.openxmlformats.org/officeDocument/2006/relationships/hyperlink" Target="https://talan.bank.gov.ua/get-user-certificate/gVb-bKNRe09VQprnDbmB" TargetMode="External"/><Relationship Id="rId81" Type="http://schemas.openxmlformats.org/officeDocument/2006/relationships/hyperlink" Target="https://talan.bank.gov.ua/get-user-certificate/gVb-bYI7WtO_2uUojsnG" TargetMode="External"/><Relationship Id="rId177" Type="http://schemas.openxmlformats.org/officeDocument/2006/relationships/hyperlink" Target="https://talan.bank.gov.ua/get-user-certificate/gVb-b69NvPti1nZ_un7c" TargetMode="External"/><Relationship Id="rId384" Type="http://schemas.openxmlformats.org/officeDocument/2006/relationships/hyperlink" Target="https://talan.bank.gov.ua/get-user-certificate/gVb-bCJglcsfpCC60_RB" TargetMode="External"/><Relationship Id="rId591" Type="http://schemas.openxmlformats.org/officeDocument/2006/relationships/hyperlink" Target="https://talan.bank.gov.ua/get-user-certificate/gVb-bAd-0ancRbtGpyoF" TargetMode="External"/><Relationship Id="rId605" Type="http://schemas.openxmlformats.org/officeDocument/2006/relationships/hyperlink" Target="https://talan.bank.gov.ua/get-user-certificate/gVb-bfvUvP-OWdCLUZs_" TargetMode="External"/><Relationship Id="rId812" Type="http://schemas.openxmlformats.org/officeDocument/2006/relationships/hyperlink" Target="https://talan.bank.gov.ua/get-user-certificate/gVb-bqZBO2HgZPF_jjc8" TargetMode="External"/><Relationship Id="rId1028" Type="http://schemas.openxmlformats.org/officeDocument/2006/relationships/hyperlink" Target="https://talan.bank.gov.ua/get-user-certificate/gVb-brku_PQSWvXLN9Ef" TargetMode="External"/><Relationship Id="rId244" Type="http://schemas.openxmlformats.org/officeDocument/2006/relationships/hyperlink" Target="https://talan.bank.gov.ua/get-user-certificate/gVb-byGUm00_ch7mTD6B" TargetMode="External"/><Relationship Id="rId689" Type="http://schemas.openxmlformats.org/officeDocument/2006/relationships/hyperlink" Target="https://talan.bank.gov.ua/get-user-certificate/gVb-bphYvH9ZSyj2ftBt" TargetMode="External"/><Relationship Id="rId896" Type="http://schemas.openxmlformats.org/officeDocument/2006/relationships/hyperlink" Target="https://talan.bank.gov.ua/get-user-certificate/gVb-bluuuQaINp0Me5Yr" TargetMode="External"/><Relationship Id="rId1081" Type="http://schemas.openxmlformats.org/officeDocument/2006/relationships/hyperlink" Target="https://talan.bank.gov.ua/get-user-certificate/gVb-bfV4dBDai4E4nqHA" TargetMode="External"/><Relationship Id="rId39" Type="http://schemas.openxmlformats.org/officeDocument/2006/relationships/hyperlink" Target="https://talan.bank.gov.ua/get-user-certificate/gVb-b0NQIjCaQyN0admg" TargetMode="External"/><Relationship Id="rId451" Type="http://schemas.openxmlformats.org/officeDocument/2006/relationships/hyperlink" Target="https://talan.bank.gov.ua/get-user-certificate/gVb-bUP6DAlxX0aTS95H" TargetMode="External"/><Relationship Id="rId549" Type="http://schemas.openxmlformats.org/officeDocument/2006/relationships/hyperlink" Target="https://talan.bank.gov.ua/get-user-certificate/gVb-b3xEXC_vphRpvZ_c" TargetMode="External"/><Relationship Id="rId756" Type="http://schemas.openxmlformats.org/officeDocument/2006/relationships/hyperlink" Target="https://talan.bank.gov.ua/get-user-certificate/gVb-bs5S6IvntQt9wwiv" TargetMode="External"/><Relationship Id="rId1179" Type="http://schemas.openxmlformats.org/officeDocument/2006/relationships/hyperlink" Target="https://talan.bank.gov.ua/get-user-certificate/gVb-bJGSlNWmRSUwbE_P" TargetMode="External"/><Relationship Id="rId104" Type="http://schemas.openxmlformats.org/officeDocument/2006/relationships/hyperlink" Target="https://talan.bank.gov.ua/get-user-certificate/gVb-b4McACiTXQaXHfPd" TargetMode="External"/><Relationship Id="rId188" Type="http://schemas.openxmlformats.org/officeDocument/2006/relationships/hyperlink" Target="https://talan.bank.gov.ua/get-user-certificate/gVb-bvJP8e3aPaKw9ifC" TargetMode="External"/><Relationship Id="rId311" Type="http://schemas.openxmlformats.org/officeDocument/2006/relationships/hyperlink" Target="https://talan.bank.gov.ua/get-user-certificate/gVb-bVEhUfRF8VIEXN3W" TargetMode="External"/><Relationship Id="rId395" Type="http://schemas.openxmlformats.org/officeDocument/2006/relationships/hyperlink" Target="https://talan.bank.gov.ua/get-user-certificate/gVb-b3UIPO3-Jzh3ipdf" TargetMode="External"/><Relationship Id="rId409" Type="http://schemas.openxmlformats.org/officeDocument/2006/relationships/hyperlink" Target="https://talan.bank.gov.ua/get-user-certificate/gVb-bsyifstrbKZqHcGH" TargetMode="External"/><Relationship Id="rId963" Type="http://schemas.openxmlformats.org/officeDocument/2006/relationships/hyperlink" Target="https://talan.bank.gov.ua/get-user-certificate/gVb-biX7lCzpXsBVTFVs" TargetMode="External"/><Relationship Id="rId1039" Type="http://schemas.openxmlformats.org/officeDocument/2006/relationships/hyperlink" Target="https://talan.bank.gov.ua/get-user-certificate/gVb-bCa8r877chPe70Rm" TargetMode="External"/><Relationship Id="rId92" Type="http://schemas.openxmlformats.org/officeDocument/2006/relationships/hyperlink" Target="https://talan.bank.gov.ua/get-user-certificate/gVb-bPBOZzRUXU_dZ8lE" TargetMode="External"/><Relationship Id="rId616" Type="http://schemas.openxmlformats.org/officeDocument/2006/relationships/hyperlink" Target="https://talan.bank.gov.ua/get-user-certificate/gVb-bcoNN4yByH251PuA" TargetMode="External"/><Relationship Id="rId823" Type="http://schemas.openxmlformats.org/officeDocument/2006/relationships/hyperlink" Target="https://talan.bank.gov.ua/get-user-certificate/gVb-bJD4dmC2CAVqDRqE" TargetMode="External"/><Relationship Id="rId255" Type="http://schemas.openxmlformats.org/officeDocument/2006/relationships/hyperlink" Target="https://talan.bank.gov.ua/get-user-certificate/gVb-bLtcoaPC5PBjwCku" TargetMode="External"/><Relationship Id="rId462" Type="http://schemas.openxmlformats.org/officeDocument/2006/relationships/hyperlink" Target="https://talan.bank.gov.ua/get-user-certificate/gVb-bDZuv28kr088pqT7" TargetMode="External"/><Relationship Id="rId1092" Type="http://schemas.openxmlformats.org/officeDocument/2006/relationships/hyperlink" Target="https://talan.bank.gov.ua/get-user-certificate/gVb-by4MQP0Z5kodWjPh" TargetMode="External"/><Relationship Id="rId1106" Type="http://schemas.openxmlformats.org/officeDocument/2006/relationships/hyperlink" Target="https://talan.bank.gov.ua/get-user-certificate/gVb-bpoYHTztO8jQc3u7" TargetMode="External"/><Relationship Id="rId115" Type="http://schemas.openxmlformats.org/officeDocument/2006/relationships/hyperlink" Target="https://talan.bank.gov.ua/get-user-certificate/gVb-bTRZgavt-Z14M5Ei" TargetMode="External"/><Relationship Id="rId322" Type="http://schemas.openxmlformats.org/officeDocument/2006/relationships/hyperlink" Target="https://talan.bank.gov.ua/get-user-certificate/gVb-bPZTYytKyowL2TqC" TargetMode="External"/><Relationship Id="rId767" Type="http://schemas.openxmlformats.org/officeDocument/2006/relationships/hyperlink" Target="https://talan.bank.gov.ua/get-user-certificate/gVb-bBmIznbUndTRe8t-" TargetMode="External"/><Relationship Id="rId974" Type="http://schemas.openxmlformats.org/officeDocument/2006/relationships/hyperlink" Target="https://talan.bank.gov.ua/get-user-certificate/gVb-bbcKEm7zVVLEEI8w" TargetMode="External"/><Relationship Id="rId199" Type="http://schemas.openxmlformats.org/officeDocument/2006/relationships/hyperlink" Target="https://talan.bank.gov.ua/get-user-certificate/gVb-bnJK_CeXmckMyHXL" TargetMode="External"/><Relationship Id="rId627" Type="http://schemas.openxmlformats.org/officeDocument/2006/relationships/hyperlink" Target="https://talan.bank.gov.ua/get-user-certificate/gVb-bFzgvBKI6EnxiDpC" TargetMode="External"/><Relationship Id="rId834" Type="http://schemas.openxmlformats.org/officeDocument/2006/relationships/hyperlink" Target="https://talan.bank.gov.ua/get-user-certificate/gVb-bCg1wKzD8K5AcTNU" TargetMode="External"/><Relationship Id="rId266" Type="http://schemas.openxmlformats.org/officeDocument/2006/relationships/hyperlink" Target="https://talan.bank.gov.ua/get-user-certificate/gVb-bGM8AkX8vIWWN59N" TargetMode="External"/><Relationship Id="rId473" Type="http://schemas.openxmlformats.org/officeDocument/2006/relationships/hyperlink" Target="https://talan.bank.gov.ua/get-user-certificate/gVb-bdcfCPXu-wdgJ9YL" TargetMode="External"/><Relationship Id="rId680" Type="http://schemas.openxmlformats.org/officeDocument/2006/relationships/hyperlink" Target="https://talan.bank.gov.ua/get-user-certificate/gVb-bMkxmai1sCPrbhtG" TargetMode="External"/><Relationship Id="rId901" Type="http://schemas.openxmlformats.org/officeDocument/2006/relationships/hyperlink" Target="https://talan.bank.gov.ua/get-user-certificate/gVb-bIVDIq7cOmLoZNmG" TargetMode="External"/><Relationship Id="rId1117" Type="http://schemas.openxmlformats.org/officeDocument/2006/relationships/hyperlink" Target="https://talan.bank.gov.ua/get-user-certificate/gVb-bXR2rkhQnNi10uAH" TargetMode="External"/><Relationship Id="rId30" Type="http://schemas.openxmlformats.org/officeDocument/2006/relationships/hyperlink" Target="https://talan.bank.gov.ua/get-user-certificate/gVb-b80KZVSUAkgEiOlG" TargetMode="External"/><Relationship Id="rId126" Type="http://schemas.openxmlformats.org/officeDocument/2006/relationships/hyperlink" Target="https://talan.bank.gov.ua/get-user-certificate/gVb-bQN-bCPXwAcj9gM8" TargetMode="External"/><Relationship Id="rId333" Type="http://schemas.openxmlformats.org/officeDocument/2006/relationships/hyperlink" Target="https://talan.bank.gov.ua/get-user-certificate/gVb-bLlStasv2qnA90MY" TargetMode="External"/><Relationship Id="rId540" Type="http://schemas.openxmlformats.org/officeDocument/2006/relationships/hyperlink" Target="https://talan.bank.gov.ua/get-user-certificate/gVb-bgCu5gKA2HR0rdkq" TargetMode="External"/><Relationship Id="rId778" Type="http://schemas.openxmlformats.org/officeDocument/2006/relationships/hyperlink" Target="https://talan.bank.gov.ua/get-user-certificate/gVb-bisAFECzbVWDDJ3P" TargetMode="External"/><Relationship Id="rId985" Type="http://schemas.openxmlformats.org/officeDocument/2006/relationships/hyperlink" Target="https://talan.bank.gov.ua/get-user-certificate/gVb-bjqpTeEzRDibSOij" TargetMode="External"/><Relationship Id="rId1170" Type="http://schemas.openxmlformats.org/officeDocument/2006/relationships/hyperlink" Target="https://talan.bank.gov.ua/get-user-certificate/gVb-bHnx1t5nTJO7VIu1" TargetMode="External"/><Relationship Id="rId638" Type="http://schemas.openxmlformats.org/officeDocument/2006/relationships/hyperlink" Target="https://talan.bank.gov.ua/get-user-certificate/gVb-b7cQtr4kqMNJcrDN" TargetMode="External"/><Relationship Id="rId845" Type="http://schemas.openxmlformats.org/officeDocument/2006/relationships/hyperlink" Target="https://talan.bank.gov.ua/get-user-certificate/gVb-bZDgWvfnDlCbKN-H" TargetMode="External"/><Relationship Id="rId1030" Type="http://schemas.openxmlformats.org/officeDocument/2006/relationships/hyperlink" Target="https://talan.bank.gov.ua/get-user-certificate/gVb-bXcg8rVz5Rq9WR3Y" TargetMode="External"/><Relationship Id="rId277" Type="http://schemas.openxmlformats.org/officeDocument/2006/relationships/hyperlink" Target="https://talan.bank.gov.ua/get-user-certificate/gVb-beEZDYn8jjHod6Ul" TargetMode="External"/><Relationship Id="rId400" Type="http://schemas.openxmlformats.org/officeDocument/2006/relationships/hyperlink" Target="https://talan.bank.gov.ua/get-user-certificate/gVb-bKPEsjJhZDTtmXJR" TargetMode="External"/><Relationship Id="rId484" Type="http://schemas.openxmlformats.org/officeDocument/2006/relationships/hyperlink" Target="https://talan.bank.gov.ua/get-user-certificate/gVb-b_2Ce_J3WQANPdl4" TargetMode="External"/><Relationship Id="rId705" Type="http://schemas.openxmlformats.org/officeDocument/2006/relationships/hyperlink" Target="https://talan.bank.gov.ua/get-user-certificate/gVb-bwJe1oICTO4g41_f" TargetMode="External"/><Relationship Id="rId1128" Type="http://schemas.openxmlformats.org/officeDocument/2006/relationships/hyperlink" Target="https://talan.bank.gov.ua/get-user-certificate/gVb-bp8XhDkySdlu6GyY" TargetMode="External"/><Relationship Id="rId137" Type="http://schemas.openxmlformats.org/officeDocument/2006/relationships/hyperlink" Target="https://talan.bank.gov.ua/get-user-certificate/gVb-bJOZ5itKxgFNFYV9" TargetMode="External"/><Relationship Id="rId344" Type="http://schemas.openxmlformats.org/officeDocument/2006/relationships/hyperlink" Target="https://talan.bank.gov.ua/get-user-certificate/gVb-b9CkbEKAxrjYy6JP" TargetMode="External"/><Relationship Id="rId691" Type="http://schemas.openxmlformats.org/officeDocument/2006/relationships/hyperlink" Target="https://talan.bank.gov.ua/get-user-certificate/gVb-b-Zm_vfsfUPtxppA" TargetMode="External"/><Relationship Id="rId789" Type="http://schemas.openxmlformats.org/officeDocument/2006/relationships/hyperlink" Target="https://talan.bank.gov.ua/get-user-certificate/gVb-boyDg6UXPnZ-BIb-" TargetMode="External"/><Relationship Id="rId912" Type="http://schemas.openxmlformats.org/officeDocument/2006/relationships/hyperlink" Target="https://talan.bank.gov.ua/get-user-certificate/gVb-bACIGT8UD3OpQ2e3" TargetMode="External"/><Relationship Id="rId996" Type="http://schemas.openxmlformats.org/officeDocument/2006/relationships/hyperlink" Target="https://talan.bank.gov.ua/get-user-certificate/gVb-bsq9XbNWEWPhHjvp" TargetMode="External"/><Relationship Id="rId41" Type="http://schemas.openxmlformats.org/officeDocument/2006/relationships/hyperlink" Target="https://talan.bank.gov.ua/get-user-certificate/gVb-brZHimZc5byj7uuJ" TargetMode="External"/><Relationship Id="rId551" Type="http://schemas.openxmlformats.org/officeDocument/2006/relationships/hyperlink" Target="https://talan.bank.gov.ua/get-user-certificate/gVb-by6HB99pprtmrQC1" TargetMode="External"/><Relationship Id="rId649" Type="http://schemas.openxmlformats.org/officeDocument/2006/relationships/hyperlink" Target="https://talan.bank.gov.ua/get-user-certificate/gVb-bCEZvRGAAqSTliSL" TargetMode="External"/><Relationship Id="rId856" Type="http://schemas.openxmlformats.org/officeDocument/2006/relationships/hyperlink" Target="https://talan.bank.gov.ua/get-user-certificate/gVb-b_jKOliKx6OuAJJq" TargetMode="External"/><Relationship Id="rId1181" Type="http://schemas.openxmlformats.org/officeDocument/2006/relationships/hyperlink" Target="https://talan.bank.gov.ua/get-user-certificate/gVb-b-jLxdhJYxcw-4yL" TargetMode="External"/><Relationship Id="rId190" Type="http://schemas.openxmlformats.org/officeDocument/2006/relationships/hyperlink" Target="https://talan.bank.gov.ua/get-user-certificate/gVb-b2n22Y5U-u1A2rY0" TargetMode="External"/><Relationship Id="rId204" Type="http://schemas.openxmlformats.org/officeDocument/2006/relationships/hyperlink" Target="https://talan.bank.gov.ua/get-user-certificate/gVb-b4PYe3TSuliHzQ4u" TargetMode="External"/><Relationship Id="rId288" Type="http://schemas.openxmlformats.org/officeDocument/2006/relationships/hyperlink" Target="https://talan.bank.gov.ua/get-user-certificate/gVb-bwJnjxGKEXtwhoJL" TargetMode="External"/><Relationship Id="rId411" Type="http://schemas.openxmlformats.org/officeDocument/2006/relationships/hyperlink" Target="https://talan.bank.gov.ua/get-user-certificate/gVb-bQgp9PfQAcG1vKoi" TargetMode="External"/><Relationship Id="rId509" Type="http://schemas.openxmlformats.org/officeDocument/2006/relationships/hyperlink" Target="https://talan.bank.gov.ua/get-user-certificate/gVb-bSx0ExfoG84-uPVb" TargetMode="External"/><Relationship Id="rId1041" Type="http://schemas.openxmlformats.org/officeDocument/2006/relationships/hyperlink" Target="https://talan.bank.gov.ua/get-user-certificate/gVb-bam3i_5vlta6HMZl" TargetMode="External"/><Relationship Id="rId1139" Type="http://schemas.openxmlformats.org/officeDocument/2006/relationships/hyperlink" Target="https://talan.bank.gov.ua/get-user-certificate/gVb-bKiXP90DzUfo-nue" TargetMode="External"/><Relationship Id="rId495" Type="http://schemas.openxmlformats.org/officeDocument/2006/relationships/hyperlink" Target="https://talan.bank.gov.ua/get-user-certificate/gVb-boCQFwbkf4OkeE8s" TargetMode="External"/><Relationship Id="rId716" Type="http://schemas.openxmlformats.org/officeDocument/2006/relationships/hyperlink" Target="https://talan.bank.gov.ua/get-user-certificate/gVb-bzjC2iQCx8wFgmwJ" TargetMode="External"/><Relationship Id="rId923" Type="http://schemas.openxmlformats.org/officeDocument/2006/relationships/hyperlink" Target="https://talan.bank.gov.ua/get-user-certificate/gVb-bqzN-UcOjrZJnmR5" TargetMode="External"/><Relationship Id="rId52" Type="http://schemas.openxmlformats.org/officeDocument/2006/relationships/hyperlink" Target="https://talan.bank.gov.ua/get-user-certificate/gVb-bAAdPv4d-0aVHTAN" TargetMode="External"/><Relationship Id="rId148" Type="http://schemas.openxmlformats.org/officeDocument/2006/relationships/hyperlink" Target="https://talan.bank.gov.ua/get-user-certificate/gVb-behg8qv1-chmXADO" TargetMode="External"/><Relationship Id="rId355" Type="http://schemas.openxmlformats.org/officeDocument/2006/relationships/hyperlink" Target="https://talan.bank.gov.ua/get-user-certificate/gVb-bDcu6ZOEfKC3Xox6" TargetMode="External"/><Relationship Id="rId562" Type="http://schemas.openxmlformats.org/officeDocument/2006/relationships/hyperlink" Target="https://talan.bank.gov.ua/get-user-certificate/gVb-baLEhn08vg3q-cH0" TargetMode="External"/><Relationship Id="rId1192" Type="http://schemas.openxmlformats.org/officeDocument/2006/relationships/hyperlink" Target="https://talan.bank.gov.ua/get-user-certificate/gVb-bhZFYOqdpCVTqHzF" TargetMode="External"/><Relationship Id="rId1206" Type="http://schemas.openxmlformats.org/officeDocument/2006/relationships/hyperlink" Target="https://talan.bank.gov.ua/get-user-certificate/J8cg2b1R6raDDeNbmL8H" TargetMode="External"/><Relationship Id="rId215" Type="http://schemas.openxmlformats.org/officeDocument/2006/relationships/hyperlink" Target="https://talan.bank.gov.ua/get-user-certificate/gVb-b31M5Z9Dzz5fHUGY" TargetMode="External"/><Relationship Id="rId422" Type="http://schemas.openxmlformats.org/officeDocument/2006/relationships/hyperlink" Target="https://talan.bank.gov.ua/get-user-certificate/gVb-bhPtTNkH-i7SXW7n" TargetMode="External"/><Relationship Id="rId867" Type="http://schemas.openxmlformats.org/officeDocument/2006/relationships/hyperlink" Target="https://talan.bank.gov.ua/get-user-certificate/gVb-bTy6o-NvYtDoqn67" TargetMode="External"/><Relationship Id="rId1052" Type="http://schemas.openxmlformats.org/officeDocument/2006/relationships/hyperlink" Target="https://talan.bank.gov.ua/get-user-certificate/gVb-bMnbuGJr5Yflh0u8" TargetMode="External"/><Relationship Id="rId299" Type="http://schemas.openxmlformats.org/officeDocument/2006/relationships/hyperlink" Target="https://talan.bank.gov.ua/get-user-certificate/gVb-b-DeGZe1-vtTPIGq" TargetMode="External"/><Relationship Id="rId727" Type="http://schemas.openxmlformats.org/officeDocument/2006/relationships/hyperlink" Target="https://talan.bank.gov.ua/get-user-certificate/gVb-bcLz6P8zKYRjsqiV" TargetMode="External"/><Relationship Id="rId934" Type="http://schemas.openxmlformats.org/officeDocument/2006/relationships/hyperlink" Target="https://talan.bank.gov.ua/get-user-certificate/gVb-b4S5RSnLseiloZfZ" TargetMode="External"/><Relationship Id="rId63" Type="http://schemas.openxmlformats.org/officeDocument/2006/relationships/hyperlink" Target="https://talan.bank.gov.ua/get-user-certificate/gVb-b_vlPxtLu7mZSXBe" TargetMode="External"/><Relationship Id="rId159" Type="http://schemas.openxmlformats.org/officeDocument/2006/relationships/hyperlink" Target="https://talan.bank.gov.ua/get-user-certificate/gVb-bAgZkktbUp0t3mpO" TargetMode="External"/><Relationship Id="rId366" Type="http://schemas.openxmlformats.org/officeDocument/2006/relationships/hyperlink" Target="https://talan.bank.gov.ua/get-user-certificate/gVb-br-6dY1lAIB0XtSK" TargetMode="External"/><Relationship Id="rId573" Type="http://schemas.openxmlformats.org/officeDocument/2006/relationships/hyperlink" Target="https://talan.bank.gov.ua/get-user-certificate/gVb-bVZhu_qdMw_RIXkw" TargetMode="External"/><Relationship Id="rId780" Type="http://schemas.openxmlformats.org/officeDocument/2006/relationships/hyperlink" Target="https://talan.bank.gov.ua/get-user-certificate/gVb-bDHcpi4rltD1JBZv" TargetMode="External"/><Relationship Id="rId226" Type="http://schemas.openxmlformats.org/officeDocument/2006/relationships/hyperlink" Target="https://talan.bank.gov.ua/get-user-certificate/gVb-bPM_7A8kaIgV4uB3" TargetMode="External"/><Relationship Id="rId433" Type="http://schemas.openxmlformats.org/officeDocument/2006/relationships/hyperlink" Target="https://talan.bank.gov.ua/get-user-certificate/gVb-bM4p7He4kR8fKkEW" TargetMode="External"/><Relationship Id="rId878" Type="http://schemas.openxmlformats.org/officeDocument/2006/relationships/hyperlink" Target="https://talan.bank.gov.ua/get-user-certificate/gVb-bSF25UUlODZUOhLd" TargetMode="External"/><Relationship Id="rId1063" Type="http://schemas.openxmlformats.org/officeDocument/2006/relationships/hyperlink" Target="https://talan.bank.gov.ua/get-user-certificate/gVb-bLtP09e8713bqWfM" TargetMode="External"/><Relationship Id="rId640" Type="http://schemas.openxmlformats.org/officeDocument/2006/relationships/hyperlink" Target="https://talan.bank.gov.ua/get-user-certificate/gVb-b6D6QPUh3ZMA648_" TargetMode="External"/><Relationship Id="rId738" Type="http://schemas.openxmlformats.org/officeDocument/2006/relationships/hyperlink" Target="https://talan.bank.gov.ua/get-user-certificate/gVb-bGGuISHdsK3odOyT" TargetMode="External"/><Relationship Id="rId945" Type="http://schemas.openxmlformats.org/officeDocument/2006/relationships/hyperlink" Target="https://talan.bank.gov.ua/get-user-certificate/gVb-bSzBM9ADI52wxoqL" TargetMode="External"/><Relationship Id="rId74" Type="http://schemas.openxmlformats.org/officeDocument/2006/relationships/hyperlink" Target="https://talan.bank.gov.ua/get-user-certificate/gVb-bUSuN_gPS3pK9zSJ" TargetMode="External"/><Relationship Id="rId377" Type="http://schemas.openxmlformats.org/officeDocument/2006/relationships/hyperlink" Target="https://talan.bank.gov.ua/get-user-certificate/gVb-bsYIKONJEZ2Od_gV" TargetMode="External"/><Relationship Id="rId500" Type="http://schemas.openxmlformats.org/officeDocument/2006/relationships/hyperlink" Target="https://talan.bank.gov.ua/get-user-certificate/gVb-bYquYcWawg9XLfBM" TargetMode="External"/><Relationship Id="rId584" Type="http://schemas.openxmlformats.org/officeDocument/2006/relationships/hyperlink" Target="https://talan.bank.gov.ua/get-user-certificate/gVb-bqmMqOLcTcKIpRQn" TargetMode="External"/><Relationship Id="rId805" Type="http://schemas.openxmlformats.org/officeDocument/2006/relationships/hyperlink" Target="https://talan.bank.gov.ua/get-user-certificate/gVb-b1NDlcA1Tb2RrUor" TargetMode="External"/><Relationship Id="rId1130" Type="http://schemas.openxmlformats.org/officeDocument/2006/relationships/hyperlink" Target="https://talan.bank.gov.ua/get-user-certificate/gVb-bpriPe0X352nOZ6-" TargetMode="External"/><Relationship Id="rId5" Type="http://schemas.openxmlformats.org/officeDocument/2006/relationships/hyperlink" Target="https://talan.bank.gov.ua/get-user-certificate/gVb-bacAECvMp1Wi5-0Z" TargetMode="External"/><Relationship Id="rId237" Type="http://schemas.openxmlformats.org/officeDocument/2006/relationships/hyperlink" Target="https://talan.bank.gov.ua/get-user-certificate/gVb-bD0FVbEPkKxXtHaL" TargetMode="External"/><Relationship Id="rId791" Type="http://schemas.openxmlformats.org/officeDocument/2006/relationships/hyperlink" Target="https://talan.bank.gov.ua/get-user-certificate/gVb-bv4AQx9MFZmqyEdT" TargetMode="External"/><Relationship Id="rId889" Type="http://schemas.openxmlformats.org/officeDocument/2006/relationships/hyperlink" Target="https://talan.bank.gov.ua/get-user-certificate/gVb-bgqwf9FW2E9b-nNT" TargetMode="External"/><Relationship Id="rId1074" Type="http://schemas.openxmlformats.org/officeDocument/2006/relationships/hyperlink" Target="https://talan.bank.gov.ua/get-user-certificate/gVb-b5BSAibuN1lAuVBy" TargetMode="External"/><Relationship Id="rId444" Type="http://schemas.openxmlformats.org/officeDocument/2006/relationships/hyperlink" Target="https://talan.bank.gov.ua/get-user-certificate/gVb-bHKpOlcpDWUjEPa9" TargetMode="External"/><Relationship Id="rId651" Type="http://schemas.openxmlformats.org/officeDocument/2006/relationships/hyperlink" Target="https://talan.bank.gov.ua/get-user-certificate/gVb-beD8JJGQbarZ6737" TargetMode="External"/><Relationship Id="rId749" Type="http://schemas.openxmlformats.org/officeDocument/2006/relationships/hyperlink" Target="https://talan.bank.gov.ua/get-user-certificate/gVb-bR5iUVngWV4a7TNC" TargetMode="External"/><Relationship Id="rId290" Type="http://schemas.openxmlformats.org/officeDocument/2006/relationships/hyperlink" Target="https://talan.bank.gov.ua/get-user-certificate/gVb-ba49SJR4e_MpVag8" TargetMode="External"/><Relationship Id="rId304" Type="http://schemas.openxmlformats.org/officeDocument/2006/relationships/hyperlink" Target="https://talan.bank.gov.ua/get-user-certificate/gVb-bHoF0cY3lWsBX3i3" TargetMode="External"/><Relationship Id="rId388" Type="http://schemas.openxmlformats.org/officeDocument/2006/relationships/hyperlink" Target="https://talan.bank.gov.ua/get-user-certificate/gVb-b8EZ1UblcMVdLm-M" TargetMode="External"/><Relationship Id="rId511" Type="http://schemas.openxmlformats.org/officeDocument/2006/relationships/hyperlink" Target="https://talan.bank.gov.ua/get-user-certificate/gVb-bO8iolQSZV1vasiE" TargetMode="External"/><Relationship Id="rId609" Type="http://schemas.openxmlformats.org/officeDocument/2006/relationships/hyperlink" Target="https://talan.bank.gov.ua/get-user-certificate/gVb-b-80Pb384CGSR4h-" TargetMode="External"/><Relationship Id="rId956" Type="http://schemas.openxmlformats.org/officeDocument/2006/relationships/hyperlink" Target="https://talan.bank.gov.ua/get-user-certificate/gVb-b5ZI65nQODaWt_cN" TargetMode="External"/><Relationship Id="rId1141" Type="http://schemas.openxmlformats.org/officeDocument/2006/relationships/hyperlink" Target="https://talan.bank.gov.ua/get-user-certificate/gVb-bE-70L84M-G5ZTwR" TargetMode="External"/><Relationship Id="rId85" Type="http://schemas.openxmlformats.org/officeDocument/2006/relationships/hyperlink" Target="https://talan.bank.gov.ua/get-user-certificate/gVb-b_iOfw3ac-yxEC5a" TargetMode="External"/><Relationship Id="rId150" Type="http://schemas.openxmlformats.org/officeDocument/2006/relationships/hyperlink" Target="https://talan.bank.gov.ua/get-user-certificate/gVb-bpNociHOH6wLVDBx" TargetMode="External"/><Relationship Id="rId595" Type="http://schemas.openxmlformats.org/officeDocument/2006/relationships/hyperlink" Target="https://talan.bank.gov.ua/get-user-certificate/gVb-buvpoAEYV8cK5jl3" TargetMode="External"/><Relationship Id="rId816" Type="http://schemas.openxmlformats.org/officeDocument/2006/relationships/hyperlink" Target="https://talan.bank.gov.ua/get-user-certificate/gVb-bKPF_syVE7qkksd-" TargetMode="External"/><Relationship Id="rId1001" Type="http://schemas.openxmlformats.org/officeDocument/2006/relationships/hyperlink" Target="https://talan.bank.gov.ua/get-user-certificate/gVb-b7p0Eej4JpXRjJUw" TargetMode="External"/><Relationship Id="rId248" Type="http://schemas.openxmlformats.org/officeDocument/2006/relationships/hyperlink" Target="https://talan.bank.gov.ua/get-user-certificate/gVb-bK0PZ49eVUjeKF3O" TargetMode="External"/><Relationship Id="rId455" Type="http://schemas.openxmlformats.org/officeDocument/2006/relationships/hyperlink" Target="https://talan.bank.gov.ua/get-user-certificate/gVb-biP3hfmKjAsW_Jvj" TargetMode="External"/><Relationship Id="rId662" Type="http://schemas.openxmlformats.org/officeDocument/2006/relationships/hyperlink" Target="https://talan.bank.gov.ua/get-user-certificate/gVb-b6J_MdR1kPHHVUP8" TargetMode="External"/><Relationship Id="rId1085" Type="http://schemas.openxmlformats.org/officeDocument/2006/relationships/hyperlink" Target="https://talan.bank.gov.ua/get-user-certificate/gVb-bNlV_KJvvjleQ9ky" TargetMode="External"/><Relationship Id="rId12" Type="http://schemas.openxmlformats.org/officeDocument/2006/relationships/hyperlink" Target="https://talan.bank.gov.ua/get-user-certificate/gVb-bH7VBWPPvCLDJsHv" TargetMode="External"/><Relationship Id="rId108" Type="http://schemas.openxmlformats.org/officeDocument/2006/relationships/hyperlink" Target="https://talan.bank.gov.ua/get-user-certificate/gVb-bJnjNB7eG95GGQId" TargetMode="External"/><Relationship Id="rId315" Type="http://schemas.openxmlformats.org/officeDocument/2006/relationships/hyperlink" Target="https://talan.bank.gov.ua/get-user-certificate/gVb-b1FK-gU6LjLJ8WU2" TargetMode="External"/><Relationship Id="rId522" Type="http://schemas.openxmlformats.org/officeDocument/2006/relationships/hyperlink" Target="https://talan.bank.gov.ua/get-user-certificate/gVb-bDSN4i8ZsMbXyqfb" TargetMode="External"/><Relationship Id="rId967" Type="http://schemas.openxmlformats.org/officeDocument/2006/relationships/hyperlink" Target="https://talan.bank.gov.ua/get-user-certificate/gVb-btM6i5n9kWfg5LYO" TargetMode="External"/><Relationship Id="rId1152" Type="http://schemas.openxmlformats.org/officeDocument/2006/relationships/hyperlink" Target="https://talan.bank.gov.ua/get-user-certificate/gVb-bUxwFJVBe7IxXLVz" TargetMode="External"/><Relationship Id="rId96" Type="http://schemas.openxmlformats.org/officeDocument/2006/relationships/hyperlink" Target="https://talan.bank.gov.ua/get-user-certificate/gVb-brQnXienzQagcCkw" TargetMode="External"/><Relationship Id="rId161" Type="http://schemas.openxmlformats.org/officeDocument/2006/relationships/hyperlink" Target="https://talan.bank.gov.ua/get-user-certificate/gVb-bEL6YMIl2zUGS1ew" TargetMode="External"/><Relationship Id="rId399" Type="http://schemas.openxmlformats.org/officeDocument/2006/relationships/hyperlink" Target="https://talan.bank.gov.ua/get-user-certificate/gVb-by-12AQmRVASErnz" TargetMode="External"/><Relationship Id="rId827" Type="http://schemas.openxmlformats.org/officeDocument/2006/relationships/hyperlink" Target="https://talan.bank.gov.ua/get-user-certificate/gVb-b9JXMZowe9cwUge0" TargetMode="External"/><Relationship Id="rId1012" Type="http://schemas.openxmlformats.org/officeDocument/2006/relationships/hyperlink" Target="https://talan.bank.gov.ua/get-user-certificate/gVb-bmz5SWzNNLsY1eqL" TargetMode="External"/><Relationship Id="rId259" Type="http://schemas.openxmlformats.org/officeDocument/2006/relationships/hyperlink" Target="https://talan.bank.gov.ua/get-user-certificate/gVb-bNYYKnYEHlUqtnVe" TargetMode="External"/><Relationship Id="rId466" Type="http://schemas.openxmlformats.org/officeDocument/2006/relationships/hyperlink" Target="https://talan.bank.gov.ua/get-user-certificate/gVb-behk8apGHGr3oGqC" TargetMode="External"/><Relationship Id="rId673" Type="http://schemas.openxmlformats.org/officeDocument/2006/relationships/hyperlink" Target="https://talan.bank.gov.ua/get-user-certificate/gVb-b8GWMv1zV8Ryr6AP" TargetMode="External"/><Relationship Id="rId880" Type="http://schemas.openxmlformats.org/officeDocument/2006/relationships/hyperlink" Target="https://talan.bank.gov.ua/get-user-certificate/gVb-bgDvF5UTY7og1YKS" TargetMode="External"/><Relationship Id="rId1096" Type="http://schemas.openxmlformats.org/officeDocument/2006/relationships/hyperlink" Target="https://talan.bank.gov.ua/get-user-certificate/gVb-bqnAfF28BHonJnc3" TargetMode="External"/><Relationship Id="rId23" Type="http://schemas.openxmlformats.org/officeDocument/2006/relationships/hyperlink" Target="https://talan.bank.gov.ua/get-user-certificate/gVb-bEI4PWb_mAVP3sAg" TargetMode="External"/><Relationship Id="rId119" Type="http://schemas.openxmlformats.org/officeDocument/2006/relationships/hyperlink" Target="https://talan.bank.gov.ua/get-user-certificate/gVb-bKPgpEXkEvh9rLCH" TargetMode="External"/><Relationship Id="rId326" Type="http://schemas.openxmlformats.org/officeDocument/2006/relationships/hyperlink" Target="https://talan.bank.gov.ua/get-user-certificate/gVb-b5dMd_4el1VEwvv-" TargetMode="External"/><Relationship Id="rId533" Type="http://schemas.openxmlformats.org/officeDocument/2006/relationships/hyperlink" Target="https://talan.bank.gov.ua/get-user-certificate/gVb-bSdERGA7_PoxX29-" TargetMode="External"/><Relationship Id="rId978" Type="http://schemas.openxmlformats.org/officeDocument/2006/relationships/hyperlink" Target="https://talan.bank.gov.ua/get-user-certificate/gVb-bGoP0A_zWajXNjpo" TargetMode="External"/><Relationship Id="rId1163" Type="http://schemas.openxmlformats.org/officeDocument/2006/relationships/hyperlink" Target="https://talan.bank.gov.ua/get-user-certificate/gVb-bEknEFDqvCslbMZH" TargetMode="External"/><Relationship Id="rId740" Type="http://schemas.openxmlformats.org/officeDocument/2006/relationships/hyperlink" Target="https://talan.bank.gov.ua/get-user-certificate/gVb-bQndOlUTuCiXZit5" TargetMode="External"/><Relationship Id="rId838" Type="http://schemas.openxmlformats.org/officeDocument/2006/relationships/hyperlink" Target="https://talan.bank.gov.ua/get-user-certificate/gVb-br-_dy7quZ94oP9Q" TargetMode="External"/><Relationship Id="rId1023" Type="http://schemas.openxmlformats.org/officeDocument/2006/relationships/hyperlink" Target="https://talan.bank.gov.ua/get-user-certificate/gVb-b6HKeW2FE23GtbX6" TargetMode="External"/><Relationship Id="rId172" Type="http://schemas.openxmlformats.org/officeDocument/2006/relationships/hyperlink" Target="https://talan.bank.gov.ua/get-user-certificate/gVb-bmfB1bJq3arsyZOY" TargetMode="External"/><Relationship Id="rId477" Type="http://schemas.openxmlformats.org/officeDocument/2006/relationships/hyperlink" Target="https://talan.bank.gov.ua/get-user-certificate/gVb-b3iNLz3ZYzQe3vow" TargetMode="External"/><Relationship Id="rId600" Type="http://schemas.openxmlformats.org/officeDocument/2006/relationships/hyperlink" Target="https://talan.bank.gov.ua/get-user-certificate/gVb-b42dxsRR2jyenC5u" TargetMode="External"/><Relationship Id="rId684" Type="http://schemas.openxmlformats.org/officeDocument/2006/relationships/hyperlink" Target="https://talan.bank.gov.ua/get-user-certificate/gVb-bI2UkKqaf0do7Zyt" TargetMode="External"/><Relationship Id="rId337" Type="http://schemas.openxmlformats.org/officeDocument/2006/relationships/hyperlink" Target="https://talan.bank.gov.ua/get-user-certificate/gVb-bZJi_CojiNvTbSMj" TargetMode="External"/><Relationship Id="rId891" Type="http://schemas.openxmlformats.org/officeDocument/2006/relationships/hyperlink" Target="https://talan.bank.gov.ua/get-user-certificate/gVb-bDyc-is8rZyGm9Ue" TargetMode="External"/><Relationship Id="rId905" Type="http://schemas.openxmlformats.org/officeDocument/2006/relationships/hyperlink" Target="https://talan.bank.gov.ua/get-user-certificate/gVb-b4y21hda5lbKbsWO" TargetMode="External"/><Relationship Id="rId989" Type="http://schemas.openxmlformats.org/officeDocument/2006/relationships/hyperlink" Target="https://talan.bank.gov.ua/get-user-certificate/gVb-bm_xXhXdFdEFiQ-w" TargetMode="External"/><Relationship Id="rId34" Type="http://schemas.openxmlformats.org/officeDocument/2006/relationships/hyperlink" Target="https://talan.bank.gov.ua/get-user-certificate/gVb-bD3R4NllCF0LXO3I" TargetMode="External"/><Relationship Id="rId544" Type="http://schemas.openxmlformats.org/officeDocument/2006/relationships/hyperlink" Target="https://talan.bank.gov.ua/get-user-certificate/gVb-b1U6Vel74g2c56jN" TargetMode="External"/><Relationship Id="rId751" Type="http://schemas.openxmlformats.org/officeDocument/2006/relationships/hyperlink" Target="https://talan.bank.gov.ua/get-user-certificate/gVb-bSIwhRSqzuZaPErq" TargetMode="External"/><Relationship Id="rId849" Type="http://schemas.openxmlformats.org/officeDocument/2006/relationships/hyperlink" Target="https://talan.bank.gov.ua/get-user-certificate/gVb-bBUxjz9l65bNOA1j" TargetMode="External"/><Relationship Id="rId1174" Type="http://schemas.openxmlformats.org/officeDocument/2006/relationships/hyperlink" Target="https://talan.bank.gov.ua/get-user-certificate/gVb-bDrjeu41wRMJZ8Q2" TargetMode="External"/><Relationship Id="rId183" Type="http://schemas.openxmlformats.org/officeDocument/2006/relationships/hyperlink" Target="https://talan.bank.gov.ua/get-user-certificate/gVb-bsuB7vpIY_owZK5j" TargetMode="External"/><Relationship Id="rId390" Type="http://schemas.openxmlformats.org/officeDocument/2006/relationships/hyperlink" Target="https://talan.bank.gov.ua/get-user-certificate/gVb-bw0LRlF_XH0zy1vF" TargetMode="External"/><Relationship Id="rId404" Type="http://schemas.openxmlformats.org/officeDocument/2006/relationships/hyperlink" Target="https://talan.bank.gov.ua/get-user-certificate/gVb-bvUFKZzq4R7RAgog" TargetMode="External"/><Relationship Id="rId611" Type="http://schemas.openxmlformats.org/officeDocument/2006/relationships/hyperlink" Target="https://talan.bank.gov.ua/get-user-certificate/gVb-bQsnj6LdxIlKPO7G" TargetMode="External"/><Relationship Id="rId1034" Type="http://schemas.openxmlformats.org/officeDocument/2006/relationships/hyperlink" Target="https://talan.bank.gov.ua/get-user-certificate/gVb-bzeY_tmGhA3C7jf4" TargetMode="External"/><Relationship Id="rId250" Type="http://schemas.openxmlformats.org/officeDocument/2006/relationships/hyperlink" Target="https://talan.bank.gov.ua/get-user-certificate/gVb-bpDRYvUcXlnGWTMv" TargetMode="External"/><Relationship Id="rId488" Type="http://schemas.openxmlformats.org/officeDocument/2006/relationships/hyperlink" Target="https://talan.bank.gov.ua/get-user-certificate/gVb-bRDeb8jOghRkg6jo" TargetMode="External"/><Relationship Id="rId695" Type="http://schemas.openxmlformats.org/officeDocument/2006/relationships/hyperlink" Target="https://talan.bank.gov.ua/get-user-certificate/gVb-bH4BbtBsCjNkRB8B" TargetMode="External"/><Relationship Id="rId709" Type="http://schemas.openxmlformats.org/officeDocument/2006/relationships/hyperlink" Target="https://talan.bank.gov.ua/get-user-certificate/gVb-buvY1t2y-GlhZERj" TargetMode="External"/><Relationship Id="rId916" Type="http://schemas.openxmlformats.org/officeDocument/2006/relationships/hyperlink" Target="https://talan.bank.gov.ua/get-user-certificate/gVb-b3TZAf22Rsht1hi-" TargetMode="External"/><Relationship Id="rId1101" Type="http://schemas.openxmlformats.org/officeDocument/2006/relationships/hyperlink" Target="https://talan.bank.gov.ua/get-user-certificate/gVb-bUHyKuMc4wMq2L5H" TargetMode="External"/><Relationship Id="rId45" Type="http://schemas.openxmlformats.org/officeDocument/2006/relationships/hyperlink" Target="https://talan.bank.gov.ua/get-user-certificate/gVb-bJLtWN3vvB5E-WpU" TargetMode="External"/><Relationship Id="rId110" Type="http://schemas.openxmlformats.org/officeDocument/2006/relationships/hyperlink" Target="https://talan.bank.gov.ua/get-user-certificate/gVb-b_VD3dCprFmdu_d3" TargetMode="External"/><Relationship Id="rId348" Type="http://schemas.openxmlformats.org/officeDocument/2006/relationships/hyperlink" Target="https://talan.bank.gov.ua/get-user-certificate/gVb-bAt5IAjNI3EBlQDs" TargetMode="External"/><Relationship Id="rId555" Type="http://schemas.openxmlformats.org/officeDocument/2006/relationships/hyperlink" Target="https://talan.bank.gov.ua/get-user-certificate/gVb-bgS2cLMvwUbzcwTK" TargetMode="External"/><Relationship Id="rId762" Type="http://schemas.openxmlformats.org/officeDocument/2006/relationships/hyperlink" Target="https://talan.bank.gov.ua/get-user-certificate/gVb-b2HVLozdnXbWF2xy" TargetMode="External"/><Relationship Id="rId1185" Type="http://schemas.openxmlformats.org/officeDocument/2006/relationships/hyperlink" Target="https://talan.bank.gov.ua/get-user-certificate/gVb-bEhEEwxVDEOsBp1v" TargetMode="External"/><Relationship Id="rId194" Type="http://schemas.openxmlformats.org/officeDocument/2006/relationships/hyperlink" Target="https://talan.bank.gov.ua/get-user-certificate/gVb-bueJOqfzm-2DHgsJ" TargetMode="External"/><Relationship Id="rId208" Type="http://schemas.openxmlformats.org/officeDocument/2006/relationships/hyperlink" Target="https://talan.bank.gov.ua/get-user-certificate/gVb-bs7pnYkAJeWVndEv" TargetMode="External"/><Relationship Id="rId415" Type="http://schemas.openxmlformats.org/officeDocument/2006/relationships/hyperlink" Target="https://talan.bank.gov.ua/get-user-certificate/gVb-bGitSBlCt-PLDt1H" TargetMode="External"/><Relationship Id="rId622" Type="http://schemas.openxmlformats.org/officeDocument/2006/relationships/hyperlink" Target="https://talan.bank.gov.ua/get-user-certificate/gVb-bsb_W-V0N_x9bcMC" TargetMode="External"/><Relationship Id="rId1045" Type="http://schemas.openxmlformats.org/officeDocument/2006/relationships/hyperlink" Target="https://talan.bank.gov.ua/get-user-certificate/gVb-bc3JRRQhWbpAF2t-" TargetMode="External"/><Relationship Id="rId261" Type="http://schemas.openxmlformats.org/officeDocument/2006/relationships/hyperlink" Target="https://talan.bank.gov.ua/get-user-certificate/gVb-blPHdGl7XFfGzqVV" TargetMode="External"/><Relationship Id="rId499" Type="http://schemas.openxmlformats.org/officeDocument/2006/relationships/hyperlink" Target="https://talan.bank.gov.ua/get-user-certificate/gVb-bUyMHhxTNj07C_iA" TargetMode="External"/><Relationship Id="rId927" Type="http://schemas.openxmlformats.org/officeDocument/2006/relationships/hyperlink" Target="https://talan.bank.gov.ua/get-user-certificate/gVb-bYb6BXc5UhxaHFi3" TargetMode="External"/><Relationship Id="rId1112" Type="http://schemas.openxmlformats.org/officeDocument/2006/relationships/hyperlink" Target="https://talan.bank.gov.ua/get-user-certificate/gVb-bZGwRKzRy5Xk65kN" TargetMode="External"/><Relationship Id="rId56" Type="http://schemas.openxmlformats.org/officeDocument/2006/relationships/hyperlink" Target="https://talan.bank.gov.ua/get-user-certificate/gVb-bVmWjCdNDZOW9sKT" TargetMode="External"/><Relationship Id="rId359" Type="http://schemas.openxmlformats.org/officeDocument/2006/relationships/hyperlink" Target="https://talan.bank.gov.ua/get-user-certificate/gVb-b9QVClXR8UpJNz2r" TargetMode="External"/><Relationship Id="rId566" Type="http://schemas.openxmlformats.org/officeDocument/2006/relationships/hyperlink" Target="https://talan.bank.gov.ua/get-user-certificate/gVb-bMVQ1-LEUlDXsLqE" TargetMode="External"/><Relationship Id="rId773" Type="http://schemas.openxmlformats.org/officeDocument/2006/relationships/hyperlink" Target="https://talan.bank.gov.ua/get-user-certificate/gVb-bcPKKYyq-XNoP5j8" TargetMode="External"/><Relationship Id="rId1196" Type="http://schemas.openxmlformats.org/officeDocument/2006/relationships/hyperlink" Target="https://talan.bank.gov.ua/get-user-certificate/gVb-bAotFIIbX6K63koq" TargetMode="External"/><Relationship Id="rId121" Type="http://schemas.openxmlformats.org/officeDocument/2006/relationships/hyperlink" Target="https://talan.bank.gov.ua/get-user-certificate/gVb-bueEUSLbd-rrtTmK" TargetMode="External"/><Relationship Id="rId219" Type="http://schemas.openxmlformats.org/officeDocument/2006/relationships/hyperlink" Target="https://talan.bank.gov.ua/get-user-certificate/gVb-bGBt5gDeJDJTiG49" TargetMode="External"/><Relationship Id="rId426" Type="http://schemas.openxmlformats.org/officeDocument/2006/relationships/hyperlink" Target="https://talan.bank.gov.ua/get-user-certificate/gVb-bNZQP3UsuHIzfFEe" TargetMode="External"/><Relationship Id="rId633" Type="http://schemas.openxmlformats.org/officeDocument/2006/relationships/hyperlink" Target="https://talan.bank.gov.ua/get-user-certificate/gVb-bjwU3GNzZqjGsNvY" TargetMode="External"/><Relationship Id="rId980" Type="http://schemas.openxmlformats.org/officeDocument/2006/relationships/hyperlink" Target="https://talan.bank.gov.ua/get-user-certificate/gVb-b-z85iPJeQmU-P2n" TargetMode="External"/><Relationship Id="rId1056" Type="http://schemas.openxmlformats.org/officeDocument/2006/relationships/hyperlink" Target="https://talan.bank.gov.ua/get-user-certificate/gVb-brg790-XcZ_0KFSm" TargetMode="External"/><Relationship Id="rId840" Type="http://schemas.openxmlformats.org/officeDocument/2006/relationships/hyperlink" Target="https://talan.bank.gov.ua/get-user-certificate/gVb-bWZM7hwMbVW3ZdFD" TargetMode="External"/><Relationship Id="rId938" Type="http://schemas.openxmlformats.org/officeDocument/2006/relationships/hyperlink" Target="https://talan.bank.gov.ua/get-user-certificate/gVb-blEmTRUBwCSr_or-" TargetMode="External"/><Relationship Id="rId67" Type="http://schemas.openxmlformats.org/officeDocument/2006/relationships/hyperlink" Target="https://talan.bank.gov.ua/get-user-certificate/gVb-bX-Q5lVQdf6KMFQJ" TargetMode="External"/><Relationship Id="rId272" Type="http://schemas.openxmlformats.org/officeDocument/2006/relationships/hyperlink" Target="https://talan.bank.gov.ua/get-user-certificate/gVb-bi6NYoiJtKWz1ChC" TargetMode="External"/><Relationship Id="rId577" Type="http://schemas.openxmlformats.org/officeDocument/2006/relationships/hyperlink" Target="https://talan.bank.gov.ua/get-user-certificate/gVb-bvsBkLOGPCxOBM5B" TargetMode="External"/><Relationship Id="rId700" Type="http://schemas.openxmlformats.org/officeDocument/2006/relationships/hyperlink" Target="https://talan.bank.gov.ua/get-user-certificate/gVb-b4mMouZCMHb0wyS9" TargetMode="External"/><Relationship Id="rId1123" Type="http://schemas.openxmlformats.org/officeDocument/2006/relationships/hyperlink" Target="https://talan.bank.gov.ua/get-user-certificate/gVb-bjk2tWsGMetL9wvQ" TargetMode="External"/><Relationship Id="rId132" Type="http://schemas.openxmlformats.org/officeDocument/2006/relationships/hyperlink" Target="https://talan.bank.gov.ua/get-user-certificate/gVb-bSqJkt2i4XNKCAiC" TargetMode="External"/><Relationship Id="rId784" Type="http://schemas.openxmlformats.org/officeDocument/2006/relationships/hyperlink" Target="https://talan.bank.gov.ua/get-user-certificate/gVb-bQD4MifekgyonkKp" TargetMode="External"/><Relationship Id="rId991" Type="http://schemas.openxmlformats.org/officeDocument/2006/relationships/hyperlink" Target="https://talan.bank.gov.ua/get-user-certificate/gVb-bbBCNq2rJ-DT9Hc4" TargetMode="External"/><Relationship Id="rId1067" Type="http://schemas.openxmlformats.org/officeDocument/2006/relationships/hyperlink" Target="https://talan.bank.gov.ua/get-user-certificate/gVb-b4QCBUfLZZz6c5VS" TargetMode="External"/><Relationship Id="rId437" Type="http://schemas.openxmlformats.org/officeDocument/2006/relationships/hyperlink" Target="https://talan.bank.gov.ua/get-user-certificate/gVb-bO-6CgSLZ6rnHiht" TargetMode="External"/><Relationship Id="rId644" Type="http://schemas.openxmlformats.org/officeDocument/2006/relationships/hyperlink" Target="https://talan.bank.gov.ua/get-user-certificate/gVb-bulEW0oaaVwx8Zwd" TargetMode="External"/><Relationship Id="rId851" Type="http://schemas.openxmlformats.org/officeDocument/2006/relationships/hyperlink" Target="https://talan.bank.gov.ua/get-user-certificate/gVb-bcJL7zYNmGZMXjfH" TargetMode="External"/><Relationship Id="rId283" Type="http://schemas.openxmlformats.org/officeDocument/2006/relationships/hyperlink" Target="https://talan.bank.gov.ua/get-user-certificate/gVb-bi7iSGouCNUwqpKf" TargetMode="External"/><Relationship Id="rId490" Type="http://schemas.openxmlformats.org/officeDocument/2006/relationships/hyperlink" Target="https://talan.bank.gov.ua/get-user-certificate/gVb-bLHF9jn8VKrCi7yS" TargetMode="External"/><Relationship Id="rId504" Type="http://schemas.openxmlformats.org/officeDocument/2006/relationships/hyperlink" Target="https://talan.bank.gov.ua/get-user-certificate/gVb-b-F3MrkGYCojnRr5" TargetMode="External"/><Relationship Id="rId711" Type="http://schemas.openxmlformats.org/officeDocument/2006/relationships/hyperlink" Target="https://talan.bank.gov.ua/get-user-certificate/gVb-b9b3e1fsnq4HDzNX" TargetMode="External"/><Relationship Id="rId949" Type="http://schemas.openxmlformats.org/officeDocument/2006/relationships/hyperlink" Target="https://talan.bank.gov.ua/get-user-certificate/gVb-b90YPTAJ3senKHfD" TargetMode="External"/><Relationship Id="rId1134" Type="http://schemas.openxmlformats.org/officeDocument/2006/relationships/hyperlink" Target="https://talan.bank.gov.ua/get-user-certificate/gVb-bM2A4Ed87M9Zmz7C" TargetMode="External"/><Relationship Id="rId78" Type="http://schemas.openxmlformats.org/officeDocument/2006/relationships/hyperlink" Target="https://talan.bank.gov.ua/get-user-certificate/gVb-bkVd4f3HFn_4qmDf" TargetMode="External"/><Relationship Id="rId143" Type="http://schemas.openxmlformats.org/officeDocument/2006/relationships/hyperlink" Target="https://talan.bank.gov.ua/get-user-certificate/gVb-bXhEhBjAuLbKvLuR" TargetMode="External"/><Relationship Id="rId350" Type="http://schemas.openxmlformats.org/officeDocument/2006/relationships/hyperlink" Target="https://talan.bank.gov.ua/get-user-certificate/gVb-baC3b9B0-XkmhW8D" TargetMode="External"/><Relationship Id="rId588" Type="http://schemas.openxmlformats.org/officeDocument/2006/relationships/hyperlink" Target="https://talan.bank.gov.ua/get-user-certificate/gVb-b80teRW60SfAtUS1" TargetMode="External"/><Relationship Id="rId795" Type="http://schemas.openxmlformats.org/officeDocument/2006/relationships/hyperlink" Target="https://talan.bank.gov.ua/get-user-certificate/gVb-bxo_iVpgIbOCcVdm" TargetMode="External"/><Relationship Id="rId809" Type="http://schemas.openxmlformats.org/officeDocument/2006/relationships/hyperlink" Target="https://talan.bank.gov.ua/get-user-certificate/gVb-biIW0o8C5HlSTpHF" TargetMode="External"/><Relationship Id="rId1201" Type="http://schemas.openxmlformats.org/officeDocument/2006/relationships/hyperlink" Target="https://talan.bank.gov.ua/get-user-certificate/tbGwlLd2_9_0T84Q4kXw" TargetMode="External"/><Relationship Id="rId9" Type="http://schemas.openxmlformats.org/officeDocument/2006/relationships/hyperlink" Target="https://talan.bank.gov.ua/get-user-certificate/gVb-bbpQ73n0Tyl97J5G" TargetMode="External"/><Relationship Id="rId210" Type="http://schemas.openxmlformats.org/officeDocument/2006/relationships/hyperlink" Target="https://talan.bank.gov.ua/get-user-certificate/gVb-bgdwuPyVQxlcqinz" TargetMode="External"/><Relationship Id="rId448" Type="http://schemas.openxmlformats.org/officeDocument/2006/relationships/hyperlink" Target="https://talan.bank.gov.ua/get-user-certificate/gVb-bfm82j8tXHTQNsVs" TargetMode="External"/><Relationship Id="rId655" Type="http://schemas.openxmlformats.org/officeDocument/2006/relationships/hyperlink" Target="https://talan.bank.gov.ua/get-user-certificate/gVb-b6CoKw_0KIRYIZXy" TargetMode="External"/><Relationship Id="rId862" Type="http://schemas.openxmlformats.org/officeDocument/2006/relationships/hyperlink" Target="https://talan.bank.gov.ua/get-user-certificate/gVb-bxYOyx0kjp2SYcvR" TargetMode="External"/><Relationship Id="rId1078" Type="http://schemas.openxmlformats.org/officeDocument/2006/relationships/hyperlink" Target="https://talan.bank.gov.ua/get-user-certificate/gVb-bFRyo0bUNm54vfHx" TargetMode="External"/><Relationship Id="rId294" Type="http://schemas.openxmlformats.org/officeDocument/2006/relationships/hyperlink" Target="https://talan.bank.gov.ua/get-user-certificate/gVb-b4o3QsxoBG3c5wvh" TargetMode="External"/><Relationship Id="rId308" Type="http://schemas.openxmlformats.org/officeDocument/2006/relationships/hyperlink" Target="https://talan.bank.gov.ua/get-user-certificate/gVb-bb8z2fWJgaCh3sEn" TargetMode="External"/><Relationship Id="rId515" Type="http://schemas.openxmlformats.org/officeDocument/2006/relationships/hyperlink" Target="https://talan.bank.gov.ua/get-user-certificate/gVb-bsyTyzkS-3ghyxT1" TargetMode="External"/><Relationship Id="rId722" Type="http://schemas.openxmlformats.org/officeDocument/2006/relationships/hyperlink" Target="https://talan.bank.gov.ua/get-user-certificate/gVb-bptV_TM47IbJ0MZy" TargetMode="External"/><Relationship Id="rId1145" Type="http://schemas.openxmlformats.org/officeDocument/2006/relationships/hyperlink" Target="https://talan.bank.gov.ua/get-user-certificate/gVb-bb5Y_jjFBXfzQuk-" TargetMode="External"/><Relationship Id="rId89" Type="http://schemas.openxmlformats.org/officeDocument/2006/relationships/hyperlink" Target="https://talan.bank.gov.ua/get-user-certificate/gVb-b0WhnU5qCBBRXsKK" TargetMode="External"/><Relationship Id="rId154" Type="http://schemas.openxmlformats.org/officeDocument/2006/relationships/hyperlink" Target="https://talan.bank.gov.ua/get-user-certificate/gVb-blMb3lcT3_fy3Wo3" TargetMode="External"/><Relationship Id="rId361" Type="http://schemas.openxmlformats.org/officeDocument/2006/relationships/hyperlink" Target="https://talan.bank.gov.ua/get-user-certificate/gVb-biD8kdJOQV4OZfQY" TargetMode="External"/><Relationship Id="rId599" Type="http://schemas.openxmlformats.org/officeDocument/2006/relationships/hyperlink" Target="https://talan.bank.gov.ua/get-user-certificate/gVb-b9dnwc0jvlBDGDeN" TargetMode="External"/><Relationship Id="rId1005" Type="http://schemas.openxmlformats.org/officeDocument/2006/relationships/hyperlink" Target="https://talan.bank.gov.ua/get-user-certificate/gVb-bdVKrCR_nfegUZhJ" TargetMode="External"/><Relationship Id="rId459" Type="http://schemas.openxmlformats.org/officeDocument/2006/relationships/hyperlink" Target="https://talan.bank.gov.ua/get-user-certificate/gVb-b3U337G5g1wVyftE" TargetMode="External"/><Relationship Id="rId666" Type="http://schemas.openxmlformats.org/officeDocument/2006/relationships/hyperlink" Target="https://talan.bank.gov.ua/get-user-certificate/gVb-bv8o263HPRXGT0DB" TargetMode="External"/><Relationship Id="rId873" Type="http://schemas.openxmlformats.org/officeDocument/2006/relationships/hyperlink" Target="https://talan.bank.gov.ua/get-user-certificate/gVb-bau2aLyhP6FIrJtO" TargetMode="External"/><Relationship Id="rId1089" Type="http://schemas.openxmlformats.org/officeDocument/2006/relationships/hyperlink" Target="https://talan.bank.gov.ua/get-user-certificate/gVb-b6IzttzSUiXmViYs" TargetMode="External"/><Relationship Id="rId16" Type="http://schemas.openxmlformats.org/officeDocument/2006/relationships/hyperlink" Target="https://talan.bank.gov.ua/get-user-certificate/gVb-bkIrsXgRKG6CvL2E" TargetMode="External"/><Relationship Id="rId221" Type="http://schemas.openxmlformats.org/officeDocument/2006/relationships/hyperlink" Target="https://talan.bank.gov.ua/get-user-certificate/gVb-bKWyzi4aFy85J2wc" TargetMode="External"/><Relationship Id="rId319" Type="http://schemas.openxmlformats.org/officeDocument/2006/relationships/hyperlink" Target="https://talan.bank.gov.ua/get-user-certificate/gVb-bAyQhKImeYvGIIc1" TargetMode="External"/><Relationship Id="rId526" Type="http://schemas.openxmlformats.org/officeDocument/2006/relationships/hyperlink" Target="https://talan.bank.gov.ua/get-user-certificate/gVb-bB2dZHZlvfBiTlaM" TargetMode="External"/><Relationship Id="rId1156" Type="http://schemas.openxmlformats.org/officeDocument/2006/relationships/hyperlink" Target="https://talan.bank.gov.ua/get-user-certificate/gVb-b-FHHT-8tgjgKlbi" TargetMode="External"/><Relationship Id="rId733" Type="http://schemas.openxmlformats.org/officeDocument/2006/relationships/hyperlink" Target="https://talan.bank.gov.ua/get-user-certificate/gVb-bULsn4Joj_acDTWe" TargetMode="External"/><Relationship Id="rId940" Type="http://schemas.openxmlformats.org/officeDocument/2006/relationships/hyperlink" Target="https://talan.bank.gov.ua/get-user-certificate/gVb-bd4QiD58P3DXzFtg" TargetMode="External"/><Relationship Id="rId1016" Type="http://schemas.openxmlformats.org/officeDocument/2006/relationships/hyperlink" Target="https://talan.bank.gov.ua/get-user-certificate/gVb-bMFZ0J3FY_Yn1CJJ" TargetMode="External"/><Relationship Id="rId165" Type="http://schemas.openxmlformats.org/officeDocument/2006/relationships/hyperlink" Target="https://talan.bank.gov.ua/get-user-certificate/gVb-bjkiHQRkz6TgpYWU" TargetMode="External"/><Relationship Id="rId372" Type="http://schemas.openxmlformats.org/officeDocument/2006/relationships/hyperlink" Target="https://talan.bank.gov.ua/get-user-certificate/gVb-bFbw-PjSFAnhV9jF" TargetMode="External"/><Relationship Id="rId677" Type="http://schemas.openxmlformats.org/officeDocument/2006/relationships/hyperlink" Target="https://talan.bank.gov.ua/get-user-certificate/gVb-b6lw0PCSWbUjIv3V" TargetMode="External"/><Relationship Id="rId800" Type="http://schemas.openxmlformats.org/officeDocument/2006/relationships/hyperlink" Target="https://talan.bank.gov.ua/get-user-certificate/gVb-bRmJQPVLTtj2RS7H" TargetMode="External"/><Relationship Id="rId232" Type="http://schemas.openxmlformats.org/officeDocument/2006/relationships/hyperlink" Target="https://talan.bank.gov.ua/get-user-certificate/gVb-bhBL-dzOnytdqpZy" TargetMode="External"/><Relationship Id="rId884" Type="http://schemas.openxmlformats.org/officeDocument/2006/relationships/hyperlink" Target="https://talan.bank.gov.ua/get-user-certificate/gVb-brcMOGORMX07Jh-P" TargetMode="External"/><Relationship Id="rId27" Type="http://schemas.openxmlformats.org/officeDocument/2006/relationships/hyperlink" Target="https://talan.bank.gov.ua/get-user-certificate/gVb-bv-GGb8agoT22FmN" TargetMode="External"/><Relationship Id="rId537" Type="http://schemas.openxmlformats.org/officeDocument/2006/relationships/hyperlink" Target="https://talan.bank.gov.ua/get-user-certificate/gVb-bIcvf04hLxqfRf6C" TargetMode="External"/><Relationship Id="rId744" Type="http://schemas.openxmlformats.org/officeDocument/2006/relationships/hyperlink" Target="https://talan.bank.gov.ua/get-user-certificate/gVb-bK79h6H1O09HK4if" TargetMode="External"/><Relationship Id="rId951" Type="http://schemas.openxmlformats.org/officeDocument/2006/relationships/hyperlink" Target="https://talan.bank.gov.ua/get-user-certificate/gVb-b-gthodRG76jM2I3" TargetMode="External"/><Relationship Id="rId1167" Type="http://schemas.openxmlformats.org/officeDocument/2006/relationships/hyperlink" Target="https://talan.bank.gov.ua/get-user-certificate/gVb-bVtNVfAAsoIJtIDt" TargetMode="External"/><Relationship Id="rId80" Type="http://schemas.openxmlformats.org/officeDocument/2006/relationships/hyperlink" Target="https://talan.bank.gov.ua/get-user-certificate/gVb-bTvYKQ3DHR6itQsD" TargetMode="External"/><Relationship Id="rId176" Type="http://schemas.openxmlformats.org/officeDocument/2006/relationships/hyperlink" Target="https://talan.bank.gov.ua/get-user-certificate/gVb-bo9I9amPk0b4pVte" TargetMode="External"/><Relationship Id="rId383" Type="http://schemas.openxmlformats.org/officeDocument/2006/relationships/hyperlink" Target="https://talan.bank.gov.ua/get-user-certificate/gVb-bnu2xz1bzzYfBJHX" TargetMode="External"/><Relationship Id="rId590" Type="http://schemas.openxmlformats.org/officeDocument/2006/relationships/hyperlink" Target="https://talan.bank.gov.ua/get-user-certificate/gVb-bi1PdIgbMwQZIhGv" TargetMode="External"/><Relationship Id="rId604" Type="http://schemas.openxmlformats.org/officeDocument/2006/relationships/hyperlink" Target="https://talan.bank.gov.ua/get-user-certificate/gVb-bJtW8cYHFQ13rmpA" TargetMode="External"/><Relationship Id="rId811" Type="http://schemas.openxmlformats.org/officeDocument/2006/relationships/hyperlink" Target="https://talan.bank.gov.ua/get-user-certificate/gVb-bDGyTg7MUJydE-IA" TargetMode="External"/><Relationship Id="rId1027" Type="http://schemas.openxmlformats.org/officeDocument/2006/relationships/hyperlink" Target="https://talan.bank.gov.ua/get-user-certificate/gVb-bqTJ-GwpQKbea00U" TargetMode="External"/><Relationship Id="rId243" Type="http://schemas.openxmlformats.org/officeDocument/2006/relationships/hyperlink" Target="https://talan.bank.gov.ua/get-user-certificate/gVb-b-Zse0Dlm7-8cMFx" TargetMode="External"/><Relationship Id="rId450" Type="http://schemas.openxmlformats.org/officeDocument/2006/relationships/hyperlink" Target="https://talan.bank.gov.ua/get-user-certificate/gVb-b-tnYFkgVnB1jnpZ" TargetMode="External"/><Relationship Id="rId688" Type="http://schemas.openxmlformats.org/officeDocument/2006/relationships/hyperlink" Target="https://talan.bank.gov.ua/get-user-certificate/gVb-brS2mSda1UBBxKKa" TargetMode="External"/><Relationship Id="rId895" Type="http://schemas.openxmlformats.org/officeDocument/2006/relationships/hyperlink" Target="https://talan.bank.gov.ua/get-user-certificate/gVb-bmjSRJlEksWtwBtU" TargetMode="External"/><Relationship Id="rId909" Type="http://schemas.openxmlformats.org/officeDocument/2006/relationships/hyperlink" Target="https://talan.bank.gov.ua/get-user-certificate/gVb-bEWdHamCzNWh9Gwz" TargetMode="External"/><Relationship Id="rId1080" Type="http://schemas.openxmlformats.org/officeDocument/2006/relationships/hyperlink" Target="https://talan.bank.gov.ua/get-user-certificate/gVb-bQU96NjvM1Yat_9O" TargetMode="External"/><Relationship Id="rId38" Type="http://schemas.openxmlformats.org/officeDocument/2006/relationships/hyperlink" Target="https://talan.bank.gov.ua/get-user-certificate/gVb-bh_O-_uYnSjt7YkH" TargetMode="External"/><Relationship Id="rId103" Type="http://schemas.openxmlformats.org/officeDocument/2006/relationships/hyperlink" Target="https://talan.bank.gov.ua/get-user-certificate/gVb-bme1cif8YXeb_6Vs" TargetMode="External"/><Relationship Id="rId310" Type="http://schemas.openxmlformats.org/officeDocument/2006/relationships/hyperlink" Target="https://talan.bank.gov.ua/get-user-certificate/gVb-bI3jQnNDlGJVWnob" TargetMode="External"/><Relationship Id="rId548" Type="http://schemas.openxmlformats.org/officeDocument/2006/relationships/hyperlink" Target="https://talan.bank.gov.ua/get-user-certificate/gVb-byU6gDhSzpFsPOB8" TargetMode="External"/><Relationship Id="rId755" Type="http://schemas.openxmlformats.org/officeDocument/2006/relationships/hyperlink" Target="https://talan.bank.gov.ua/get-user-certificate/gVb-bjxS0okyUWQRLskb" TargetMode="External"/><Relationship Id="rId962" Type="http://schemas.openxmlformats.org/officeDocument/2006/relationships/hyperlink" Target="https://talan.bank.gov.ua/get-user-certificate/gVb-bmGjesGdOrflCEBj" TargetMode="External"/><Relationship Id="rId1178" Type="http://schemas.openxmlformats.org/officeDocument/2006/relationships/hyperlink" Target="https://talan.bank.gov.ua/get-user-certificate/gVb-bFPotWZgex1d1ZE6" TargetMode="External"/><Relationship Id="rId91" Type="http://schemas.openxmlformats.org/officeDocument/2006/relationships/hyperlink" Target="https://talan.bank.gov.ua/get-user-certificate/gVb-baXg7zSw9h67CEA5" TargetMode="External"/><Relationship Id="rId187" Type="http://schemas.openxmlformats.org/officeDocument/2006/relationships/hyperlink" Target="https://talan.bank.gov.ua/get-user-certificate/gVb-b1mT_zUKIezipQtD" TargetMode="External"/><Relationship Id="rId394" Type="http://schemas.openxmlformats.org/officeDocument/2006/relationships/hyperlink" Target="https://talan.bank.gov.ua/get-user-certificate/gVb-bteNMUFbC2P08N42" TargetMode="External"/><Relationship Id="rId408" Type="http://schemas.openxmlformats.org/officeDocument/2006/relationships/hyperlink" Target="https://talan.bank.gov.ua/get-user-certificate/gVb-bkQfqX_B1uSu3L6o" TargetMode="External"/><Relationship Id="rId615" Type="http://schemas.openxmlformats.org/officeDocument/2006/relationships/hyperlink" Target="https://talan.bank.gov.ua/get-user-certificate/gVb-bgvFtyie2fcHeI7L" TargetMode="External"/><Relationship Id="rId822" Type="http://schemas.openxmlformats.org/officeDocument/2006/relationships/hyperlink" Target="https://talan.bank.gov.ua/get-user-certificate/gVb-b8nzo6Iz-OyE02gL" TargetMode="External"/><Relationship Id="rId1038" Type="http://schemas.openxmlformats.org/officeDocument/2006/relationships/hyperlink" Target="https://talan.bank.gov.ua/get-user-certificate/gVb-bJQSHj3sixMAfNbo" TargetMode="External"/><Relationship Id="rId254" Type="http://schemas.openxmlformats.org/officeDocument/2006/relationships/hyperlink" Target="https://talan.bank.gov.ua/get-user-certificate/gVb-bdHZ3sLSwewjw_cS" TargetMode="External"/><Relationship Id="rId699" Type="http://schemas.openxmlformats.org/officeDocument/2006/relationships/hyperlink" Target="https://talan.bank.gov.ua/get-user-certificate/gVb-bpduuEXB3N4QstbI" TargetMode="External"/><Relationship Id="rId1091" Type="http://schemas.openxmlformats.org/officeDocument/2006/relationships/hyperlink" Target="https://talan.bank.gov.ua/get-user-certificate/gVb-bjut23P-rI_Cm_o8" TargetMode="External"/><Relationship Id="rId1105" Type="http://schemas.openxmlformats.org/officeDocument/2006/relationships/hyperlink" Target="https://talan.bank.gov.ua/get-user-certificate/gVb-bBzXVrHuppXLy3Fb" TargetMode="External"/><Relationship Id="rId49" Type="http://schemas.openxmlformats.org/officeDocument/2006/relationships/hyperlink" Target="https://talan.bank.gov.ua/get-user-certificate/gVb-bKke_BbTkko_arkb" TargetMode="External"/><Relationship Id="rId114" Type="http://schemas.openxmlformats.org/officeDocument/2006/relationships/hyperlink" Target="https://talan.bank.gov.ua/get-user-certificate/gVb-bt9QBMBmv2JriXrO" TargetMode="External"/><Relationship Id="rId461" Type="http://schemas.openxmlformats.org/officeDocument/2006/relationships/hyperlink" Target="https://talan.bank.gov.ua/get-user-certificate/gVb-buZqHgCQm_hMDaz-" TargetMode="External"/><Relationship Id="rId559" Type="http://schemas.openxmlformats.org/officeDocument/2006/relationships/hyperlink" Target="https://talan.bank.gov.ua/get-user-certificate/gVb-b00zXaz6ZiaB5wCv" TargetMode="External"/><Relationship Id="rId766" Type="http://schemas.openxmlformats.org/officeDocument/2006/relationships/hyperlink" Target="https://talan.bank.gov.ua/get-user-certificate/gVb-bZVmFPYtkNcSGQ91" TargetMode="External"/><Relationship Id="rId1189" Type="http://schemas.openxmlformats.org/officeDocument/2006/relationships/hyperlink" Target="https://talan.bank.gov.ua/get-user-certificate/gVb-bwER8hE-_KGmLUiw" TargetMode="External"/><Relationship Id="rId198" Type="http://schemas.openxmlformats.org/officeDocument/2006/relationships/hyperlink" Target="https://talan.bank.gov.ua/get-user-certificate/gVb-bFwOvs7G0_gac6Jm" TargetMode="External"/><Relationship Id="rId321" Type="http://schemas.openxmlformats.org/officeDocument/2006/relationships/hyperlink" Target="https://talan.bank.gov.ua/get-user-certificate/gVb-bILYCIY_dsMSoBYW" TargetMode="External"/><Relationship Id="rId419" Type="http://schemas.openxmlformats.org/officeDocument/2006/relationships/hyperlink" Target="https://talan.bank.gov.ua/get-user-certificate/gVb-bX2zS5PrZDGgf4rN" TargetMode="External"/><Relationship Id="rId626" Type="http://schemas.openxmlformats.org/officeDocument/2006/relationships/hyperlink" Target="https://talan.bank.gov.ua/get-user-certificate/gVb-bEGMgxCdpWKWyGBV" TargetMode="External"/><Relationship Id="rId973" Type="http://schemas.openxmlformats.org/officeDocument/2006/relationships/hyperlink" Target="https://talan.bank.gov.ua/get-user-certificate/gVb-bXHoOYWayAs7ubg-" TargetMode="External"/><Relationship Id="rId1049" Type="http://schemas.openxmlformats.org/officeDocument/2006/relationships/hyperlink" Target="https://talan.bank.gov.ua/get-user-certificate/gVb-bsuzOAgbJYA6iF8L" TargetMode="External"/><Relationship Id="rId833" Type="http://schemas.openxmlformats.org/officeDocument/2006/relationships/hyperlink" Target="https://talan.bank.gov.ua/get-user-certificate/gVb-bwCeBHX-SWp_7D0y" TargetMode="External"/><Relationship Id="rId1116" Type="http://schemas.openxmlformats.org/officeDocument/2006/relationships/hyperlink" Target="https://talan.bank.gov.ua/get-user-certificate/gVb-buEiCOgX0mMIulK5" TargetMode="External"/><Relationship Id="rId265" Type="http://schemas.openxmlformats.org/officeDocument/2006/relationships/hyperlink" Target="https://talan.bank.gov.ua/get-user-certificate/gVb-bfjIQlyygWMwhBPB" TargetMode="External"/><Relationship Id="rId472" Type="http://schemas.openxmlformats.org/officeDocument/2006/relationships/hyperlink" Target="https://talan.bank.gov.ua/get-user-certificate/gVb-bGInxVKoRKUJ2pZf" TargetMode="External"/><Relationship Id="rId900" Type="http://schemas.openxmlformats.org/officeDocument/2006/relationships/hyperlink" Target="https://talan.bank.gov.ua/get-user-certificate/gVb-bFHdfsmsbhijxdWd" TargetMode="External"/><Relationship Id="rId125" Type="http://schemas.openxmlformats.org/officeDocument/2006/relationships/hyperlink" Target="https://talan.bank.gov.ua/get-user-certificate/gVb-bo1u9qYJ20Z1yH-W" TargetMode="External"/><Relationship Id="rId332" Type="http://schemas.openxmlformats.org/officeDocument/2006/relationships/hyperlink" Target="https://talan.bank.gov.ua/get-user-certificate/gVb-bhoWbObIkxn67dsV" TargetMode="External"/><Relationship Id="rId777" Type="http://schemas.openxmlformats.org/officeDocument/2006/relationships/hyperlink" Target="https://talan.bank.gov.ua/get-user-certificate/gVb-bbOYMtgC98P0lH2d" TargetMode="External"/><Relationship Id="rId984" Type="http://schemas.openxmlformats.org/officeDocument/2006/relationships/hyperlink" Target="https://talan.bank.gov.ua/get-user-certificate/gVb-btY_kdoAOLou6P1t" TargetMode="External"/><Relationship Id="rId637" Type="http://schemas.openxmlformats.org/officeDocument/2006/relationships/hyperlink" Target="https://talan.bank.gov.ua/get-user-certificate/gVb-bGfLGptoja_jCycM" TargetMode="External"/><Relationship Id="rId844" Type="http://schemas.openxmlformats.org/officeDocument/2006/relationships/hyperlink" Target="https://talan.bank.gov.ua/get-user-certificate/gVb-bEIt6wvCvpCxW8ER" TargetMode="External"/><Relationship Id="rId276" Type="http://schemas.openxmlformats.org/officeDocument/2006/relationships/hyperlink" Target="https://talan.bank.gov.ua/get-user-certificate/gVb-bB_rMrvs5B9VzUtf" TargetMode="External"/><Relationship Id="rId483" Type="http://schemas.openxmlformats.org/officeDocument/2006/relationships/hyperlink" Target="https://talan.bank.gov.ua/get-user-certificate/gVb-b7iQT0SRmgKUIK3I" TargetMode="External"/><Relationship Id="rId690" Type="http://schemas.openxmlformats.org/officeDocument/2006/relationships/hyperlink" Target="https://talan.bank.gov.ua/get-user-certificate/gVb-bTKUoLwzuEmnXxpg" TargetMode="External"/><Relationship Id="rId704" Type="http://schemas.openxmlformats.org/officeDocument/2006/relationships/hyperlink" Target="https://talan.bank.gov.ua/get-user-certificate/gVb-bDqYdd7cTIkUOK8A" TargetMode="External"/><Relationship Id="rId911" Type="http://schemas.openxmlformats.org/officeDocument/2006/relationships/hyperlink" Target="https://talan.bank.gov.ua/get-user-certificate/gVb-byqcUy3vUeBmt47_" TargetMode="External"/><Relationship Id="rId1127" Type="http://schemas.openxmlformats.org/officeDocument/2006/relationships/hyperlink" Target="https://talan.bank.gov.ua/get-user-certificate/gVb-bblPEnLZqdp7lrL8" TargetMode="External"/><Relationship Id="rId40" Type="http://schemas.openxmlformats.org/officeDocument/2006/relationships/hyperlink" Target="https://talan.bank.gov.ua/get-user-certificate/gVb-bVt1DgcF68pLmtcX" TargetMode="External"/><Relationship Id="rId136" Type="http://schemas.openxmlformats.org/officeDocument/2006/relationships/hyperlink" Target="https://talan.bank.gov.ua/get-user-certificate/gVb-b_QXBVPf6cf8mPLu" TargetMode="External"/><Relationship Id="rId343" Type="http://schemas.openxmlformats.org/officeDocument/2006/relationships/hyperlink" Target="https://talan.bank.gov.ua/get-user-certificate/gVb-b9quVq0bGOCE-50d" TargetMode="External"/><Relationship Id="rId550" Type="http://schemas.openxmlformats.org/officeDocument/2006/relationships/hyperlink" Target="https://talan.bank.gov.ua/get-user-certificate/gVb-b-NSQaEIdTMqwn6p" TargetMode="External"/><Relationship Id="rId788" Type="http://schemas.openxmlformats.org/officeDocument/2006/relationships/hyperlink" Target="https://talan.bank.gov.ua/get-user-certificate/gVb-blxYNgG5QQ5LL1Gb" TargetMode="External"/><Relationship Id="rId995" Type="http://schemas.openxmlformats.org/officeDocument/2006/relationships/hyperlink" Target="https://talan.bank.gov.ua/get-user-certificate/gVb-b0LZcegTpa5Ik3IF" TargetMode="External"/><Relationship Id="rId1180" Type="http://schemas.openxmlformats.org/officeDocument/2006/relationships/hyperlink" Target="https://talan.bank.gov.ua/get-user-certificate/gVb-bahZWZIR8F6Bp-g_" TargetMode="External"/><Relationship Id="rId203" Type="http://schemas.openxmlformats.org/officeDocument/2006/relationships/hyperlink" Target="https://talan.bank.gov.ua/get-user-certificate/gVb-bCiIYdv_vM-ewwd2" TargetMode="External"/><Relationship Id="rId648" Type="http://schemas.openxmlformats.org/officeDocument/2006/relationships/hyperlink" Target="https://talan.bank.gov.ua/get-user-certificate/gVb-bHJrum0lP6EAhakW" TargetMode="External"/><Relationship Id="rId855" Type="http://schemas.openxmlformats.org/officeDocument/2006/relationships/hyperlink" Target="https://talan.bank.gov.ua/get-user-certificate/gVb-bzEndS_DghKHcjH0" TargetMode="External"/><Relationship Id="rId1040" Type="http://schemas.openxmlformats.org/officeDocument/2006/relationships/hyperlink" Target="https://talan.bank.gov.ua/get-user-certificate/gVb-b7QDE7TmPIYLEPjQ" TargetMode="External"/><Relationship Id="rId287" Type="http://schemas.openxmlformats.org/officeDocument/2006/relationships/hyperlink" Target="https://talan.bank.gov.ua/get-user-certificate/gVb-b9QOCp389FdRtbWC" TargetMode="External"/><Relationship Id="rId410" Type="http://schemas.openxmlformats.org/officeDocument/2006/relationships/hyperlink" Target="https://talan.bank.gov.ua/get-user-certificate/gVb-bEreJnRg3FqdzFod" TargetMode="External"/><Relationship Id="rId494" Type="http://schemas.openxmlformats.org/officeDocument/2006/relationships/hyperlink" Target="https://talan.bank.gov.ua/get-user-certificate/gVb-bquAq_JuDsGQrK2p" TargetMode="External"/><Relationship Id="rId508" Type="http://schemas.openxmlformats.org/officeDocument/2006/relationships/hyperlink" Target="https://talan.bank.gov.ua/get-user-certificate/gVb-bZGHidFNR7ML3IFF" TargetMode="External"/><Relationship Id="rId715" Type="http://schemas.openxmlformats.org/officeDocument/2006/relationships/hyperlink" Target="https://talan.bank.gov.ua/get-user-certificate/gVb-bYEJCmqP5AxLsc7h" TargetMode="External"/><Relationship Id="rId922" Type="http://schemas.openxmlformats.org/officeDocument/2006/relationships/hyperlink" Target="https://talan.bank.gov.ua/get-user-certificate/gVb-boC4Fs9aqT2iAdTO" TargetMode="External"/><Relationship Id="rId1138" Type="http://schemas.openxmlformats.org/officeDocument/2006/relationships/hyperlink" Target="https://talan.bank.gov.ua/get-user-certificate/gVb-bHiA6SyRJ-kghT3f" TargetMode="External"/><Relationship Id="rId147" Type="http://schemas.openxmlformats.org/officeDocument/2006/relationships/hyperlink" Target="https://talan.bank.gov.ua/get-user-certificate/gVb-bMFhMqrZdQZnkRa8" TargetMode="External"/><Relationship Id="rId354" Type="http://schemas.openxmlformats.org/officeDocument/2006/relationships/hyperlink" Target="https://talan.bank.gov.ua/get-user-certificate/gVb-b1nO5YivFO6AiF5u" TargetMode="External"/><Relationship Id="rId799" Type="http://schemas.openxmlformats.org/officeDocument/2006/relationships/hyperlink" Target="https://talan.bank.gov.ua/get-user-certificate/gVb-bzzw0zq1lh7_gCVO" TargetMode="External"/><Relationship Id="rId1191" Type="http://schemas.openxmlformats.org/officeDocument/2006/relationships/hyperlink" Target="https://talan.bank.gov.ua/get-user-certificate/gVb-bxzwVUnXzOCigaEk" TargetMode="External"/><Relationship Id="rId1205" Type="http://schemas.openxmlformats.org/officeDocument/2006/relationships/hyperlink" Target="https://talan.bank.gov.ua/get-user-certificate/J8cg2f-Xmz68himRsyaJ" TargetMode="External"/><Relationship Id="rId51" Type="http://schemas.openxmlformats.org/officeDocument/2006/relationships/hyperlink" Target="https://talan.bank.gov.ua/get-user-certificate/gVb-bg8v7O475EZkpj2q" TargetMode="External"/><Relationship Id="rId561" Type="http://schemas.openxmlformats.org/officeDocument/2006/relationships/hyperlink" Target="https://talan.bank.gov.ua/get-user-certificate/gVb-bLsGLLbnaAb5hWRr" TargetMode="External"/><Relationship Id="rId659" Type="http://schemas.openxmlformats.org/officeDocument/2006/relationships/hyperlink" Target="https://talan.bank.gov.ua/get-user-certificate/gVb-bL-M-PwsmUb_crCQ" TargetMode="External"/><Relationship Id="rId866" Type="http://schemas.openxmlformats.org/officeDocument/2006/relationships/hyperlink" Target="https://talan.bank.gov.ua/get-user-certificate/gVb-bVlOLE1MKJhVh6AD" TargetMode="External"/><Relationship Id="rId214" Type="http://schemas.openxmlformats.org/officeDocument/2006/relationships/hyperlink" Target="https://talan.bank.gov.ua/get-user-certificate/gVb-bPI5Ci3lQgfmqs6A" TargetMode="External"/><Relationship Id="rId298" Type="http://schemas.openxmlformats.org/officeDocument/2006/relationships/hyperlink" Target="https://talan.bank.gov.ua/get-user-certificate/gVb-bIlsKCUK1K-0hsSp" TargetMode="External"/><Relationship Id="rId421" Type="http://schemas.openxmlformats.org/officeDocument/2006/relationships/hyperlink" Target="https://talan.bank.gov.ua/get-user-certificate/gVb-bSmemLoaU2f2_t8A" TargetMode="External"/><Relationship Id="rId519" Type="http://schemas.openxmlformats.org/officeDocument/2006/relationships/hyperlink" Target="https://talan.bank.gov.ua/get-user-certificate/gVb-bhnTyu0ZqqYN0kAf" TargetMode="External"/><Relationship Id="rId1051" Type="http://schemas.openxmlformats.org/officeDocument/2006/relationships/hyperlink" Target="https://talan.bank.gov.ua/get-user-certificate/gVb-bhguQBiOt89dz1Cl" TargetMode="External"/><Relationship Id="rId1149" Type="http://schemas.openxmlformats.org/officeDocument/2006/relationships/hyperlink" Target="https://talan.bank.gov.ua/get-user-certificate/gVb-bFvo72Ld9pnJ0_VJ" TargetMode="External"/><Relationship Id="rId158" Type="http://schemas.openxmlformats.org/officeDocument/2006/relationships/hyperlink" Target="https://talan.bank.gov.ua/get-user-certificate/gVb-bdrwRHpCH78xPFXJ" TargetMode="External"/><Relationship Id="rId726" Type="http://schemas.openxmlformats.org/officeDocument/2006/relationships/hyperlink" Target="https://talan.bank.gov.ua/get-user-certificate/gVb-byW1WlsPlSpKCcUz" TargetMode="External"/><Relationship Id="rId933" Type="http://schemas.openxmlformats.org/officeDocument/2006/relationships/hyperlink" Target="https://talan.bank.gov.ua/get-user-certificate/gVb-bg05l60U2neak8M5" TargetMode="External"/><Relationship Id="rId1009" Type="http://schemas.openxmlformats.org/officeDocument/2006/relationships/hyperlink" Target="https://talan.bank.gov.ua/get-user-certificate/gVb-b9rwJ6ZTes7IwwVy" TargetMode="External"/><Relationship Id="rId62" Type="http://schemas.openxmlformats.org/officeDocument/2006/relationships/hyperlink" Target="https://talan.bank.gov.ua/get-user-certificate/gVb-bOPrOfJ9oDaWVI43" TargetMode="External"/><Relationship Id="rId365" Type="http://schemas.openxmlformats.org/officeDocument/2006/relationships/hyperlink" Target="https://talan.bank.gov.ua/get-user-certificate/gVb-b2qX_a26OAq-q2p4" TargetMode="External"/><Relationship Id="rId572" Type="http://schemas.openxmlformats.org/officeDocument/2006/relationships/hyperlink" Target="https://talan.bank.gov.ua/get-user-certificate/gVb-bOlm7cHvC5kvyOsZ" TargetMode="External"/><Relationship Id="rId225" Type="http://schemas.openxmlformats.org/officeDocument/2006/relationships/hyperlink" Target="https://talan.bank.gov.ua/get-user-certificate/gVb-bT7ATD3EtoGu54n4" TargetMode="External"/><Relationship Id="rId432" Type="http://schemas.openxmlformats.org/officeDocument/2006/relationships/hyperlink" Target="https://talan.bank.gov.ua/get-user-certificate/gVb-bGsVDvw4ksEXhV93" TargetMode="External"/><Relationship Id="rId877" Type="http://schemas.openxmlformats.org/officeDocument/2006/relationships/hyperlink" Target="https://talan.bank.gov.ua/get-user-certificate/gVb-bl-E27CFzZi__cKO" TargetMode="External"/><Relationship Id="rId1062" Type="http://schemas.openxmlformats.org/officeDocument/2006/relationships/hyperlink" Target="https://talan.bank.gov.ua/get-user-certificate/gVb-biPZ843oWsC_E7Nf" TargetMode="External"/><Relationship Id="rId737" Type="http://schemas.openxmlformats.org/officeDocument/2006/relationships/hyperlink" Target="https://talan.bank.gov.ua/get-user-certificate/gVb-bJ-0geU_jZGFvkMQ" TargetMode="External"/><Relationship Id="rId944" Type="http://schemas.openxmlformats.org/officeDocument/2006/relationships/hyperlink" Target="https://talan.bank.gov.ua/get-user-certificate/gVb-bzq_nA-BJvOv8CRy" TargetMode="External"/><Relationship Id="rId73" Type="http://schemas.openxmlformats.org/officeDocument/2006/relationships/hyperlink" Target="https://talan.bank.gov.ua/get-user-certificate/gVb-brehgZTJma534uLo" TargetMode="External"/><Relationship Id="rId169" Type="http://schemas.openxmlformats.org/officeDocument/2006/relationships/hyperlink" Target="https://talan.bank.gov.ua/get-user-certificate/gVb-bHqvcsZrqK8AF8CA" TargetMode="External"/><Relationship Id="rId376" Type="http://schemas.openxmlformats.org/officeDocument/2006/relationships/hyperlink" Target="https://talan.bank.gov.ua/get-user-certificate/gVb-btZKGXoZ8YpLOTUT" TargetMode="External"/><Relationship Id="rId583" Type="http://schemas.openxmlformats.org/officeDocument/2006/relationships/hyperlink" Target="https://talan.bank.gov.ua/get-user-certificate/gVb-bhJXcEnwFny2jlPC" TargetMode="External"/><Relationship Id="rId790" Type="http://schemas.openxmlformats.org/officeDocument/2006/relationships/hyperlink" Target="https://talan.bank.gov.ua/get-user-certificate/gVb-b7JaIpI2j0tpoa0H" TargetMode="External"/><Relationship Id="rId804" Type="http://schemas.openxmlformats.org/officeDocument/2006/relationships/hyperlink" Target="https://talan.bank.gov.ua/get-user-certificate/gVb-b4UTNF44GIOMJfiE" TargetMode="External"/><Relationship Id="rId4" Type="http://schemas.openxmlformats.org/officeDocument/2006/relationships/hyperlink" Target="https://talan.bank.gov.ua/get-user-certificate/gVb-bendlnEcSICs5Z_I" TargetMode="External"/><Relationship Id="rId236" Type="http://schemas.openxmlformats.org/officeDocument/2006/relationships/hyperlink" Target="https://talan.bank.gov.ua/get-user-certificate/gVb-blT5Fm-j6JpxAfhH" TargetMode="External"/><Relationship Id="rId443" Type="http://schemas.openxmlformats.org/officeDocument/2006/relationships/hyperlink" Target="https://talan.bank.gov.ua/get-user-certificate/gVb-bZDgMfUKriOTZ7AS" TargetMode="External"/><Relationship Id="rId650" Type="http://schemas.openxmlformats.org/officeDocument/2006/relationships/hyperlink" Target="https://talan.bank.gov.ua/get-user-certificate/gVb-bA8hasLuXdMN2itC" TargetMode="External"/><Relationship Id="rId888" Type="http://schemas.openxmlformats.org/officeDocument/2006/relationships/hyperlink" Target="https://talan.bank.gov.ua/get-user-certificate/gVb-bGujOaJ7K8G-2fTB" TargetMode="External"/><Relationship Id="rId1073" Type="http://schemas.openxmlformats.org/officeDocument/2006/relationships/hyperlink" Target="https://talan.bank.gov.ua/get-user-certificate/gVb-bZuJwj9PNCq2uDQh" TargetMode="External"/><Relationship Id="rId303" Type="http://schemas.openxmlformats.org/officeDocument/2006/relationships/hyperlink" Target="https://talan.bank.gov.ua/get-user-certificate/gVb-bWG9JtXylDLaT-1S" TargetMode="External"/><Relationship Id="rId748" Type="http://schemas.openxmlformats.org/officeDocument/2006/relationships/hyperlink" Target="https://talan.bank.gov.ua/get-user-certificate/gVb-bDdpcTXFAr2nispF" TargetMode="External"/><Relationship Id="rId955" Type="http://schemas.openxmlformats.org/officeDocument/2006/relationships/hyperlink" Target="https://talan.bank.gov.ua/get-user-certificate/gVb-bu0JAcnPNUc0rBRj" TargetMode="External"/><Relationship Id="rId1140" Type="http://schemas.openxmlformats.org/officeDocument/2006/relationships/hyperlink" Target="https://talan.bank.gov.ua/get-user-certificate/gVb-btB6j-10Zxu4EDd0" TargetMode="External"/><Relationship Id="rId84" Type="http://schemas.openxmlformats.org/officeDocument/2006/relationships/hyperlink" Target="https://talan.bank.gov.ua/get-user-certificate/gVb-bsPx89Pe014JrpGC" TargetMode="External"/><Relationship Id="rId387" Type="http://schemas.openxmlformats.org/officeDocument/2006/relationships/hyperlink" Target="https://talan.bank.gov.ua/get-user-certificate/gVb-blCOqDow_3eUGJtO" TargetMode="External"/><Relationship Id="rId510" Type="http://schemas.openxmlformats.org/officeDocument/2006/relationships/hyperlink" Target="https://talan.bank.gov.ua/get-user-certificate/gVb-bBB2uh2GMa5t8i06" TargetMode="External"/><Relationship Id="rId594" Type="http://schemas.openxmlformats.org/officeDocument/2006/relationships/hyperlink" Target="https://talan.bank.gov.ua/get-user-certificate/gVb-bzUzvizPXOP8k7Hf" TargetMode="External"/><Relationship Id="rId608" Type="http://schemas.openxmlformats.org/officeDocument/2006/relationships/hyperlink" Target="https://talan.bank.gov.ua/get-user-certificate/gVb-bX4gvg3U5OOJE6Z5" TargetMode="External"/><Relationship Id="rId815" Type="http://schemas.openxmlformats.org/officeDocument/2006/relationships/hyperlink" Target="https://talan.bank.gov.ua/get-user-certificate/gVb-bAMuFFzaELWdr1s2" TargetMode="External"/><Relationship Id="rId247" Type="http://schemas.openxmlformats.org/officeDocument/2006/relationships/hyperlink" Target="https://talan.bank.gov.ua/get-user-certificate/gVb-b_TjMu_ho7HleRd6" TargetMode="External"/><Relationship Id="rId899" Type="http://schemas.openxmlformats.org/officeDocument/2006/relationships/hyperlink" Target="https://talan.bank.gov.ua/get-user-certificate/gVb-bq_rgNBTD6xKUh2U" TargetMode="External"/><Relationship Id="rId1000" Type="http://schemas.openxmlformats.org/officeDocument/2006/relationships/hyperlink" Target="https://talan.bank.gov.ua/get-user-certificate/gVb-bJUfPhUILQt5sQTF" TargetMode="External"/><Relationship Id="rId1084" Type="http://schemas.openxmlformats.org/officeDocument/2006/relationships/hyperlink" Target="https://talan.bank.gov.ua/get-user-certificate/gVb-bfmlCbxUMDNKpFtE" TargetMode="External"/><Relationship Id="rId107" Type="http://schemas.openxmlformats.org/officeDocument/2006/relationships/hyperlink" Target="https://talan.bank.gov.ua/get-user-certificate/gVb-busi2k9F1XQRwYYG" TargetMode="External"/><Relationship Id="rId454" Type="http://schemas.openxmlformats.org/officeDocument/2006/relationships/hyperlink" Target="https://talan.bank.gov.ua/get-user-certificate/gVb-bnljauDhCjVLq-3d" TargetMode="External"/><Relationship Id="rId661" Type="http://schemas.openxmlformats.org/officeDocument/2006/relationships/hyperlink" Target="https://talan.bank.gov.ua/get-user-certificate/gVb-bxpLzO7G8lM5pn5Y" TargetMode="External"/><Relationship Id="rId759" Type="http://schemas.openxmlformats.org/officeDocument/2006/relationships/hyperlink" Target="https://talan.bank.gov.ua/get-user-certificate/gVb-bR7w9qcjS_bXEQYd" TargetMode="External"/><Relationship Id="rId966" Type="http://schemas.openxmlformats.org/officeDocument/2006/relationships/hyperlink" Target="https://talan.bank.gov.ua/get-user-certificate/gVb-bov0gYYESFRrRK4S" TargetMode="External"/><Relationship Id="rId11" Type="http://schemas.openxmlformats.org/officeDocument/2006/relationships/hyperlink" Target="https://talan.bank.gov.ua/get-user-certificate/gVb-bMw-Nb0hOXyJzqoX" TargetMode="External"/><Relationship Id="rId314" Type="http://schemas.openxmlformats.org/officeDocument/2006/relationships/hyperlink" Target="https://talan.bank.gov.ua/get-user-certificate/gVb-bQ_f-AsWXBAU_Cn3" TargetMode="External"/><Relationship Id="rId398" Type="http://schemas.openxmlformats.org/officeDocument/2006/relationships/hyperlink" Target="https://talan.bank.gov.ua/get-user-certificate/gVb-bY5roXzTI01Wl9YD" TargetMode="External"/><Relationship Id="rId521" Type="http://schemas.openxmlformats.org/officeDocument/2006/relationships/hyperlink" Target="https://talan.bank.gov.ua/get-user-certificate/gVb-b6Zkqslxhnrs-SxM" TargetMode="External"/><Relationship Id="rId619" Type="http://schemas.openxmlformats.org/officeDocument/2006/relationships/hyperlink" Target="https://talan.bank.gov.ua/get-user-certificate/gVb-bdBoPPAig_2m0BIk" TargetMode="External"/><Relationship Id="rId1151" Type="http://schemas.openxmlformats.org/officeDocument/2006/relationships/hyperlink" Target="https://talan.bank.gov.ua/get-user-certificate/gVb-bErDXmWbrsHhSGbE" TargetMode="External"/><Relationship Id="rId95" Type="http://schemas.openxmlformats.org/officeDocument/2006/relationships/hyperlink" Target="https://talan.bank.gov.ua/get-user-certificate/gVb-boCrX8cIFcLbTOuw" TargetMode="External"/><Relationship Id="rId160" Type="http://schemas.openxmlformats.org/officeDocument/2006/relationships/hyperlink" Target="https://talan.bank.gov.ua/get-user-certificate/gVb-bAqbPIw_HEsjO1DY" TargetMode="External"/><Relationship Id="rId826" Type="http://schemas.openxmlformats.org/officeDocument/2006/relationships/hyperlink" Target="https://talan.bank.gov.ua/get-user-certificate/gVb-bS2XhoXICLwxOSau" TargetMode="External"/><Relationship Id="rId1011" Type="http://schemas.openxmlformats.org/officeDocument/2006/relationships/hyperlink" Target="https://talan.bank.gov.ua/get-user-certificate/gVb-buFr9Jn2nfhQJmNv" TargetMode="External"/><Relationship Id="rId1109" Type="http://schemas.openxmlformats.org/officeDocument/2006/relationships/hyperlink" Target="https://talan.bank.gov.ua/get-user-certificate/gVb-bwUzfGoQyz6X-IO-" TargetMode="External"/><Relationship Id="rId258" Type="http://schemas.openxmlformats.org/officeDocument/2006/relationships/hyperlink" Target="https://talan.bank.gov.ua/get-user-certificate/gVb-bUktJoUDZ0X1Di23" TargetMode="External"/><Relationship Id="rId465" Type="http://schemas.openxmlformats.org/officeDocument/2006/relationships/hyperlink" Target="https://talan.bank.gov.ua/get-user-certificate/gVb-bAKfGpwZAjA2D2i6" TargetMode="External"/><Relationship Id="rId672" Type="http://schemas.openxmlformats.org/officeDocument/2006/relationships/hyperlink" Target="https://talan.bank.gov.ua/get-user-certificate/gVb-b1j6yevAG0wDQXYX" TargetMode="External"/><Relationship Id="rId1095" Type="http://schemas.openxmlformats.org/officeDocument/2006/relationships/hyperlink" Target="https://talan.bank.gov.ua/get-user-certificate/gVb-bJSL18zNP4O3C_LH" TargetMode="External"/><Relationship Id="rId22" Type="http://schemas.openxmlformats.org/officeDocument/2006/relationships/hyperlink" Target="https://talan.bank.gov.ua/get-user-certificate/gVb-buJfVkcHWxtHTG_M" TargetMode="External"/><Relationship Id="rId118" Type="http://schemas.openxmlformats.org/officeDocument/2006/relationships/hyperlink" Target="https://talan.bank.gov.ua/get-user-certificate/gVb-bI8MRgG36qsPeIDy" TargetMode="External"/><Relationship Id="rId325" Type="http://schemas.openxmlformats.org/officeDocument/2006/relationships/hyperlink" Target="https://talan.bank.gov.ua/get-user-certificate/gVb-blBexW7OSHZbvOa-" TargetMode="External"/><Relationship Id="rId532" Type="http://schemas.openxmlformats.org/officeDocument/2006/relationships/hyperlink" Target="https://talan.bank.gov.ua/get-user-certificate/gVb-bMWYjVjmgQdvg-TB" TargetMode="External"/><Relationship Id="rId977" Type="http://schemas.openxmlformats.org/officeDocument/2006/relationships/hyperlink" Target="https://talan.bank.gov.ua/get-user-certificate/gVb-bWz7_lCq_eYHxA5B" TargetMode="External"/><Relationship Id="rId1162" Type="http://schemas.openxmlformats.org/officeDocument/2006/relationships/hyperlink" Target="https://talan.bank.gov.ua/get-user-certificate/gVb-b4jI6kmynwgHEKW1" TargetMode="External"/><Relationship Id="rId171" Type="http://schemas.openxmlformats.org/officeDocument/2006/relationships/hyperlink" Target="https://talan.bank.gov.ua/get-user-certificate/gVb-bLGwbKf5ye8TNCbg" TargetMode="External"/><Relationship Id="rId837" Type="http://schemas.openxmlformats.org/officeDocument/2006/relationships/hyperlink" Target="https://talan.bank.gov.ua/get-user-certificate/gVb-be0uEPblWG7hGNVd" TargetMode="External"/><Relationship Id="rId1022" Type="http://schemas.openxmlformats.org/officeDocument/2006/relationships/hyperlink" Target="https://talan.bank.gov.ua/get-user-certificate/gVb-bgU2ay5P-HrTyNOb" TargetMode="External"/><Relationship Id="rId269" Type="http://schemas.openxmlformats.org/officeDocument/2006/relationships/hyperlink" Target="https://talan.bank.gov.ua/get-user-certificate/gVb-b_9ZNhXjzYDNOG4t" TargetMode="External"/><Relationship Id="rId476" Type="http://schemas.openxmlformats.org/officeDocument/2006/relationships/hyperlink" Target="https://talan.bank.gov.ua/get-user-certificate/gVb-beuurT_Gn8CkO_KA" TargetMode="External"/><Relationship Id="rId683" Type="http://schemas.openxmlformats.org/officeDocument/2006/relationships/hyperlink" Target="https://talan.bank.gov.ua/get-user-certificate/gVb-bQUm4AKRlcZR7_en" TargetMode="External"/><Relationship Id="rId890" Type="http://schemas.openxmlformats.org/officeDocument/2006/relationships/hyperlink" Target="https://talan.bank.gov.ua/get-user-certificate/gVb-bMN82Qb_KimMt1Hb" TargetMode="External"/><Relationship Id="rId904" Type="http://schemas.openxmlformats.org/officeDocument/2006/relationships/hyperlink" Target="https://talan.bank.gov.ua/get-user-certificate/gVb-bAbKDaTPssVN1Bnj" TargetMode="External"/><Relationship Id="rId33" Type="http://schemas.openxmlformats.org/officeDocument/2006/relationships/hyperlink" Target="https://talan.bank.gov.ua/get-user-certificate/gVb-bXmHtXqaRjygh9wc" TargetMode="External"/><Relationship Id="rId129" Type="http://schemas.openxmlformats.org/officeDocument/2006/relationships/hyperlink" Target="https://talan.bank.gov.ua/get-user-certificate/gVb-btNhbOuh5SejEqct" TargetMode="External"/><Relationship Id="rId336" Type="http://schemas.openxmlformats.org/officeDocument/2006/relationships/hyperlink" Target="https://talan.bank.gov.ua/get-user-certificate/gVb-bSA3ljTpafB9F30u" TargetMode="External"/><Relationship Id="rId543" Type="http://schemas.openxmlformats.org/officeDocument/2006/relationships/hyperlink" Target="https://talan.bank.gov.ua/get-user-certificate/gVb-b5MwxRmhvtuTTdaw" TargetMode="External"/><Relationship Id="rId988" Type="http://schemas.openxmlformats.org/officeDocument/2006/relationships/hyperlink" Target="https://talan.bank.gov.ua/get-user-certificate/gVb-b-r8QpbM5a2wJ_t6" TargetMode="External"/><Relationship Id="rId1173" Type="http://schemas.openxmlformats.org/officeDocument/2006/relationships/hyperlink" Target="https://talan.bank.gov.ua/get-user-certificate/gVb-bFG44nQ74pcAAfHn" TargetMode="External"/><Relationship Id="rId182" Type="http://schemas.openxmlformats.org/officeDocument/2006/relationships/hyperlink" Target="https://talan.bank.gov.ua/get-user-certificate/gVb-boW9gG6RhKS3j6Er" TargetMode="External"/><Relationship Id="rId403" Type="http://schemas.openxmlformats.org/officeDocument/2006/relationships/hyperlink" Target="https://talan.bank.gov.ua/get-user-certificate/gVb-bhLCvtoy-HUa3yST" TargetMode="External"/><Relationship Id="rId750" Type="http://schemas.openxmlformats.org/officeDocument/2006/relationships/hyperlink" Target="https://talan.bank.gov.ua/get-user-certificate/gVb-bt-yUl_UgKcmFS6S" TargetMode="External"/><Relationship Id="rId848" Type="http://schemas.openxmlformats.org/officeDocument/2006/relationships/hyperlink" Target="https://talan.bank.gov.ua/get-user-certificate/gVb-bc8G8g2SP3Nde57n" TargetMode="External"/><Relationship Id="rId1033" Type="http://schemas.openxmlformats.org/officeDocument/2006/relationships/hyperlink" Target="https://talan.bank.gov.ua/get-user-certificate/gVb-bW6L4vrFuDm6RS4T" TargetMode="External"/><Relationship Id="rId487" Type="http://schemas.openxmlformats.org/officeDocument/2006/relationships/hyperlink" Target="https://talan.bank.gov.ua/get-user-certificate/gVb-bVNI3HiBeIe8gAN-" TargetMode="External"/><Relationship Id="rId610" Type="http://schemas.openxmlformats.org/officeDocument/2006/relationships/hyperlink" Target="https://talan.bank.gov.ua/get-user-certificate/gVb-bL61HNEGXJoykd_U" TargetMode="External"/><Relationship Id="rId694" Type="http://schemas.openxmlformats.org/officeDocument/2006/relationships/hyperlink" Target="https://talan.bank.gov.ua/get-user-certificate/gVb-bzuA06NuslnzGvGJ" TargetMode="External"/><Relationship Id="rId708" Type="http://schemas.openxmlformats.org/officeDocument/2006/relationships/hyperlink" Target="https://talan.bank.gov.ua/get-user-certificate/gVb-bZh2yL-AsWpC1p0T" TargetMode="External"/><Relationship Id="rId915" Type="http://schemas.openxmlformats.org/officeDocument/2006/relationships/hyperlink" Target="https://talan.bank.gov.ua/get-user-certificate/gVb-bhcW8AkQ63uu-wAp" TargetMode="External"/><Relationship Id="rId347" Type="http://schemas.openxmlformats.org/officeDocument/2006/relationships/hyperlink" Target="https://talan.bank.gov.ua/get-user-certificate/gVb-bazDlliin2z536iX" TargetMode="External"/><Relationship Id="rId999" Type="http://schemas.openxmlformats.org/officeDocument/2006/relationships/hyperlink" Target="https://talan.bank.gov.ua/get-user-certificate/gVb-bDUhqhz7YWDEszS-" TargetMode="External"/><Relationship Id="rId1100" Type="http://schemas.openxmlformats.org/officeDocument/2006/relationships/hyperlink" Target="https://talan.bank.gov.ua/get-user-certificate/gVb-bkEaisDwmTwa-KR-" TargetMode="External"/><Relationship Id="rId1184" Type="http://schemas.openxmlformats.org/officeDocument/2006/relationships/hyperlink" Target="https://talan.bank.gov.ua/get-user-certificate/gVb-bQwsvVX9A9ioXOV6" TargetMode="External"/><Relationship Id="rId44" Type="http://schemas.openxmlformats.org/officeDocument/2006/relationships/hyperlink" Target="https://talan.bank.gov.ua/get-user-certificate/gVb-baqlGzpxWEW3ss31" TargetMode="External"/><Relationship Id="rId554" Type="http://schemas.openxmlformats.org/officeDocument/2006/relationships/hyperlink" Target="https://talan.bank.gov.ua/get-user-certificate/gVb-bB60VJH7GmNMVGYC" TargetMode="External"/><Relationship Id="rId761" Type="http://schemas.openxmlformats.org/officeDocument/2006/relationships/hyperlink" Target="https://talan.bank.gov.ua/get-user-certificate/gVb-b3EsXL6roizxI_Qd" TargetMode="External"/><Relationship Id="rId859" Type="http://schemas.openxmlformats.org/officeDocument/2006/relationships/hyperlink" Target="https://talan.bank.gov.ua/get-user-certificate/gVb-btOm093FocygB9jx" TargetMode="External"/><Relationship Id="rId193" Type="http://schemas.openxmlformats.org/officeDocument/2006/relationships/hyperlink" Target="https://talan.bank.gov.ua/get-user-certificate/gVb-bro0ohweFleJGT2V" TargetMode="External"/><Relationship Id="rId207" Type="http://schemas.openxmlformats.org/officeDocument/2006/relationships/hyperlink" Target="https://talan.bank.gov.ua/get-user-certificate/gVb-bSiI0OKug8FFC0DO" TargetMode="External"/><Relationship Id="rId414" Type="http://schemas.openxmlformats.org/officeDocument/2006/relationships/hyperlink" Target="https://talan.bank.gov.ua/get-user-certificate/gVb-b_Wpr_nNxvxKl6W6" TargetMode="External"/><Relationship Id="rId498" Type="http://schemas.openxmlformats.org/officeDocument/2006/relationships/hyperlink" Target="https://talan.bank.gov.ua/get-user-certificate/gVb-bdp7Qi0JBiORrx0z" TargetMode="External"/><Relationship Id="rId621" Type="http://schemas.openxmlformats.org/officeDocument/2006/relationships/hyperlink" Target="https://talan.bank.gov.ua/get-user-certificate/gVb-b26wbQ3ttbvT9d5z" TargetMode="External"/><Relationship Id="rId1044" Type="http://schemas.openxmlformats.org/officeDocument/2006/relationships/hyperlink" Target="https://talan.bank.gov.ua/get-user-certificate/gVb-b5ozbL-pwrRKDCbY" TargetMode="External"/><Relationship Id="rId260" Type="http://schemas.openxmlformats.org/officeDocument/2006/relationships/hyperlink" Target="https://talan.bank.gov.ua/get-user-certificate/gVb-bXLzQEm3EJnKXEg9" TargetMode="External"/><Relationship Id="rId719" Type="http://schemas.openxmlformats.org/officeDocument/2006/relationships/hyperlink" Target="https://talan.bank.gov.ua/get-user-certificate/gVb-b0D5gjr15ppVwlSb" TargetMode="External"/><Relationship Id="rId926" Type="http://schemas.openxmlformats.org/officeDocument/2006/relationships/hyperlink" Target="https://talan.bank.gov.ua/get-user-certificate/gVb-bXyX9qm24jqEUrR3" TargetMode="External"/><Relationship Id="rId1111" Type="http://schemas.openxmlformats.org/officeDocument/2006/relationships/hyperlink" Target="https://talan.bank.gov.ua/get-user-certificate/gVb-bJloWYTeo1lpSeg4" TargetMode="External"/><Relationship Id="rId55" Type="http://schemas.openxmlformats.org/officeDocument/2006/relationships/hyperlink" Target="https://talan.bank.gov.ua/get-user-certificate/gVb-bHY8kRLpioRsMaG8" TargetMode="External"/><Relationship Id="rId120" Type="http://schemas.openxmlformats.org/officeDocument/2006/relationships/hyperlink" Target="https://talan.bank.gov.ua/get-user-certificate/gVb-bVaGD9vl8veHjIBb" TargetMode="External"/><Relationship Id="rId358" Type="http://schemas.openxmlformats.org/officeDocument/2006/relationships/hyperlink" Target="https://talan.bank.gov.ua/get-user-certificate/gVb-b8_yZ1jLWhEomqpN" TargetMode="External"/><Relationship Id="rId565" Type="http://schemas.openxmlformats.org/officeDocument/2006/relationships/hyperlink" Target="https://talan.bank.gov.ua/get-user-certificate/gVb-brCtwgQpmznRnALf" TargetMode="External"/><Relationship Id="rId772" Type="http://schemas.openxmlformats.org/officeDocument/2006/relationships/hyperlink" Target="https://talan.bank.gov.ua/get-user-certificate/gVb-bLGeIcX0ZWhPAjts" TargetMode="External"/><Relationship Id="rId1195" Type="http://schemas.openxmlformats.org/officeDocument/2006/relationships/hyperlink" Target="https://talan.bank.gov.ua/get-user-certificate/gVb-buOlqA4iM_oImW2g" TargetMode="External"/><Relationship Id="rId1209" Type="http://schemas.openxmlformats.org/officeDocument/2006/relationships/hyperlink" Target="https://talan.bank.gov.ua/get-user-certificate/8vNcKzGUrujnyp__WTFj" TargetMode="External"/><Relationship Id="rId218" Type="http://schemas.openxmlformats.org/officeDocument/2006/relationships/hyperlink" Target="https://talan.bank.gov.ua/get-user-certificate/gVb-b-E9p9XOWeMQlSE4" TargetMode="External"/><Relationship Id="rId425" Type="http://schemas.openxmlformats.org/officeDocument/2006/relationships/hyperlink" Target="https://talan.bank.gov.ua/get-user-certificate/gVb-bcq_QNDe2ExRU1t1" TargetMode="External"/><Relationship Id="rId632" Type="http://schemas.openxmlformats.org/officeDocument/2006/relationships/hyperlink" Target="https://talan.bank.gov.ua/get-user-certificate/gVb-bdh6Ef8TmWxkdIzq" TargetMode="External"/><Relationship Id="rId1055" Type="http://schemas.openxmlformats.org/officeDocument/2006/relationships/hyperlink" Target="https://talan.bank.gov.ua/get-user-certificate/gVb-bKvjrLROKp0J65jo" TargetMode="External"/><Relationship Id="rId271" Type="http://schemas.openxmlformats.org/officeDocument/2006/relationships/hyperlink" Target="https://talan.bank.gov.ua/get-user-certificate/gVb-bc4K7H_mlBCgN5ZC" TargetMode="External"/><Relationship Id="rId937" Type="http://schemas.openxmlformats.org/officeDocument/2006/relationships/hyperlink" Target="https://talan.bank.gov.ua/get-user-certificate/gVb-bKAoiumb8eoyGyBA" TargetMode="External"/><Relationship Id="rId1122" Type="http://schemas.openxmlformats.org/officeDocument/2006/relationships/hyperlink" Target="https://talan.bank.gov.ua/get-user-certificate/gVb-brmQrVA6EwkTwCv9" TargetMode="External"/><Relationship Id="rId66" Type="http://schemas.openxmlformats.org/officeDocument/2006/relationships/hyperlink" Target="https://talan.bank.gov.ua/get-user-certificate/gVb-bdd8hdaniEFA3EHQ" TargetMode="External"/><Relationship Id="rId131" Type="http://schemas.openxmlformats.org/officeDocument/2006/relationships/hyperlink" Target="https://talan.bank.gov.ua/get-user-certificate/gVb-bDjj8qtxMwoZDctd" TargetMode="External"/><Relationship Id="rId369" Type="http://schemas.openxmlformats.org/officeDocument/2006/relationships/hyperlink" Target="https://talan.bank.gov.ua/get-user-certificate/gVb-bKTuJqoRzF5b12X3" TargetMode="External"/><Relationship Id="rId576" Type="http://schemas.openxmlformats.org/officeDocument/2006/relationships/hyperlink" Target="https://talan.bank.gov.ua/get-user-certificate/gVb-b6eR7_g8W82Wmk2E" TargetMode="External"/><Relationship Id="rId783" Type="http://schemas.openxmlformats.org/officeDocument/2006/relationships/hyperlink" Target="https://talan.bank.gov.ua/get-user-certificate/gVb-b66G5V5Wz2yDwz7D" TargetMode="External"/><Relationship Id="rId990" Type="http://schemas.openxmlformats.org/officeDocument/2006/relationships/hyperlink" Target="https://talan.bank.gov.ua/get-user-certificate/gVb-bWr0be-F4YsZCDmr" TargetMode="External"/><Relationship Id="rId229" Type="http://schemas.openxmlformats.org/officeDocument/2006/relationships/hyperlink" Target="https://talan.bank.gov.ua/get-user-certificate/gVb-b8weL99-Qw6R6VT6" TargetMode="External"/><Relationship Id="rId436" Type="http://schemas.openxmlformats.org/officeDocument/2006/relationships/hyperlink" Target="https://talan.bank.gov.ua/get-user-certificate/gVb-bDUCXe4LbklFCdXm" TargetMode="External"/><Relationship Id="rId643" Type="http://schemas.openxmlformats.org/officeDocument/2006/relationships/hyperlink" Target="https://talan.bank.gov.ua/get-user-certificate/gVb-baWXSdp-j2E0YrKg" TargetMode="External"/><Relationship Id="rId1066" Type="http://schemas.openxmlformats.org/officeDocument/2006/relationships/hyperlink" Target="https://talan.bank.gov.ua/get-user-certificate/gVb-byNh8fektRkm_yBy" TargetMode="External"/><Relationship Id="rId850" Type="http://schemas.openxmlformats.org/officeDocument/2006/relationships/hyperlink" Target="https://talan.bank.gov.ua/get-user-certificate/gVb-bRTFsYxvul7Vs_bB" TargetMode="External"/><Relationship Id="rId948" Type="http://schemas.openxmlformats.org/officeDocument/2006/relationships/hyperlink" Target="https://talan.bank.gov.ua/get-user-certificate/gVb-bF35qQpgUlOjEeGT" TargetMode="External"/><Relationship Id="rId1133" Type="http://schemas.openxmlformats.org/officeDocument/2006/relationships/hyperlink" Target="https://talan.bank.gov.ua/get-user-certificate/gVb-bgRpbppTNoz8b5aD" TargetMode="External"/><Relationship Id="rId77" Type="http://schemas.openxmlformats.org/officeDocument/2006/relationships/hyperlink" Target="https://talan.bank.gov.ua/get-user-certificate/gVb-b9HTSJnsj7RVVsGj" TargetMode="External"/><Relationship Id="rId282" Type="http://schemas.openxmlformats.org/officeDocument/2006/relationships/hyperlink" Target="https://talan.bank.gov.ua/get-user-certificate/gVb-b_athOZfuSH9_DRm" TargetMode="External"/><Relationship Id="rId503" Type="http://schemas.openxmlformats.org/officeDocument/2006/relationships/hyperlink" Target="https://talan.bank.gov.ua/get-user-certificate/gVb-bxfGmZ5Lykgt4DLm" TargetMode="External"/><Relationship Id="rId587" Type="http://schemas.openxmlformats.org/officeDocument/2006/relationships/hyperlink" Target="https://talan.bank.gov.ua/get-user-certificate/gVb-b7HTIBzTtOLRdN24" TargetMode="External"/><Relationship Id="rId710" Type="http://schemas.openxmlformats.org/officeDocument/2006/relationships/hyperlink" Target="https://talan.bank.gov.ua/get-user-certificate/gVb-bXdqIEVtZPSPo3QN" TargetMode="External"/><Relationship Id="rId808" Type="http://schemas.openxmlformats.org/officeDocument/2006/relationships/hyperlink" Target="https://talan.bank.gov.ua/get-user-certificate/gVb-botACqlyQG5xADUx" TargetMode="External"/><Relationship Id="rId8" Type="http://schemas.openxmlformats.org/officeDocument/2006/relationships/hyperlink" Target="https://talan.bank.gov.ua/get-user-certificate/gVb-bSFsMrN00ss_67RW" TargetMode="External"/><Relationship Id="rId142" Type="http://schemas.openxmlformats.org/officeDocument/2006/relationships/hyperlink" Target="https://talan.bank.gov.ua/get-user-certificate/gVb-bfojsOxeFcVrAGQS" TargetMode="External"/><Relationship Id="rId447" Type="http://schemas.openxmlformats.org/officeDocument/2006/relationships/hyperlink" Target="https://talan.bank.gov.ua/get-user-certificate/gVb-bn4O8qblWo_RYcfd" TargetMode="External"/><Relationship Id="rId794" Type="http://schemas.openxmlformats.org/officeDocument/2006/relationships/hyperlink" Target="https://talan.bank.gov.ua/get-user-certificate/gVb-bDe55xkvHKz2R0P3" TargetMode="External"/><Relationship Id="rId1077" Type="http://schemas.openxmlformats.org/officeDocument/2006/relationships/hyperlink" Target="https://talan.bank.gov.ua/get-user-certificate/gVb-bZRbCsqnRDbbuvBN" TargetMode="External"/><Relationship Id="rId1200" Type="http://schemas.openxmlformats.org/officeDocument/2006/relationships/hyperlink" Target="https://talan.bank.gov.ua/get-user-certificate/gVb-bQfKImKmn9giXd5y" TargetMode="External"/><Relationship Id="rId654" Type="http://schemas.openxmlformats.org/officeDocument/2006/relationships/hyperlink" Target="https://talan.bank.gov.ua/get-user-certificate/gVb-bwtYCkW58iXtrUoD" TargetMode="External"/><Relationship Id="rId861" Type="http://schemas.openxmlformats.org/officeDocument/2006/relationships/hyperlink" Target="https://talan.bank.gov.ua/get-user-certificate/gVb-br3PMVX7P3JcrwvG" TargetMode="External"/><Relationship Id="rId959" Type="http://schemas.openxmlformats.org/officeDocument/2006/relationships/hyperlink" Target="https://talan.bank.gov.ua/get-user-certificate/gVb-bUMya_sHzzHVnSoo" TargetMode="External"/><Relationship Id="rId293" Type="http://schemas.openxmlformats.org/officeDocument/2006/relationships/hyperlink" Target="https://talan.bank.gov.ua/get-user-certificate/gVb-b6FnJXUTwsejPu1f" TargetMode="External"/><Relationship Id="rId307" Type="http://schemas.openxmlformats.org/officeDocument/2006/relationships/hyperlink" Target="https://talan.bank.gov.ua/get-user-certificate/gVb-bQ6mCgdMiSC-7Bjy" TargetMode="External"/><Relationship Id="rId514" Type="http://schemas.openxmlformats.org/officeDocument/2006/relationships/hyperlink" Target="https://talan.bank.gov.ua/get-user-certificate/gVb-bnC3s7S1nST3I6L5" TargetMode="External"/><Relationship Id="rId721" Type="http://schemas.openxmlformats.org/officeDocument/2006/relationships/hyperlink" Target="https://talan.bank.gov.ua/get-user-certificate/gVb-b-k0hz_T2g2yTJuG" TargetMode="External"/><Relationship Id="rId1144" Type="http://schemas.openxmlformats.org/officeDocument/2006/relationships/hyperlink" Target="https://talan.bank.gov.ua/get-user-certificate/gVb-bOJd97UuZdZs-0Rk" TargetMode="External"/><Relationship Id="rId88" Type="http://schemas.openxmlformats.org/officeDocument/2006/relationships/hyperlink" Target="https://talan.bank.gov.ua/get-user-certificate/gVb-bki8d0Fb8G7XYXAN" TargetMode="External"/><Relationship Id="rId153" Type="http://schemas.openxmlformats.org/officeDocument/2006/relationships/hyperlink" Target="https://talan.bank.gov.ua/get-user-certificate/gVb-bVpptXNVlnBNOVZP" TargetMode="External"/><Relationship Id="rId360" Type="http://schemas.openxmlformats.org/officeDocument/2006/relationships/hyperlink" Target="https://talan.bank.gov.ua/get-user-certificate/gVb-bP9inzd8Asp8tzAB" TargetMode="External"/><Relationship Id="rId598" Type="http://schemas.openxmlformats.org/officeDocument/2006/relationships/hyperlink" Target="https://talan.bank.gov.ua/get-user-certificate/gVb-b8HsDe2jlQFx4JId" TargetMode="External"/><Relationship Id="rId819" Type="http://schemas.openxmlformats.org/officeDocument/2006/relationships/hyperlink" Target="https://talan.bank.gov.ua/get-user-certificate/gVb-b8uabkD-UvEEnmGU" TargetMode="External"/><Relationship Id="rId1004" Type="http://schemas.openxmlformats.org/officeDocument/2006/relationships/hyperlink" Target="https://talan.bank.gov.ua/get-user-certificate/gVb-bMUBbu5kRHywHuLa" TargetMode="External"/><Relationship Id="rId1211" Type="http://schemas.openxmlformats.org/officeDocument/2006/relationships/printerSettings" Target="../printerSettings/printerSettings1.bin"/><Relationship Id="rId220" Type="http://schemas.openxmlformats.org/officeDocument/2006/relationships/hyperlink" Target="https://talan.bank.gov.ua/get-user-certificate/gVb-bLk5U6zGNcL_zX2n" TargetMode="External"/><Relationship Id="rId458" Type="http://schemas.openxmlformats.org/officeDocument/2006/relationships/hyperlink" Target="https://talan.bank.gov.ua/get-user-certificate/gVb-blWweCVo2rjVK0lv" TargetMode="External"/><Relationship Id="rId665" Type="http://schemas.openxmlformats.org/officeDocument/2006/relationships/hyperlink" Target="https://talan.bank.gov.ua/get-user-certificate/gVb-bULdo5F1jouLUQ_w" TargetMode="External"/><Relationship Id="rId872" Type="http://schemas.openxmlformats.org/officeDocument/2006/relationships/hyperlink" Target="https://talan.bank.gov.ua/get-user-certificate/gVb-bv--SRv5Qv4rbWnB" TargetMode="External"/><Relationship Id="rId1088" Type="http://schemas.openxmlformats.org/officeDocument/2006/relationships/hyperlink" Target="https://talan.bank.gov.ua/get-user-certificate/gVb-bahgt_COiNrFjXv_" TargetMode="External"/><Relationship Id="rId15" Type="http://schemas.openxmlformats.org/officeDocument/2006/relationships/hyperlink" Target="https://talan.bank.gov.ua/get-user-certificate/gVb-bte-rGCBRWwQe029" TargetMode="External"/><Relationship Id="rId318" Type="http://schemas.openxmlformats.org/officeDocument/2006/relationships/hyperlink" Target="https://talan.bank.gov.ua/get-user-certificate/gVb-bBeqj9s7K7dc4FPf" TargetMode="External"/><Relationship Id="rId525" Type="http://schemas.openxmlformats.org/officeDocument/2006/relationships/hyperlink" Target="https://talan.bank.gov.ua/get-user-certificate/gVb-bkr-SZn6iEG5ogsA" TargetMode="External"/><Relationship Id="rId732" Type="http://schemas.openxmlformats.org/officeDocument/2006/relationships/hyperlink" Target="https://talan.bank.gov.ua/get-user-certificate/gVb-brwV8OG202CB7FA0" TargetMode="External"/><Relationship Id="rId1155" Type="http://schemas.openxmlformats.org/officeDocument/2006/relationships/hyperlink" Target="https://talan.bank.gov.ua/get-user-certificate/gVb-bskwwlIjZMWifcQg" TargetMode="External"/><Relationship Id="rId99" Type="http://schemas.openxmlformats.org/officeDocument/2006/relationships/hyperlink" Target="https://talan.bank.gov.ua/get-user-certificate/gVb-bBVXFWPFcQiMoedu" TargetMode="External"/><Relationship Id="rId164" Type="http://schemas.openxmlformats.org/officeDocument/2006/relationships/hyperlink" Target="https://talan.bank.gov.ua/get-user-certificate/gVb-b2k3Y6Rgyc4ocml-" TargetMode="External"/><Relationship Id="rId371" Type="http://schemas.openxmlformats.org/officeDocument/2006/relationships/hyperlink" Target="https://talan.bank.gov.ua/get-user-certificate/gVb-b47WQIM2QfNn81I7" TargetMode="External"/><Relationship Id="rId1015" Type="http://schemas.openxmlformats.org/officeDocument/2006/relationships/hyperlink" Target="https://talan.bank.gov.ua/get-user-certificate/gVb-bQdMZZXnE-AYF32k" TargetMode="External"/><Relationship Id="rId469" Type="http://schemas.openxmlformats.org/officeDocument/2006/relationships/hyperlink" Target="https://talan.bank.gov.ua/get-user-certificate/gVb-biRgIuGs-nabqqPn" TargetMode="External"/><Relationship Id="rId676" Type="http://schemas.openxmlformats.org/officeDocument/2006/relationships/hyperlink" Target="https://talan.bank.gov.ua/get-user-certificate/gVb-bq5JAH3tb7gyIgVd" TargetMode="External"/><Relationship Id="rId883" Type="http://schemas.openxmlformats.org/officeDocument/2006/relationships/hyperlink" Target="https://talan.bank.gov.ua/get-user-certificate/gVb-bwyWrtx2YEMRsQgR" TargetMode="External"/><Relationship Id="rId1099" Type="http://schemas.openxmlformats.org/officeDocument/2006/relationships/hyperlink" Target="https://talan.bank.gov.ua/get-user-certificate/gVb-begqbJ4QQOM5E4OY" TargetMode="External"/><Relationship Id="rId26" Type="http://schemas.openxmlformats.org/officeDocument/2006/relationships/hyperlink" Target="https://talan.bank.gov.ua/get-user-certificate/gVb-btHeT-kzzLKjlLA7" TargetMode="External"/><Relationship Id="rId231" Type="http://schemas.openxmlformats.org/officeDocument/2006/relationships/hyperlink" Target="https://talan.bank.gov.ua/get-user-certificate/gVb-bauqV_yMG5O-bETt" TargetMode="External"/><Relationship Id="rId329" Type="http://schemas.openxmlformats.org/officeDocument/2006/relationships/hyperlink" Target="https://talan.bank.gov.ua/get-user-certificate/gVb-bKxg4y493j692ByG" TargetMode="External"/><Relationship Id="rId536" Type="http://schemas.openxmlformats.org/officeDocument/2006/relationships/hyperlink" Target="https://talan.bank.gov.ua/get-user-certificate/gVb-b-6wyDDzF7D6Nngy" TargetMode="External"/><Relationship Id="rId1166" Type="http://schemas.openxmlformats.org/officeDocument/2006/relationships/hyperlink" Target="https://talan.bank.gov.ua/get-user-certificate/gVb-bpZV_Zjfag7H00Oj" TargetMode="External"/><Relationship Id="rId175" Type="http://schemas.openxmlformats.org/officeDocument/2006/relationships/hyperlink" Target="https://talan.bank.gov.ua/get-user-certificate/gVb-bO6hJM8xW9PtenkY" TargetMode="External"/><Relationship Id="rId743" Type="http://schemas.openxmlformats.org/officeDocument/2006/relationships/hyperlink" Target="https://talan.bank.gov.ua/get-user-certificate/gVb-b0-RmaI--suwvB2T" TargetMode="External"/><Relationship Id="rId950" Type="http://schemas.openxmlformats.org/officeDocument/2006/relationships/hyperlink" Target="https://talan.bank.gov.ua/get-user-certificate/gVb-bZluIFSYjhWssz08" TargetMode="External"/><Relationship Id="rId1026" Type="http://schemas.openxmlformats.org/officeDocument/2006/relationships/hyperlink" Target="https://talan.bank.gov.ua/get-user-certificate/gVb-bkoSgBusc75EMIcK" TargetMode="External"/><Relationship Id="rId382" Type="http://schemas.openxmlformats.org/officeDocument/2006/relationships/hyperlink" Target="https://talan.bank.gov.ua/get-user-certificate/gVb-b43wO_0q3WfnnobY" TargetMode="External"/><Relationship Id="rId603" Type="http://schemas.openxmlformats.org/officeDocument/2006/relationships/hyperlink" Target="https://talan.bank.gov.ua/get-user-certificate/gVb-bD4uaPqdElGnAg94" TargetMode="External"/><Relationship Id="rId687" Type="http://schemas.openxmlformats.org/officeDocument/2006/relationships/hyperlink" Target="https://talan.bank.gov.ua/get-user-certificate/gVb-bQR5sh0JmwchZf5G" TargetMode="External"/><Relationship Id="rId810" Type="http://schemas.openxmlformats.org/officeDocument/2006/relationships/hyperlink" Target="https://talan.bank.gov.ua/get-user-certificate/gVb-bMqh9WFdbUDh9ViO" TargetMode="External"/><Relationship Id="rId908" Type="http://schemas.openxmlformats.org/officeDocument/2006/relationships/hyperlink" Target="https://talan.bank.gov.ua/get-user-certificate/gVb-bWPOt55UTNeDDLBn" TargetMode="External"/><Relationship Id="rId242" Type="http://schemas.openxmlformats.org/officeDocument/2006/relationships/hyperlink" Target="https://talan.bank.gov.ua/get-user-certificate/gVb-bPPh5j1E-Wdyh8Cu" TargetMode="External"/><Relationship Id="rId894" Type="http://schemas.openxmlformats.org/officeDocument/2006/relationships/hyperlink" Target="https://talan.bank.gov.ua/get-user-certificate/gVb-b3yrEidbQ2Sy9pwG" TargetMode="External"/><Relationship Id="rId1177" Type="http://schemas.openxmlformats.org/officeDocument/2006/relationships/hyperlink" Target="https://talan.bank.gov.ua/get-user-certificate/gVb-bExh85gPLxEsWjQ3" TargetMode="External"/><Relationship Id="rId37" Type="http://schemas.openxmlformats.org/officeDocument/2006/relationships/hyperlink" Target="https://talan.bank.gov.ua/get-user-certificate/gVb-bGI59OGxLk1jn9Ti" TargetMode="External"/><Relationship Id="rId102" Type="http://schemas.openxmlformats.org/officeDocument/2006/relationships/hyperlink" Target="https://talan.bank.gov.ua/get-user-certificate/gVb-bJ8E0cZeNsgGWgv6" TargetMode="External"/><Relationship Id="rId547" Type="http://schemas.openxmlformats.org/officeDocument/2006/relationships/hyperlink" Target="https://talan.bank.gov.ua/get-user-certificate/gVb-bV6Q0EZyfVtCEpUd" TargetMode="External"/><Relationship Id="rId754" Type="http://schemas.openxmlformats.org/officeDocument/2006/relationships/hyperlink" Target="https://talan.bank.gov.ua/get-user-certificate/gVb-bPzcjFHSqoPygxws" TargetMode="External"/><Relationship Id="rId961" Type="http://schemas.openxmlformats.org/officeDocument/2006/relationships/hyperlink" Target="https://talan.bank.gov.ua/get-user-certificate/gVb-b0KEI-Sya9G_HZSp" TargetMode="External"/><Relationship Id="rId90" Type="http://schemas.openxmlformats.org/officeDocument/2006/relationships/hyperlink" Target="https://talan.bank.gov.ua/get-user-certificate/gVb-bvzJ174P35YT6C_H" TargetMode="External"/><Relationship Id="rId186" Type="http://schemas.openxmlformats.org/officeDocument/2006/relationships/hyperlink" Target="https://talan.bank.gov.ua/get-user-certificate/gVb-bcRULFH9reBYcn1T" TargetMode="External"/><Relationship Id="rId393" Type="http://schemas.openxmlformats.org/officeDocument/2006/relationships/hyperlink" Target="https://talan.bank.gov.ua/get-user-certificate/gVb-bN7Yuw1NfGHN5olP" TargetMode="External"/><Relationship Id="rId407" Type="http://schemas.openxmlformats.org/officeDocument/2006/relationships/hyperlink" Target="https://talan.bank.gov.ua/get-user-certificate/gVb-bgVs__2fNCHq-bpn" TargetMode="External"/><Relationship Id="rId614" Type="http://schemas.openxmlformats.org/officeDocument/2006/relationships/hyperlink" Target="https://talan.bank.gov.ua/get-user-certificate/gVb-bboGBOVZLXcnhxVn" TargetMode="External"/><Relationship Id="rId821" Type="http://schemas.openxmlformats.org/officeDocument/2006/relationships/hyperlink" Target="https://talan.bank.gov.ua/get-user-certificate/gVb-b-d5TTmJPjoSVBQm" TargetMode="External"/><Relationship Id="rId1037" Type="http://schemas.openxmlformats.org/officeDocument/2006/relationships/hyperlink" Target="https://talan.bank.gov.ua/get-user-certificate/gVb-bifULnwJLQMff9DJ" TargetMode="External"/><Relationship Id="rId253" Type="http://schemas.openxmlformats.org/officeDocument/2006/relationships/hyperlink" Target="https://talan.bank.gov.ua/get-user-certificate/gVb-bIq_Mpc9vl3JAv-h" TargetMode="External"/><Relationship Id="rId460" Type="http://schemas.openxmlformats.org/officeDocument/2006/relationships/hyperlink" Target="https://talan.bank.gov.ua/get-user-certificate/gVb-b4XwWc75uaW5MvHT" TargetMode="External"/><Relationship Id="rId698" Type="http://schemas.openxmlformats.org/officeDocument/2006/relationships/hyperlink" Target="https://talan.bank.gov.ua/get-user-certificate/gVb-bCUYkWxEoeYBBNri" TargetMode="External"/><Relationship Id="rId919" Type="http://schemas.openxmlformats.org/officeDocument/2006/relationships/hyperlink" Target="https://talan.bank.gov.ua/get-user-certificate/gVb-b4gVnLF8_L21ApFt" TargetMode="External"/><Relationship Id="rId1090" Type="http://schemas.openxmlformats.org/officeDocument/2006/relationships/hyperlink" Target="https://talan.bank.gov.ua/get-user-certificate/gVb-b1eOfHxQxIIgr2T5" TargetMode="External"/><Relationship Id="rId1104" Type="http://schemas.openxmlformats.org/officeDocument/2006/relationships/hyperlink" Target="https://talan.bank.gov.ua/get-user-certificate/gVb-bh1N0KRPjj5wX110" TargetMode="External"/><Relationship Id="rId48" Type="http://schemas.openxmlformats.org/officeDocument/2006/relationships/hyperlink" Target="https://talan.bank.gov.ua/get-user-certificate/gVb-bWunbO3OAjHAoPtZ" TargetMode="External"/><Relationship Id="rId113" Type="http://schemas.openxmlformats.org/officeDocument/2006/relationships/hyperlink" Target="https://talan.bank.gov.ua/get-user-certificate/gVb-bjDq90ut92zg64WE" TargetMode="External"/><Relationship Id="rId320" Type="http://schemas.openxmlformats.org/officeDocument/2006/relationships/hyperlink" Target="https://talan.bank.gov.ua/get-user-certificate/gVb-bUGrs-xgdH-fTgRe" TargetMode="External"/><Relationship Id="rId558" Type="http://schemas.openxmlformats.org/officeDocument/2006/relationships/hyperlink" Target="https://talan.bank.gov.ua/get-user-certificate/gVb-bfNYDn8PGJaWsopb" TargetMode="External"/><Relationship Id="rId765" Type="http://schemas.openxmlformats.org/officeDocument/2006/relationships/hyperlink" Target="https://talan.bank.gov.ua/get-user-certificate/gVb-bbWB94iAg9IMExMu" TargetMode="External"/><Relationship Id="rId972" Type="http://schemas.openxmlformats.org/officeDocument/2006/relationships/hyperlink" Target="https://talan.bank.gov.ua/get-user-certificate/gVb-bsS3oT_cQGBQJYfN" TargetMode="External"/><Relationship Id="rId1188" Type="http://schemas.openxmlformats.org/officeDocument/2006/relationships/hyperlink" Target="https://talan.bank.gov.ua/get-user-certificate/gVb-bo-V9C1v7CuZdLoW" TargetMode="External"/><Relationship Id="rId197" Type="http://schemas.openxmlformats.org/officeDocument/2006/relationships/hyperlink" Target="https://talan.bank.gov.ua/get-user-certificate/gVb-bpCeaAG4Dei9mTeF" TargetMode="External"/><Relationship Id="rId418" Type="http://schemas.openxmlformats.org/officeDocument/2006/relationships/hyperlink" Target="https://talan.bank.gov.ua/get-user-certificate/gVb-bPxIwGdL95WkDD_5" TargetMode="External"/><Relationship Id="rId625" Type="http://schemas.openxmlformats.org/officeDocument/2006/relationships/hyperlink" Target="https://talan.bank.gov.ua/get-user-certificate/gVb-bRWWzMczOOl505LX" TargetMode="External"/><Relationship Id="rId832" Type="http://schemas.openxmlformats.org/officeDocument/2006/relationships/hyperlink" Target="https://talan.bank.gov.ua/get-user-certificate/gVb-bBKvSH4HPfKk749p" TargetMode="External"/><Relationship Id="rId1048" Type="http://schemas.openxmlformats.org/officeDocument/2006/relationships/hyperlink" Target="https://talan.bank.gov.ua/get-user-certificate/gVb-bnuZXNvAdCuVemR8" TargetMode="External"/><Relationship Id="rId264" Type="http://schemas.openxmlformats.org/officeDocument/2006/relationships/hyperlink" Target="https://talan.bank.gov.ua/get-user-certificate/gVb-b8T796jrRhoZzKst" TargetMode="External"/><Relationship Id="rId471" Type="http://schemas.openxmlformats.org/officeDocument/2006/relationships/hyperlink" Target="https://talan.bank.gov.ua/get-user-certificate/gVb-bNZ-O-DG3MFTSgmb" TargetMode="External"/><Relationship Id="rId1115" Type="http://schemas.openxmlformats.org/officeDocument/2006/relationships/hyperlink" Target="https://talan.bank.gov.ua/get-user-certificate/gVb-bpIMwKVijz4255CI" TargetMode="External"/><Relationship Id="rId59" Type="http://schemas.openxmlformats.org/officeDocument/2006/relationships/hyperlink" Target="https://talan.bank.gov.ua/get-user-certificate/gVb-bKZC2EicjLI8N9hR" TargetMode="External"/><Relationship Id="rId124" Type="http://schemas.openxmlformats.org/officeDocument/2006/relationships/hyperlink" Target="https://talan.bank.gov.ua/get-user-certificate/gVb-bTXeUnHujA3mkffu" TargetMode="External"/><Relationship Id="rId569" Type="http://schemas.openxmlformats.org/officeDocument/2006/relationships/hyperlink" Target="https://talan.bank.gov.ua/get-user-certificate/gVb-b-u9S6OlTGe6sRn2" TargetMode="External"/><Relationship Id="rId776" Type="http://schemas.openxmlformats.org/officeDocument/2006/relationships/hyperlink" Target="https://talan.bank.gov.ua/get-user-certificate/gVb-bvLS6-bp_quKhMnL" TargetMode="External"/><Relationship Id="rId983" Type="http://schemas.openxmlformats.org/officeDocument/2006/relationships/hyperlink" Target="https://talan.bank.gov.ua/get-user-certificate/gVb-bHF9XOZ6fmW-3qn0" TargetMode="External"/><Relationship Id="rId1199" Type="http://schemas.openxmlformats.org/officeDocument/2006/relationships/hyperlink" Target="https://talan.bank.gov.ua/get-user-certificate/gVb-bq88fvJAO-82WFW9" TargetMode="External"/><Relationship Id="rId331" Type="http://schemas.openxmlformats.org/officeDocument/2006/relationships/hyperlink" Target="https://talan.bank.gov.ua/get-user-certificate/gVb-bohv7L-6f8OwPuTp" TargetMode="External"/><Relationship Id="rId429" Type="http://schemas.openxmlformats.org/officeDocument/2006/relationships/hyperlink" Target="https://talan.bank.gov.ua/get-user-certificate/gVb-bBd8-4EMgoXJ3sIP" TargetMode="External"/><Relationship Id="rId636" Type="http://schemas.openxmlformats.org/officeDocument/2006/relationships/hyperlink" Target="https://talan.bank.gov.ua/get-user-certificate/gVb-b-DAX9IkBbR0R6Zq" TargetMode="External"/><Relationship Id="rId1059" Type="http://schemas.openxmlformats.org/officeDocument/2006/relationships/hyperlink" Target="https://talan.bank.gov.ua/get-user-certificate/gVb-bvenvt1HAi8_Q1DY" TargetMode="External"/><Relationship Id="rId843" Type="http://schemas.openxmlformats.org/officeDocument/2006/relationships/hyperlink" Target="https://talan.bank.gov.ua/get-user-certificate/gVb-b3lx1CyIn89Akrxt" TargetMode="External"/><Relationship Id="rId1126" Type="http://schemas.openxmlformats.org/officeDocument/2006/relationships/hyperlink" Target="https://talan.bank.gov.ua/get-user-certificate/gVb-beVyH2c7b-ezpUFE" TargetMode="External"/><Relationship Id="rId275" Type="http://schemas.openxmlformats.org/officeDocument/2006/relationships/hyperlink" Target="https://talan.bank.gov.ua/get-user-certificate/gVb-bZWwYnbUVL9_1dWE" TargetMode="External"/><Relationship Id="rId482" Type="http://schemas.openxmlformats.org/officeDocument/2006/relationships/hyperlink" Target="https://talan.bank.gov.ua/get-user-certificate/gVb-beQa11idqJmUBBDN" TargetMode="External"/><Relationship Id="rId703" Type="http://schemas.openxmlformats.org/officeDocument/2006/relationships/hyperlink" Target="https://talan.bank.gov.ua/get-user-certificate/gVb-bqrFA-JOJQw-mRRp" TargetMode="External"/><Relationship Id="rId910" Type="http://schemas.openxmlformats.org/officeDocument/2006/relationships/hyperlink" Target="https://talan.bank.gov.ua/get-user-certificate/gVb-b2iF-SqT5iVR-CgJ" TargetMode="External"/><Relationship Id="rId135" Type="http://schemas.openxmlformats.org/officeDocument/2006/relationships/hyperlink" Target="https://talan.bank.gov.ua/get-user-certificate/gVb-byNXaQ8x8mre7yiy" TargetMode="External"/><Relationship Id="rId342" Type="http://schemas.openxmlformats.org/officeDocument/2006/relationships/hyperlink" Target="https://talan.bank.gov.ua/get-user-certificate/gVb-b1jSnk9DekW8Aiik" TargetMode="External"/><Relationship Id="rId787" Type="http://schemas.openxmlformats.org/officeDocument/2006/relationships/hyperlink" Target="https://talan.bank.gov.ua/get-user-certificate/gVb-bUvfjJ3Ck0tE18j1" TargetMode="External"/><Relationship Id="rId994" Type="http://schemas.openxmlformats.org/officeDocument/2006/relationships/hyperlink" Target="https://talan.bank.gov.ua/get-user-certificate/gVb-bbUMH4qf94uAAPmS" TargetMode="External"/><Relationship Id="rId202" Type="http://schemas.openxmlformats.org/officeDocument/2006/relationships/hyperlink" Target="https://talan.bank.gov.ua/get-user-certificate/gVb-bJfbOqSxLF3P6ORT" TargetMode="External"/><Relationship Id="rId647" Type="http://schemas.openxmlformats.org/officeDocument/2006/relationships/hyperlink" Target="https://talan.bank.gov.ua/get-user-certificate/gVb-bOfLvcEdc3V5Lq6J" TargetMode="External"/><Relationship Id="rId854" Type="http://schemas.openxmlformats.org/officeDocument/2006/relationships/hyperlink" Target="https://talan.bank.gov.ua/get-user-certificate/gVb-bpCuzJYbBeQQ_5NJ" TargetMode="External"/><Relationship Id="rId286" Type="http://schemas.openxmlformats.org/officeDocument/2006/relationships/hyperlink" Target="https://talan.bank.gov.ua/get-user-certificate/gVb-bgZU1hv5DpL1CRwY" TargetMode="External"/><Relationship Id="rId493" Type="http://schemas.openxmlformats.org/officeDocument/2006/relationships/hyperlink" Target="https://talan.bank.gov.ua/get-user-certificate/gVb-bQ5yXRawKf1K3BBw" TargetMode="External"/><Relationship Id="rId507" Type="http://schemas.openxmlformats.org/officeDocument/2006/relationships/hyperlink" Target="https://talan.bank.gov.ua/get-user-certificate/gVb-bQoFdDHQcHXN1Hn8" TargetMode="External"/><Relationship Id="rId714" Type="http://schemas.openxmlformats.org/officeDocument/2006/relationships/hyperlink" Target="https://talan.bank.gov.ua/get-user-certificate/gVb-b3GxP7bXEMTLTT7U" TargetMode="External"/><Relationship Id="rId921" Type="http://schemas.openxmlformats.org/officeDocument/2006/relationships/hyperlink" Target="https://talan.bank.gov.ua/get-user-certificate/gVb-beKvHYXVRA1OILNu" TargetMode="External"/><Relationship Id="rId1137" Type="http://schemas.openxmlformats.org/officeDocument/2006/relationships/hyperlink" Target="https://talan.bank.gov.ua/get-user-certificate/gVb-bUtLckA-s5MYr9vX" TargetMode="External"/><Relationship Id="rId50" Type="http://schemas.openxmlformats.org/officeDocument/2006/relationships/hyperlink" Target="https://talan.bank.gov.ua/get-user-certificate/gVb-bTlPsunkw1B6s11F" TargetMode="External"/><Relationship Id="rId146" Type="http://schemas.openxmlformats.org/officeDocument/2006/relationships/hyperlink" Target="https://talan.bank.gov.ua/get-user-certificate/gVb-bJkhl5EcxCCFRvnG" TargetMode="External"/><Relationship Id="rId353" Type="http://schemas.openxmlformats.org/officeDocument/2006/relationships/hyperlink" Target="https://talan.bank.gov.ua/get-user-certificate/gVb-bLxmnJ86wuwql_AF" TargetMode="External"/><Relationship Id="rId560" Type="http://schemas.openxmlformats.org/officeDocument/2006/relationships/hyperlink" Target="https://talan.bank.gov.ua/get-user-certificate/gVb-bYy5lpJ6CDzStwqn" TargetMode="External"/><Relationship Id="rId798" Type="http://schemas.openxmlformats.org/officeDocument/2006/relationships/hyperlink" Target="https://talan.bank.gov.ua/get-user-certificate/gVb-bGJDL5Vm5ArNm-MO" TargetMode="External"/><Relationship Id="rId1190" Type="http://schemas.openxmlformats.org/officeDocument/2006/relationships/hyperlink" Target="https://talan.bank.gov.ua/get-user-certificate/gVb-bEX60h5aLEnhWV87" TargetMode="External"/><Relationship Id="rId1204" Type="http://schemas.openxmlformats.org/officeDocument/2006/relationships/hyperlink" Target="https://talan.bank.gov.ua/get-user-certificate/J8cg2GtAMoLEr0JFwJOI" TargetMode="External"/><Relationship Id="rId213" Type="http://schemas.openxmlformats.org/officeDocument/2006/relationships/hyperlink" Target="https://talan.bank.gov.ua/get-user-certificate/gVb-baSk3wttrlfhV4vd" TargetMode="External"/><Relationship Id="rId420" Type="http://schemas.openxmlformats.org/officeDocument/2006/relationships/hyperlink" Target="https://talan.bank.gov.ua/get-user-certificate/gVb-bZNj-DeHfd9TESXi" TargetMode="External"/><Relationship Id="rId658" Type="http://schemas.openxmlformats.org/officeDocument/2006/relationships/hyperlink" Target="https://talan.bank.gov.ua/get-user-certificate/gVb-biN-HuD3nk-avMF8" TargetMode="External"/><Relationship Id="rId865" Type="http://schemas.openxmlformats.org/officeDocument/2006/relationships/hyperlink" Target="https://talan.bank.gov.ua/get-user-certificate/gVb-bGDY62KkvJkfTVqm" TargetMode="External"/><Relationship Id="rId1050" Type="http://schemas.openxmlformats.org/officeDocument/2006/relationships/hyperlink" Target="https://talan.bank.gov.ua/get-user-certificate/gVb-bZqh4AE8wosm9nYo" TargetMode="External"/><Relationship Id="rId297" Type="http://schemas.openxmlformats.org/officeDocument/2006/relationships/hyperlink" Target="https://talan.bank.gov.ua/get-user-certificate/gVb-bixUhSu3tuM2hdoy" TargetMode="External"/><Relationship Id="rId518" Type="http://schemas.openxmlformats.org/officeDocument/2006/relationships/hyperlink" Target="https://talan.bank.gov.ua/get-user-certificate/gVb-brZFJpUccpn2fnFh" TargetMode="External"/><Relationship Id="rId725" Type="http://schemas.openxmlformats.org/officeDocument/2006/relationships/hyperlink" Target="https://talan.bank.gov.ua/get-user-certificate/gVb-b5RycB9YJcYya_4Z" TargetMode="External"/><Relationship Id="rId932" Type="http://schemas.openxmlformats.org/officeDocument/2006/relationships/hyperlink" Target="https://talan.bank.gov.ua/get-user-certificate/gVb-brgTjZuBg9_smrtL" TargetMode="External"/><Relationship Id="rId1148" Type="http://schemas.openxmlformats.org/officeDocument/2006/relationships/hyperlink" Target="https://talan.bank.gov.ua/get-user-certificate/gVb-bIEcQs-wn8iNh82o" TargetMode="External"/><Relationship Id="rId157" Type="http://schemas.openxmlformats.org/officeDocument/2006/relationships/hyperlink" Target="https://talan.bank.gov.ua/get-user-certificate/gVb-bkKvuWiZm_bZfjXu" TargetMode="External"/><Relationship Id="rId364" Type="http://schemas.openxmlformats.org/officeDocument/2006/relationships/hyperlink" Target="https://talan.bank.gov.ua/get-user-certificate/gVb-bLCaXM6xEJ6dmAdD" TargetMode="External"/><Relationship Id="rId1008" Type="http://schemas.openxmlformats.org/officeDocument/2006/relationships/hyperlink" Target="https://talan.bank.gov.ua/get-user-certificate/gVb-b1kXkjwdWZUCfwxk" TargetMode="External"/><Relationship Id="rId61" Type="http://schemas.openxmlformats.org/officeDocument/2006/relationships/hyperlink" Target="https://talan.bank.gov.ua/get-user-certificate/gVb-bL_tJknQDERFxxuG" TargetMode="External"/><Relationship Id="rId571" Type="http://schemas.openxmlformats.org/officeDocument/2006/relationships/hyperlink" Target="https://talan.bank.gov.ua/get-user-certificate/gVb-bKuEAy9ru7tFoT39" TargetMode="External"/><Relationship Id="rId669" Type="http://schemas.openxmlformats.org/officeDocument/2006/relationships/hyperlink" Target="https://talan.bank.gov.ua/get-user-certificate/gVb-bBM8Nr_HIJI0UyO6" TargetMode="External"/><Relationship Id="rId876" Type="http://schemas.openxmlformats.org/officeDocument/2006/relationships/hyperlink" Target="https://talan.bank.gov.ua/get-user-certificate/gVb-b89yUc97vs2ToO7N" TargetMode="External"/><Relationship Id="rId19" Type="http://schemas.openxmlformats.org/officeDocument/2006/relationships/hyperlink" Target="https://talan.bank.gov.ua/get-user-certificate/gVb-b2l6H4h6vrwYxByb" TargetMode="External"/><Relationship Id="rId224" Type="http://schemas.openxmlformats.org/officeDocument/2006/relationships/hyperlink" Target="https://talan.bank.gov.ua/get-user-certificate/gVb-bTwzWFzZ5SqDnvjh" TargetMode="External"/><Relationship Id="rId431" Type="http://schemas.openxmlformats.org/officeDocument/2006/relationships/hyperlink" Target="https://talan.bank.gov.ua/get-user-certificate/gVb-bb0udBX2lMH5nWf3" TargetMode="External"/><Relationship Id="rId529" Type="http://schemas.openxmlformats.org/officeDocument/2006/relationships/hyperlink" Target="https://talan.bank.gov.ua/get-user-certificate/gVb-bIPXOpfjGvNB3MrL" TargetMode="External"/><Relationship Id="rId736" Type="http://schemas.openxmlformats.org/officeDocument/2006/relationships/hyperlink" Target="https://talan.bank.gov.ua/get-user-certificate/gVb-bUXLKo9G2dWIecm-" TargetMode="External"/><Relationship Id="rId1061" Type="http://schemas.openxmlformats.org/officeDocument/2006/relationships/hyperlink" Target="https://talan.bank.gov.ua/get-user-certificate/gVb-b7NX7w_Huc8HoX0A" TargetMode="External"/><Relationship Id="rId1159" Type="http://schemas.openxmlformats.org/officeDocument/2006/relationships/hyperlink" Target="https://talan.bank.gov.ua/get-user-certificate/gVb-bVsw-q4hN4xYLc3Y" TargetMode="External"/><Relationship Id="rId168" Type="http://schemas.openxmlformats.org/officeDocument/2006/relationships/hyperlink" Target="https://talan.bank.gov.ua/get-user-certificate/gVb-bkdTRup0QRl541R4" TargetMode="External"/><Relationship Id="rId943" Type="http://schemas.openxmlformats.org/officeDocument/2006/relationships/hyperlink" Target="https://talan.bank.gov.ua/get-user-certificate/gVb-bCsTXX0HMWBlPwSm" TargetMode="External"/><Relationship Id="rId1019" Type="http://schemas.openxmlformats.org/officeDocument/2006/relationships/hyperlink" Target="https://talan.bank.gov.ua/get-user-certificate/gVb-b7AeyDa6F6eXj-FA" TargetMode="External"/><Relationship Id="rId72" Type="http://schemas.openxmlformats.org/officeDocument/2006/relationships/hyperlink" Target="https://talan.bank.gov.ua/get-user-certificate/gVb-bFCuDozDLHUCt9H9" TargetMode="External"/><Relationship Id="rId375" Type="http://schemas.openxmlformats.org/officeDocument/2006/relationships/hyperlink" Target="https://talan.bank.gov.ua/get-user-certificate/gVb-bfeSQikSW9jBhONs" TargetMode="External"/><Relationship Id="rId582" Type="http://schemas.openxmlformats.org/officeDocument/2006/relationships/hyperlink" Target="https://talan.bank.gov.ua/get-user-certificate/gVb-bHyuLNcypwZ4lMJb" TargetMode="External"/><Relationship Id="rId803" Type="http://schemas.openxmlformats.org/officeDocument/2006/relationships/hyperlink" Target="https://talan.bank.gov.ua/get-user-certificate/gVb-bKRjRnrb5F5chOtm" TargetMode="External"/><Relationship Id="rId3" Type="http://schemas.openxmlformats.org/officeDocument/2006/relationships/hyperlink" Target="https://talan.bank.gov.ua/get-user-certificate/gVb-b17gFC5GsGPxK52G" TargetMode="External"/><Relationship Id="rId235" Type="http://schemas.openxmlformats.org/officeDocument/2006/relationships/hyperlink" Target="https://talan.bank.gov.ua/get-user-certificate/gVb-b2uoM4-qP7sT5_kt" TargetMode="External"/><Relationship Id="rId442" Type="http://schemas.openxmlformats.org/officeDocument/2006/relationships/hyperlink" Target="https://talan.bank.gov.ua/get-user-certificate/gVb-bwzyfdmj1xOs1T27" TargetMode="External"/><Relationship Id="rId887" Type="http://schemas.openxmlformats.org/officeDocument/2006/relationships/hyperlink" Target="https://talan.bank.gov.ua/get-user-certificate/gVb-bJpek1zzhN0gPUuu" TargetMode="External"/><Relationship Id="rId1072" Type="http://schemas.openxmlformats.org/officeDocument/2006/relationships/hyperlink" Target="https://talan.bank.gov.ua/get-user-certificate/gVb-bOHlHUVttnimEbWQ" TargetMode="External"/><Relationship Id="rId302" Type="http://schemas.openxmlformats.org/officeDocument/2006/relationships/hyperlink" Target="https://talan.bank.gov.ua/get-user-certificate/gVb-bf6sexBNrh_9mUlP" TargetMode="External"/><Relationship Id="rId747" Type="http://schemas.openxmlformats.org/officeDocument/2006/relationships/hyperlink" Target="https://talan.bank.gov.ua/get-user-certificate/gVb-bPzzbwdJVGTZkd6E" TargetMode="External"/><Relationship Id="rId954" Type="http://schemas.openxmlformats.org/officeDocument/2006/relationships/hyperlink" Target="https://talan.bank.gov.ua/get-user-certificate/gVb-bkzgOSTMn5fqyswI" TargetMode="External"/><Relationship Id="rId83" Type="http://schemas.openxmlformats.org/officeDocument/2006/relationships/hyperlink" Target="https://talan.bank.gov.ua/get-user-certificate/gVb-bm7D7V2nbk2cNT8O" TargetMode="External"/><Relationship Id="rId179" Type="http://schemas.openxmlformats.org/officeDocument/2006/relationships/hyperlink" Target="https://talan.bank.gov.ua/get-user-certificate/gVb-bQzab5zVnFhAvCUs" TargetMode="External"/><Relationship Id="rId386" Type="http://schemas.openxmlformats.org/officeDocument/2006/relationships/hyperlink" Target="https://talan.bank.gov.ua/get-user-certificate/gVb-bSV-mHT8WksE-kdS" TargetMode="External"/><Relationship Id="rId593" Type="http://schemas.openxmlformats.org/officeDocument/2006/relationships/hyperlink" Target="https://talan.bank.gov.ua/get-user-certificate/gVb-bbUthNyOxAgswnFf" TargetMode="External"/><Relationship Id="rId607" Type="http://schemas.openxmlformats.org/officeDocument/2006/relationships/hyperlink" Target="https://talan.bank.gov.ua/get-user-certificate/gVb-bY9WvVvLZpCgWgn5" TargetMode="External"/><Relationship Id="rId814" Type="http://schemas.openxmlformats.org/officeDocument/2006/relationships/hyperlink" Target="https://talan.bank.gov.ua/get-user-certificate/gVb-bUAdz5fMEkvwgbzD" TargetMode="External"/><Relationship Id="rId246" Type="http://schemas.openxmlformats.org/officeDocument/2006/relationships/hyperlink" Target="https://talan.bank.gov.ua/get-user-certificate/gVb-blmoKyiDhIru2xqx" TargetMode="External"/><Relationship Id="rId453" Type="http://schemas.openxmlformats.org/officeDocument/2006/relationships/hyperlink" Target="https://talan.bank.gov.ua/get-user-certificate/gVb-bwEorck2JoZYYvM3" TargetMode="External"/><Relationship Id="rId660" Type="http://schemas.openxmlformats.org/officeDocument/2006/relationships/hyperlink" Target="https://talan.bank.gov.ua/get-user-certificate/gVb-b4iCqgbJGzeRUR3-" TargetMode="External"/><Relationship Id="rId898" Type="http://schemas.openxmlformats.org/officeDocument/2006/relationships/hyperlink" Target="https://talan.bank.gov.ua/get-user-certificate/gVb-bsNBov9LXi6rcJJV" TargetMode="External"/><Relationship Id="rId1083" Type="http://schemas.openxmlformats.org/officeDocument/2006/relationships/hyperlink" Target="https://talan.bank.gov.ua/get-user-certificate/gVb-bldSRBcSr82alswk" TargetMode="External"/><Relationship Id="rId106" Type="http://schemas.openxmlformats.org/officeDocument/2006/relationships/hyperlink" Target="https://talan.bank.gov.ua/get-user-certificate/gVb-bii6-aIQu62gMkFi" TargetMode="External"/><Relationship Id="rId313" Type="http://schemas.openxmlformats.org/officeDocument/2006/relationships/hyperlink" Target="https://talan.bank.gov.ua/get-user-certificate/gVb-bV-qiSlPWnLkz7BS" TargetMode="External"/><Relationship Id="rId758" Type="http://schemas.openxmlformats.org/officeDocument/2006/relationships/hyperlink" Target="https://talan.bank.gov.ua/get-user-certificate/gVb-b1oRzGEPsCtOcAI4" TargetMode="External"/><Relationship Id="rId965" Type="http://schemas.openxmlformats.org/officeDocument/2006/relationships/hyperlink" Target="https://talan.bank.gov.ua/get-user-certificate/gVb-b67WTgTsvOkhKbpg" TargetMode="External"/><Relationship Id="rId1150" Type="http://schemas.openxmlformats.org/officeDocument/2006/relationships/hyperlink" Target="https://talan.bank.gov.ua/get-user-certificate/gVb-bvpi3rIIFcsNYpV1" TargetMode="External"/><Relationship Id="rId10" Type="http://schemas.openxmlformats.org/officeDocument/2006/relationships/hyperlink" Target="https://talan.bank.gov.ua/get-user-certificate/gVb-bQ_LNBcNId3ITYeb" TargetMode="External"/><Relationship Id="rId94" Type="http://schemas.openxmlformats.org/officeDocument/2006/relationships/hyperlink" Target="https://talan.bank.gov.ua/get-user-certificate/gVb-bBHAoE0l4t61cQay" TargetMode="External"/><Relationship Id="rId397" Type="http://schemas.openxmlformats.org/officeDocument/2006/relationships/hyperlink" Target="https://talan.bank.gov.ua/get-user-certificate/gVb-bpsPeFqDX9EMiG8s" TargetMode="External"/><Relationship Id="rId520" Type="http://schemas.openxmlformats.org/officeDocument/2006/relationships/hyperlink" Target="https://talan.bank.gov.ua/get-user-certificate/gVb-bZqYoI_Ub249mHeu" TargetMode="External"/><Relationship Id="rId618" Type="http://schemas.openxmlformats.org/officeDocument/2006/relationships/hyperlink" Target="https://talan.bank.gov.ua/get-user-certificate/gVb-b28mXVjWU3M1tqXM" TargetMode="External"/><Relationship Id="rId825" Type="http://schemas.openxmlformats.org/officeDocument/2006/relationships/hyperlink" Target="https://talan.bank.gov.ua/get-user-certificate/gVb-bYOmr_FOao5izETq" TargetMode="External"/><Relationship Id="rId257" Type="http://schemas.openxmlformats.org/officeDocument/2006/relationships/hyperlink" Target="https://talan.bank.gov.ua/get-user-certificate/gVb-bYoapu1r4lgAkgPN" TargetMode="External"/><Relationship Id="rId464" Type="http://schemas.openxmlformats.org/officeDocument/2006/relationships/hyperlink" Target="https://talan.bank.gov.ua/get-user-certificate/gVb-bGiGnZFNQOh8eoNb" TargetMode="External"/><Relationship Id="rId1010" Type="http://schemas.openxmlformats.org/officeDocument/2006/relationships/hyperlink" Target="https://talan.bank.gov.ua/get-user-certificate/gVb-bO4UCJV1UZhuiZS2" TargetMode="External"/><Relationship Id="rId1094" Type="http://schemas.openxmlformats.org/officeDocument/2006/relationships/hyperlink" Target="https://talan.bank.gov.ua/get-user-certificate/gVb-bopgw7fxVpORplfL" TargetMode="External"/><Relationship Id="rId1108" Type="http://schemas.openxmlformats.org/officeDocument/2006/relationships/hyperlink" Target="https://talan.bank.gov.ua/get-user-certificate/gVb-br9_EmB3e26F5IYo" TargetMode="External"/><Relationship Id="rId117" Type="http://schemas.openxmlformats.org/officeDocument/2006/relationships/hyperlink" Target="https://talan.bank.gov.ua/get-user-certificate/gVb-bs7RGOCjI7lutfGG" TargetMode="External"/><Relationship Id="rId671" Type="http://schemas.openxmlformats.org/officeDocument/2006/relationships/hyperlink" Target="https://talan.bank.gov.ua/get-user-certificate/gVb-b_lkTYipd3lgsvGO" TargetMode="External"/><Relationship Id="rId769" Type="http://schemas.openxmlformats.org/officeDocument/2006/relationships/hyperlink" Target="https://talan.bank.gov.ua/get-user-certificate/gVb-bhNuxL4EKdoNmuMf" TargetMode="External"/><Relationship Id="rId976" Type="http://schemas.openxmlformats.org/officeDocument/2006/relationships/hyperlink" Target="https://talan.bank.gov.ua/get-user-certificate/gVb-bKI-z4MicsGzlIzg" TargetMode="External"/><Relationship Id="rId324" Type="http://schemas.openxmlformats.org/officeDocument/2006/relationships/hyperlink" Target="https://talan.bank.gov.ua/get-user-certificate/gVb-bQky64leUbxFmFkF" TargetMode="External"/><Relationship Id="rId531" Type="http://schemas.openxmlformats.org/officeDocument/2006/relationships/hyperlink" Target="https://talan.bank.gov.ua/get-user-certificate/gVb-bnhMNoe8tlbUnP5b" TargetMode="External"/><Relationship Id="rId629" Type="http://schemas.openxmlformats.org/officeDocument/2006/relationships/hyperlink" Target="https://talan.bank.gov.ua/get-user-certificate/gVb-bAOQM4_W71_JIBRY" TargetMode="External"/><Relationship Id="rId1161" Type="http://schemas.openxmlformats.org/officeDocument/2006/relationships/hyperlink" Target="https://talan.bank.gov.ua/get-user-certificate/gVb-b0iXF2YzRidXPyMF" TargetMode="External"/><Relationship Id="rId836" Type="http://schemas.openxmlformats.org/officeDocument/2006/relationships/hyperlink" Target="https://talan.bank.gov.ua/get-user-certificate/gVb-bNjjA3xBpf1S2DRD" TargetMode="External"/><Relationship Id="rId1021" Type="http://schemas.openxmlformats.org/officeDocument/2006/relationships/hyperlink" Target="https://talan.bank.gov.ua/get-user-certificate/gVb-bv4tzeArQySsIFbE" TargetMode="External"/><Relationship Id="rId1119" Type="http://schemas.openxmlformats.org/officeDocument/2006/relationships/hyperlink" Target="https://talan.bank.gov.ua/get-user-certificate/gVb-bSNIqqHBbqWsDnl_" TargetMode="External"/><Relationship Id="rId903" Type="http://schemas.openxmlformats.org/officeDocument/2006/relationships/hyperlink" Target="https://talan.bank.gov.ua/get-user-certificate/gVb-bLcDLhPLRgY_sfij" TargetMode="External"/><Relationship Id="rId32" Type="http://schemas.openxmlformats.org/officeDocument/2006/relationships/hyperlink" Target="https://talan.bank.gov.ua/get-user-certificate/gVb-bXcFN2ODCemwdIqk" TargetMode="External"/><Relationship Id="rId181" Type="http://schemas.openxmlformats.org/officeDocument/2006/relationships/hyperlink" Target="https://talan.bank.gov.ua/get-user-certificate/gVb-b2wLy5ZalkCkGrue" TargetMode="External"/><Relationship Id="rId279" Type="http://schemas.openxmlformats.org/officeDocument/2006/relationships/hyperlink" Target="https://talan.bank.gov.ua/get-user-certificate/gVb-bw_VXs9b4exN-kdA" TargetMode="External"/><Relationship Id="rId486" Type="http://schemas.openxmlformats.org/officeDocument/2006/relationships/hyperlink" Target="https://talan.bank.gov.ua/get-user-certificate/gVb-bHGRlQ0XEyn9P3os" TargetMode="External"/><Relationship Id="rId693" Type="http://schemas.openxmlformats.org/officeDocument/2006/relationships/hyperlink" Target="https://talan.bank.gov.ua/get-user-certificate/gVb-bq8X-l4neFVF2Kum" TargetMode="External"/><Relationship Id="rId139" Type="http://schemas.openxmlformats.org/officeDocument/2006/relationships/hyperlink" Target="https://talan.bank.gov.ua/get-user-certificate/gVb-bxaEuCWeP81SiQrR" TargetMode="External"/><Relationship Id="rId346" Type="http://schemas.openxmlformats.org/officeDocument/2006/relationships/hyperlink" Target="https://talan.bank.gov.ua/get-user-certificate/gVb-biZBLVmuZVMZkAng" TargetMode="External"/><Relationship Id="rId553" Type="http://schemas.openxmlformats.org/officeDocument/2006/relationships/hyperlink" Target="https://talan.bank.gov.ua/get-user-certificate/gVb-blcohAVK45PjUAls" TargetMode="External"/><Relationship Id="rId760" Type="http://schemas.openxmlformats.org/officeDocument/2006/relationships/hyperlink" Target="https://talan.bank.gov.ua/get-user-certificate/gVb-bQNgVUCqGNl1n5P4" TargetMode="External"/><Relationship Id="rId998" Type="http://schemas.openxmlformats.org/officeDocument/2006/relationships/hyperlink" Target="https://talan.bank.gov.ua/get-user-certificate/gVb-b5ANkiNjI3HT_jR8" TargetMode="External"/><Relationship Id="rId1183" Type="http://schemas.openxmlformats.org/officeDocument/2006/relationships/hyperlink" Target="https://talan.bank.gov.ua/get-user-certificate/gVb-bdcqIT2Qiu9Nd3-K" TargetMode="External"/><Relationship Id="rId206" Type="http://schemas.openxmlformats.org/officeDocument/2006/relationships/hyperlink" Target="https://talan.bank.gov.ua/get-user-certificate/gVb-bvEXbbydYl_2-ltN" TargetMode="External"/><Relationship Id="rId413" Type="http://schemas.openxmlformats.org/officeDocument/2006/relationships/hyperlink" Target="https://talan.bank.gov.ua/get-user-certificate/gVb-bnS2yBxWid1htL50" TargetMode="External"/><Relationship Id="rId858" Type="http://schemas.openxmlformats.org/officeDocument/2006/relationships/hyperlink" Target="https://talan.bank.gov.ua/get-user-certificate/gVb-bgd013-sqELhg5DJ" TargetMode="External"/><Relationship Id="rId1043" Type="http://schemas.openxmlformats.org/officeDocument/2006/relationships/hyperlink" Target="https://talan.bank.gov.ua/get-user-certificate/gVb-bukfq1WrkfIssdmM" TargetMode="External"/><Relationship Id="rId620" Type="http://schemas.openxmlformats.org/officeDocument/2006/relationships/hyperlink" Target="https://talan.bank.gov.ua/get-user-certificate/gVb-bzP1oADsY5sjXJvc" TargetMode="External"/><Relationship Id="rId718" Type="http://schemas.openxmlformats.org/officeDocument/2006/relationships/hyperlink" Target="https://talan.bank.gov.ua/get-user-certificate/gVb-bi9oacjhJDGdDyrO" TargetMode="External"/><Relationship Id="rId925" Type="http://schemas.openxmlformats.org/officeDocument/2006/relationships/hyperlink" Target="https://talan.bank.gov.ua/get-user-certificate/gVb-btkqbzzkMU7f_Asw" TargetMode="External"/><Relationship Id="rId1110" Type="http://schemas.openxmlformats.org/officeDocument/2006/relationships/hyperlink" Target="https://talan.bank.gov.ua/get-user-certificate/gVb-brtIpyL_z__C6fJj" TargetMode="External"/><Relationship Id="rId1208" Type="http://schemas.openxmlformats.org/officeDocument/2006/relationships/hyperlink" Target="https://talan.bank.gov.ua/get-user-certificate/8vNcK5WjSiomBiC_4AUG" TargetMode="External"/><Relationship Id="rId54" Type="http://schemas.openxmlformats.org/officeDocument/2006/relationships/hyperlink" Target="https://talan.bank.gov.ua/get-user-certificate/gVb-b291gvMz3MBI2bpk" TargetMode="External"/><Relationship Id="rId270" Type="http://schemas.openxmlformats.org/officeDocument/2006/relationships/hyperlink" Target="https://talan.bank.gov.ua/get-user-certificate/gVb-b-Xh4e173FE09glP" TargetMode="External"/><Relationship Id="rId130" Type="http://schemas.openxmlformats.org/officeDocument/2006/relationships/hyperlink" Target="https://talan.bank.gov.ua/get-user-certificate/gVb-b24yJaC4-ESyfixW" TargetMode="External"/><Relationship Id="rId368" Type="http://schemas.openxmlformats.org/officeDocument/2006/relationships/hyperlink" Target="https://talan.bank.gov.ua/get-user-certificate/gVb-b4Gj3iRZ1_OCDNHG" TargetMode="External"/><Relationship Id="rId575" Type="http://schemas.openxmlformats.org/officeDocument/2006/relationships/hyperlink" Target="https://talan.bank.gov.ua/get-user-certificate/gVb-bU9QvcHWb5oJHXAs" TargetMode="External"/><Relationship Id="rId782" Type="http://schemas.openxmlformats.org/officeDocument/2006/relationships/hyperlink" Target="https://talan.bank.gov.ua/get-user-certificate/gVb-bp5kKUM9QUASxXus" TargetMode="External"/><Relationship Id="rId228" Type="http://schemas.openxmlformats.org/officeDocument/2006/relationships/hyperlink" Target="https://talan.bank.gov.ua/get-user-certificate/gVb-b2QAEAYJW8XHLgOU" TargetMode="External"/><Relationship Id="rId435" Type="http://schemas.openxmlformats.org/officeDocument/2006/relationships/hyperlink" Target="https://talan.bank.gov.ua/get-user-certificate/gVb-boWjbypQ60M2p1OW" TargetMode="External"/><Relationship Id="rId642" Type="http://schemas.openxmlformats.org/officeDocument/2006/relationships/hyperlink" Target="https://talan.bank.gov.ua/get-user-certificate/gVb-bC2m0Tj7rT9gfpyu" TargetMode="External"/><Relationship Id="rId1065" Type="http://schemas.openxmlformats.org/officeDocument/2006/relationships/hyperlink" Target="https://talan.bank.gov.ua/get-user-certificate/gVb-bPmZ29aISYMpazAX" TargetMode="External"/><Relationship Id="rId502" Type="http://schemas.openxmlformats.org/officeDocument/2006/relationships/hyperlink" Target="https://talan.bank.gov.ua/get-user-certificate/gVb-bBNdKgnGWU9CG8Nb" TargetMode="External"/><Relationship Id="rId947" Type="http://schemas.openxmlformats.org/officeDocument/2006/relationships/hyperlink" Target="https://talan.bank.gov.ua/get-user-certificate/gVb-bCUUoaes9ZmJ1SiM" TargetMode="External"/><Relationship Id="rId1132" Type="http://schemas.openxmlformats.org/officeDocument/2006/relationships/hyperlink" Target="https://talan.bank.gov.ua/get-user-certificate/gVb-b3aIb__GHN7kY5MY" TargetMode="External"/><Relationship Id="rId76" Type="http://schemas.openxmlformats.org/officeDocument/2006/relationships/hyperlink" Target="https://talan.bank.gov.ua/get-user-certificate/gVb-bbdeJDxCIdaBxJia" TargetMode="External"/><Relationship Id="rId807" Type="http://schemas.openxmlformats.org/officeDocument/2006/relationships/hyperlink" Target="https://talan.bank.gov.ua/get-user-certificate/gVb-bJlh60x7a44jOdb1" TargetMode="External"/><Relationship Id="rId292" Type="http://schemas.openxmlformats.org/officeDocument/2006/relationships/hyperlink" Target="https://talan.bank.gov.ua/get-user-certificate/gVb-bfWSIG1VFcN8Lps1" TargetMode="External"/><Relationship Id="rId597" Type="http://schemas.openxmlformats.org/officeDocument/2006/relationships/hyperlink" Target="https://talan.bank.gov.ua/get-user-certificate/gVb-bFGHSDzkCX3fhBSn" TargetMode="External"/><Relationship Id="rId152" Type="http://schemas.openxmlformats.org/officeDocument/2006/relationships/hyperlink" Target="https://talan.bank.gov.ua/get-user-certificate/gVb-bVM7wiZ4rmSqfHPF" TargetMode="External"/><Relationship Id="rId457" Type="http://schemas.openxmlformats.org/officeDocument/2006/relationships/hyperlink" Target="https://talan.bank.gov.ua/get-user-certificate/gVb-b55Rc6P0FcSP6qqv" TargetMode="External"/><Relationship Id="rId1087" Type="http://schemas.openxmlformats.org/officeDocument/2006/relationships/hyperlink" Target="https://talan.bank.gov.ua/get-user-certificate/gVb-bKKO0ScwSVSrBHdm" TargetMode="External"/><Relationship Id="rId664" Type="http://schemas.openxmlformats.org/officeDocument/2006/relationships/hyperlink" Target="https://talan.bank.gov.ua/get-user-certificate/gVb-bROoSxXMsbl6bJig" TargetMode="External"/><Relationship Id="rId871" Type="http://schemas.openxmlformats.org/officeDocument/2006/relationships/hyperlink" Target="https://talan.bank.gov.ua/get-user-certificate/gVb-b_swmiDJ-mx9QkQ-" TargetMode="External"/><Relationship Id="rId969" Type="http://schemas.openxmlformats.org/officeDocument/2006/relationships/hyperlink" Target="https://talan.bank.gov.ua/get-user-certificate/gVb-bo6jx66f9QAcoG8b" TargetMode="External"/><Relationship Id="rId317" Type="http://schemas.openxmlformats.org/officeDocument/2006/relationships/hyperlink" Target="https://talan.bank.gov.ua/get-user-certificate/gVb-bRnONh0POTHNUw1-" TargetMode="External"/><Relationship Id="rId524" Type="http://schemas.openxmlformats.org/officeDocument/2006/relationships/hyperlink" Target="https://talan.bank.gov.ua/get-user-certificate/gVb-b_OtvUfFxHYkH_0q" TargetMode="External"/><Relationship Id="rId731" Type="http://schemas.openxmlformats.org/officeDocument/2006/relationships/hyperlink" Target="https://talan.bank.gov.ua/get-user-certificate/gVb-blVvbJ9eV__9MBnj" TargetMode="External"/><Relationship Id="rId1154" Type="http://schemas.openxmlformats.org/officeDocument/2006/relationships/hyperlink" Target="https://talan.bank.gov.ua/get-user-certificate/gVb-bM2LKL2m8WMR5x1O" TargetMode="External"/><Relationship Id="rId98" Type="http://schemas.openxmlformats.org/officeDocument/2006/relationships/hyperlink" Target="https://talan.bank.gov.ua/get-user-certificate/gVb-b45H4VdoO2e7pQln" TargetMode="External"/><Relationship Id="rId829" Type="http://schemas.openxmlformats.org/officeDocument/2006/relationships/hyperlink" Target="https://talan.bank.gov.ua/get-user-certificate/gVb-blqRb7n88x1mQeOI" TargetMode="External"/><Relationship Id="rId1014" Type="http://schemas.openxmlformats.org/officeDocument/2006/relationships/hyperlink" Target="https://talan.bank.gov.ua/get-user-certificate/gVb-b5rP5sCeCx4_SiNQ" TargetMode="External"/><Relationship Id="rId25" Type="http://schemas.openxmlformats.org/officeDocument/2006/relationships/hyperlink" Target="https://talan.bank.gov.ua/get-user-certificate/gVb-bK1LrXGprT6Dl4F-" TargetMode="External"/><Relationship Id="rId174" Type="http://schemas.openxmlformats.org/officeDocument/2006/relationships/hyperlink" Target="https://talan.bank.gov.ua/get-user-certificate/gVb-bQR2y10Cn37ye3hb" TargetMode="External"/><Relationship Id="rId381" Type="http://schemas.openxmlformats.org/officeDocument/2006/relationships/hyperlink" Target="https://talan.bank.gov.ua/get-user-certificate/gVb-bRY26dhNeAAxVMo7" TargetMode="External"/><Relationship Id="rId241" Type="http://schemas.openxmlformats.org/officeDocument/2006/relationships/hyperlink" Target="https://talan.bank.gov.ua/get-user-certificate/gVb-b4Hd1tmm-hdld4cf" TargetMode="External"/><Relationship Id="rId479" Type="http://schemas.openxmlformats.org/officeDocument/2006/relationships/hyperlink" Target="https://talan.bank.gov.ua/get-user-certificate/gVb-blLKZNXsvb5wM98O" TargetMode="External"/><Relationship Id="rId686" Type="http://schemas.openxmlformats.org/officeDocument/2006/relationships/hyperlink" Target="https://talan.bank.gov.ua/get-user-certificate/gVb-ba8PHDnuVSoeCmB0" TargetMode="External"/><Relationship Id="rId893" Type="http://schemas.openxmlformats.org/officeDocument/2006/relationships/hyperlink" Target="https://talan.bank.gov.ua/get-user-certificate/gVb-bMGtvvOnAmT8VR0P" TargetMode="External"/><Relationship Id="rId339" Type="http://schemas.openxmlformats.org/officeDocument/2006/relationships/hyperlink" Target="https://talan.bank.gov.ua/get-user-certificate/gVb-b4w81FTL7hhx7Uxc" TargetMode="External"/><Relationship Id="rId546" Type="http://schemas.openxmlformats.org/officeDocument/2006/relationships/hyperlink" Target="https://talan.bank.gov.ua/get-user-certificate/gVb-buvuRlkGxKk8rVXI" TargetMode="External"/><Relationship Id="rId753" Type="http://schemas.openxmlformats.org/officeDocument/2006/relationships/hyperlink" Target="https://talan.bank.gov.ua/get-user-certificate/gVb-b2ptYti5E6mS5BQI" TargetMode="External"/><Relationship Id="rId1176" Type="http://schemas.openxmlformats.org/officeDocument/2006/relationships/hyperlink" Target="https://talan.bank.gov.ua/get-user-certificate/gVb-b1G84aecGQqVejEW" TargetMode="External"/><Relationship Id="rId101" Type="http://schemas.openxmlformats.org/officeDocument/2006/relationships/hyperlink" Target="https://talan.bank.gov.ua/get-user-certificate/gVb-bG_NHerKd7CTaegy" TargetMode="External"/><Relationship Id="rId406" Type="http://schemas.openxmlformats.org/officeDocument/2006/relationships/hyperlink" Target="https://talan.bank.gov.ua/get-user-certificate/gVb-bFUggT_2xNmm8PcQ" TargetMode="External"/><Relationship Id="rId960" Type="http://schemas.openxmlformats.org/officeDocument/2006/relationships/hyperlink" Target="https://talan.bank.gov.ua/get-user-certificate/gVb-bOS7CtAbjbKwdnmX" TargetMode="External"/><Relationship Id="rId1036" Type="http://schemas.openxmlformats.org/officeDocument/2006/relationships/hyperlink" Target="https://talan.bank.gov.ua/get-user-certificate/gVb-bSmmEmI__EGfyKPu" TargetMode="External"/><Relationship Id="rId613" Type="http://schemas.openxmlformats.org/officeDocument/2006/relationships/hyperlink" Target="https://talan.bank.gov.ua/get-user-certificate/gVb-bmWEUePn8vUD4eZh" TargetMode="External"/><Relationship Id="rId820" Type="http://schemas.openxmlformats.org/officeDocument/2006/relationships/hyperlink" Target="https://talan.bank.gov.ua/get-user-certificate/gVb-bi29r3OQHQBqen4Q" TargetMode="External"/><Relationship Id="rId918" Type="http://schemas.openxmlformats.org/officeDocument/2006/relationships/hyperlink" Target="https://talan.bank.gov.ua/get-user-certificate/gVb-b36354qRkU22I8EH" TargetMode="External"/><Relationship Id="rId1103" Type="http://schemas.openxmlformats.org/officeDocument/2006/relationships/hyperlink" Target="https://talan.bank.gov.ua/get-user-certificate/gVb-bKTojP5wj5hGXnm0" TargetMode="External"/><Relationship Id="rId47" Type="http://schemas.openxmlformats.org/officeDocument/2006/relationships/hyperlink" Target="https://talan.bank.gov.ua/get-user-certificate/gVb-b-jBnACCEau-uVnT" TargetMode="External"/><Relationship Id="rId196" Type="http://schemas.openxmlformats.org/officeDocument/2006/relationships/hyperlink" Target="https://talan.bank.gov.ua/get-user-certificate/gVb-bF6SJ4D96bwWZ_u-" TargetMode="External"/><Relationship Id="rId263" Type="http://schemas.openxmlformats.org/officeDocument/2006/relationships/hyperlink" Target="https://talan.bank.gov.ua/get-user-certificate/gVb-b7iJscpWDh4_Br65" TargetMode="External"/><Relationship Id="rId470" Type="http://schemas.openxmlformats.org/officeDocument/2006/relationships/hyperlink" Target="https://talan.bank.gov.ua/get-user-certificate/gVb-bxZ979AtEEyfUnyR" TargetMode="External"/><Relationship Id="rId123" Type="http://schemas.openxmlformats.org/officeDocument/2006/relationships/hyperlink" Target="https://talan.bank.gov.ua/get-user-certificate/gVb-bY3aaSZpKurmOccW" TargetMode="External"/><Relationship Id="rId330" Type="http://schemas.openxmlformats.org/officeDocument/2006/relationships/hyperlink" Target="https://talan.bank.gov.ua/get-user-certificate/gVb-bfG9ExsqAv40BPR2" TargetMode="External"/><Relationship Id="rId568" Type="http://schemas.openxmlformats.org/officeDocument/2006/relationships/hyperlink" Target="https://talan.bank.gov.ua/get-user-certificate/gVb-b6FSiZXQgm_XsKjI" TargetMode="External"/><Relationship Id="rId775" Type="http://schemas.openxmlformats.org/officeDocument/2006/relationships/hyperlink" Target="https://talan.bank.gov.ua/get-user-certificate/gVb-bLItx8dLmvSUQL2U" TargetMode="External"/><Relationship Id="rId982" Type="http://schemas.openxmlformats.org/officeDocument/2006/relationships/hyperlink" Target="https://talan.bank.gov.ua/get-user-certificate/gVb-b64-CNYexbEZlPr_" TargetMode="External"/><Relationship Id="rId1198" Type="http://schemas.openxmlformats.org/officeDocument/2006/relationships/hyperlink" Target="https://talan.bank.gov.ua/get-user-certificate/gVb-bOzdDAkQ3Zw_9EN7" TargetMode="External"/><Relationship Id="rId428" Type="http://schemas.openxmlformats.org/officeDocument/2006/relationships/hyperlink" Target="https://talan.bank.gov.ua/get-user-certificate/gVb-bHnOz4-AzhTkzAnE" TargetMode="External"/><Relationship Id="rId635" Type="http://schemas.openxmlformats.org/officeDocument/2006/relationships/hyperlink" Target="https://talan.bank.gov.ua/get-user-certificate/gVb-buXGqyYG3Huh_Ssu" TargetMode="External"/><Relationship Id="rId842" Type="http://schemas.openxmlformats.org/officeDocument/2006/relationships/hyperlink" Target="https://talan.bank.gov.ua/get-user-certificate/gVb-bT5zXL_UOgLEHaZw" TargetMode="External"/><Relationship Id="rId1058" Type="http://schemas.openxmlformats.org/officeDocument/2006/relationships/hyperlink" Target="https://talan.bank.gov.ua/get-user-certificate/gVb-bTSzgdxulISqG2WE" TargetMode="External"/><Relationship Id="rId702" Type="http://schemas.openxmlformats.org/officeDocument/2006/relationships/hyperlink" Target="https://talan.bank.gov.ua/get-user-certificate/gVb-bcGDN9X9HhMX4UZb" TargetMode="External"/><Relationship Id="rId1125" Type="http://schemas.openxmlformats.org/officeDocument/2006/relationships/hyperlink" Target="https://talan.bank.gov.ua/get-user-certificate/gVb-bxC0ib-VHYUqB3WE" TargetMode="External"/><Relationship Id="rId69" Type="http://schemas.openxmlformats.org/officeDocument/2006/relationships/hyperlink" Target="https://talan.bank.gov.ua/get-user-certificate/gVb-bOBk98VqrDbX6-OL" TargetMode="External"/><Relationship Id="rId285" Type="http://schemas.openxmlformats.org/officeDocument/2006/relationships/hyperlink" Target="https://talan.bank.gov.ua/get-user-certificate/gVb-bAo5QaXExlmPQ6t-" TargetMode="External"/><Relationship Id="rId492" Type="http://schemas.openxmlformats.org/officeDocument/2006/relationships/hyperlink" Target="https://talan.bank.gov.ua/get-user-certificate/gVb-bN1n3cxAepgZwHMQ" TargetMode="External"/><Relationship Id="rId797" Type="http://schemas.openxmlformats.org/officeDocument/2006/relationships/hyperlink" Target="https://talan.bank.gov.ua/get-user-certificate/gVb-bgRsVNHRRw9zxGGV" TargetMode="External"/><Relationship Id="rId145" Type="http://schemas.openxmlformats.org/officeDocument/2006/relationships/hyperlink" Target="https://talan.bank.gov.ua/get-user-certificate/gVb-bDjQo_oOgN2_iqzu" TargetMode="External"/><Relationship Id="rId352" Type="http://schemas.openxmlformats.org/officeDocument/2006/relationships/hyperlink" Target="https://talan.bank.gov.ua/get-user-certificate/gVb-bZRTi-rOVzn3kYRu" TargetMode="External"/><Relationship Id="rId212" Type="http://schemas.openxmlformats.org/officeDocument/2006/relationships/hyperlink" Target="https://talan.bank.gov.ua/get-user-certificate/gVb-bjG1QHXrAASczDIw" TargetMode="External"/><Relationship Id="rId657" Type="http://schemas.openxmlformats.org/officeDocument/2006/relationships/hyperlink" Target="https://talan.bank.gov.ua/get-user-certificate/gVb-bvnqgRINEeEmqOYA" TargetMode="External"/><Relationship Id="rId864" Type="http://schemas.openxmlformats.org/officeDocument/2006/relationships/hyperlink" Target="https://talan.bank.gov.ua/get-user-certificate/gVb-bNu3nPW9XOWalRSo" TargetMode="External"/><Relationship Id="rId517" Type="http://schemas.openxmlformats.org/officeDocument/2006/relationships/hyperlink" Target="https://talan.bank.gov.ua/get-user-certificate/gVb-b5NN_qn-PgdMVKyy" TargetMode="External"/><Relationship Id="rId724" Type="http://schemas.openxmlformats.org/officeDocument/2006/relationships/hyperlink" Target="https://talan.bank.gov.ua/get-user-certificate/gVb-bb0PgeAfAtUv4p_w" TargetMode="External"/><Relationship Id="rId931" Type="http://schemas.openxmlformats.org/officeDocument/2006/relationships/hyperlink" Target="https://talan.bank.gov.ua/get-user-certificate/gVb-bjUFY22UBWkwEuX2" TargetMode="External"/><Relationship Id="rId1147" Type="http://schemas.openxmlformats.org/officeDocument/2006/relationships/hyperlink" Target="https://talan.bank.gov.ua/get-user-certificate/gVb-b89idTKDINB1NIor" TargetMode="External"/><Relationship Id="rId60" Type="http://schemas.openxmlformats.org/officeDocument/2006/relationships/hyperlink" Target="https://talan.bank.gov.ua/get-user-certificate/gVb-bc_9Cl9JyZvbgZmP" TargetMode="External"/><Relationship Id="rId1007" Type="http://schemas.openxmlformats.org/officeDocument/2006/relationships/hyperlink" Target="https://talan.bank.gov.ua/get-user-certificate/gVb-bFAMUbesPmvVqGh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1"/>
  <sheetViews>
    <sheetView tabSelected="1" workbookViewId="0">
      <pane ySplit="1" topLeftCell="A811" activePane="bottomLeft" state="frozen"/>
      <selection pane="bottomLeft" activeCell="A821" sqref="A821:E821"/>
    </sheetView>
  </sheetViews>
  <sheetFormatPr defaultColWidth="8.77734375" defaultRowHeight="13.8" x14ac:dyDescent="0.3"/>
  <cols>
    <col min="1" max="1" width="13.21875" style="3" customWidth="1"/>
    <col min="2" max="2" width="29" style="3" customWidth="1"/>
    <col min="3" max="3" width="32.44140625" style="3" customWidth="1"/>
    <col min="4" max="4" width="28.5546875" style="3" customWidth="1"/>
    <col min="5" max="5" width="31.88671875" style="3" customWidth="1"/>
    <col min="6" max="16384" width="8.77734375" style="3"/>
  </cols>
  <sheetData>
    <row r="1" spans="1:5" s="2" customFormat="1" ht="27.6" x14ac:dyDescent="0.3">
      <c r="A1" s="1" t="s">
        <v>4027</v>
      </c>
      <c r="B1" s="2" t="s">
        <v>0</v>
      </c>
      <c r="C1" s="2" t="s">
        <v>1</v>
      </c>
      <c r="D1" s="2" t="s">
        <v>2</v>
      </c>
      <c r="E1" s="1" t="s">
        <v>3</v>
      </c>
    </row>
    <row r="2" spans="1:5" x14ac:dyDescent="0.3">
      <c r="A2" s="3" t="s">
        <v>4</v>
      </c>
      <c r="B2" s="3" t="s">
        <v>5</v>
      </c>
      <c r="C2" s="3" t="s">
        <v>6</v>
      </c>
      <c r="D2" s="3" t="s">
        <v>7</v>
      </c>
      <c r="E2" s="3" t="str">
        <f>HYPERLINK("https://talan.bank.gov.ua/get-user-certificate/gVb-bWPesrxsUY1QINTc","Завантажити сертифікат")</f>
        <v>Завантажити сертифікат</v>
      </c>
    </row>
    <row r="3" spans="1:5" x14ac:dyDescent="0.3">
      <c r="A3" s="3" t="s">
        <v>8</v>
      </c>
      <c r="B3" s="3" t="s">
        <v>9</v>
      </c>
      <c r="C3" s="3" t="s">
        <v>10</v>
      </c>
      <c r="D3" s="3" t="s">
        <v>11</v>
      </c>
      <c r="E3" s="3" t="str">
        <f>HYPERLINK("https://talan.bank.gov.ua/get-user-certificate/gVb-bebHcD5xXZ33gzqy","Завантажити сертифікат")</f>
        <v>Завантажити сертифікат</v>
      </c>
    </row>
    <row r="4" spans="1:5" x14ac:dyDescent="0.3">
      <c r="A4" s="3" t="s">
        <v>12</v>
      </c>
      <c r="B4" s="3" t="s">
        <v>13</v>
      </c>
      <c r="C4" s="3" t="s">
        <v>14</v>
      </c>
      <c r="D4" s="3" t="s">
        <v>11</v>
      </c>
      <c r="E4" s="3" t="str">
        <f>HYPERLINK("https://talan.bank.gov.ua/get-user-certificate/gVb-b17gFC5GsGPxK52G","Завантажити сертифікат")</f>
        <v>Завантажити сертифікат</v>
      </c>
    </row>
    <row r="5" spans="1:5" x14ac:dyDescent="0.3">
      <c r="A5" s="3" t="s">
        <v>15</v>
      </c>
      <c r="B5" s="3" t="s">
        <v>16</v>
      </c>
      <c r="C5" s="3" t="s">
        <v>17</v>
      </c>
      <c r="D5" s="3" t="s">
        <v>11</v>
      </c>
      <c r="E5" s="3" t="str">
        <f>HYPERLINK("https://talan.bank.gov.ua/get-user-certificate/gVb-bendlnEcSICs5Z_I","Завантажити сертифікат")</f>
        <v>Завантажити сертифікат</v>
      </c>
    </row>
    <row r="6" spans="1:5" x14ac:dyDescent="0.3">
      <c r="A6" s="3" t="s">
        <v>18</v>
      </c>
      <c r="B6" s="3" t="s">
        <v>19</v>
      </c>
      <c r="C6" s="3" t="s">
        <v>20</v>
      </c>
      <c r="D6" s="3" t="s">
        <v>21</v>
      </c>
      <c r="E6" s="3" t="str">
        <f>HYPERLINK("https://talan.bank.gov.ua/get-user-certificate/gVb-bacAECvMp1Wi5-0Z","Завантажити сертифікат")</f>
        <v>Завантажити сертифікат</v>
      </c>
    </row>
    <row r="7" spans="1:5" x14ac:dyDescent="0.3">
      <c r="A7" s="3" t="s">
        <v>22</v>
      </c>
      <c r="B7" s="3" t="s">
        <v>23</v>
      </c>
      <c r="C7" s="3" t="s">
        <v>24</v>
      </c>
      <c r="D7" s="3" t="s">
        <v>21</v>
      </c>
      <c r="E7" s="3" t="str">
        <f>HYPERLINK("https://talan.bank.gov.ua/get-user-certificate/gVb-b5sbhMjm1ynpeIyt","Завантажити сертифікат")</f>
        <v>Завантажити сертифікат</v>
      </c>
    </row>
    <row r="8" spans="1:5" x14ac:dyDescent="0.3">
      <c r="A8" s="3" t="s">
        <v>25</v>
      </c>
      <c r="B8" s="3" t="s">
        <v>26</v>
      </c>
      <c r="C8" s="3" t="s">
        <v>27</v>
      </c>
      <c r="D8" s="3" t="s">
        <v>21</v>
      </c>
      <c r="E8" s="3" t="str">
        <f>HYPERLINK("https://talan.bank.gov.ua/get-user-certificate/gVb-bZGij1-oKlYz9Ueh","Завантажити сертифікат")</f>
        <v>Завантажити сертифікат</v>
      </c>
    </row>
    <row r="9" spans="1:5" x14ac:dyDescent="0.3">
      <c r="A9" s="3" t="s">
        <v>28</v>
      </c>
      <c r="B9" s="3" t="s">
        <v>29</v>
      </c>
      <c r="C9" s="3" t="s">
        <v>30</v>
      </c>
      <c r="D9" s="3" t="s">
        <v>31</v>
      </c>
      <c r="E9" s="3" t="str">
        <f>HYPERLINK("https://talan.bank.gov.ua/get-user-certificate/gVb-bSFsMrN00ss_67RW","Завантажити сертифікат")</f>
        <v>Завантажити сертифікат</v>
      </c>
    </row>
    <row r="10" spans="1:5" x14ac:dyDescent="0.3">
      <c r="A10" s="3" t="s">
        <v>32</v>
      </c>
      <c r="B10" s="3" t="s">
        <v>33</v>
      </c>
      <c r="C10" s="3" t="s">
        <v>34</v>
      </c>
      <c r="D10" s="3" t="s">
        <v>35</v>
      </c>
      <c r="E10" s="3" t="str">
        <f>HYPERLINK("https://talan.bank.gov.ua/get-user-certificate/gVb-bbpQ73n0Tyl97J5G","Завантажити сертифікат")</f>
        <v>Завантажити сертифікат</v>
      </c>
    </row>
    <row r="11" spans="1:5" x14ac:dyDescent="0.3">
      <c r="A11" s="3" t="s">
        <v>36</v>
      </c>
      <c r="B11" s="3" t="s">
        <v>37</v>
      </c>
      <c r="C11" s="3" t="s">
        <v>38</v>
      </c>
      <c r="D11" s="3" t="s">
        <v>39</v>
      </c>
      <c r="E11" s="3" t="str">
        <f>HYPERLINK("https://talan.bank.gov.ua/get-user-certificate/gVb-bQ_LNBcNId3ITYeb","Завантажити сертифікат")</f>
        <v>Завантажити сертифікат</v>
      </c>
    </row>
    <row r="12" spans="1:5" x14ac:dyDescent="0.3">
      <c r="A12" s="3" t="s">
        <v>40</v>
      </c>
      <c r="B12" s="3" t="s">
        <v>41</v>
      </c>
      <c r="C12" s="3" t="s">
        <v>42</v>
      </c>
      <c r="D12" s="3" t="s">
        <v>43</v>
      </c>
      <c r="E12" s="3" t="str">
        <f>HYPERLINK("https://talan.bank.gov.ua/get-user-certificate/gVb-bMw-Nb0hOXyJzqoX","Завантажити сертифікат")</f>
        <v>Завантажити сертифікат</v>
      </c>
    </row>
    <row r="13" spans="1:5" x14ac:dyDescent="0.3">
      <c r="A13" s="3" t="s">
        <v>44</v>
      </c>
      <c r="B13" s="3" t="s">
        <v>45</v>
      </c>
      <c r="C13" s="3" t="s">
        <v>46</v>
      </c>
      <c r="D13" s="3" t="s">
        <v>43</v>
      </c>
      <c r="E13" s="3" t="str">
        <f>HYPERLINK("https://talan.bank.gov.ua/get-user-certificate/gVb-bH7VBWPPvCLDJsHv","Завантажити сертифікат")</f>
        <v>Завантажити сертифікат</v>
      </c>
    </row>
    <row r="14" spans="1:5" x14ac:dyDescent="0.3">
      <c r="A14" s="3" t="s">
        <v>47</v>
      </c>
      <c r="B14" s="3" t="s">
        <v>48</v>
      </c>
      <c r="C14" s="3" t="s">
        <v>49</v>
      </c>
      <c r="D14" s="3" t="s">
        <v>50</v>
      </c>
      <c r="E14" s="3" t="str">
        <f>HYPERLINK("https://talan.bank.gov.ua/get-user-certificate/gVb-bVeX9MnkR6Inb0po","Завантажити сертифікат")</f>
        <v>Завантажити сертифікат</v>
      </c>
    </row>
    <row r="15" spans="1:5" x14ac:dyDescent="0.3">
      <c r="A15" s="3" t="s">
        <v>51</v>
      </c>
      <c r="B15" s="3" t="s">
        <v>52</v>
      </c>
      <c r="C15" s="3" t="s">
        <v>53</v>
      </c>
      <c r="D15" s="3" t="s">
        <v>50</v>
      </c>
      <c r="E15" s="3" t="str">
        <f>HYPERLINK("https://talan.bank.gov.ua/get-user-certificate/gVb-bYFkVORFtUTLxwL-","Завантажити сертифікат")</f>
        <v>Завантажити сертифікат</v>
      </c>
    </row>
    <row r="16" spans="1:5" x14ac:dyDescent="0.3">
      <c r="A16" s="3" t="s">
        <v>54</v>
      </c>
      <c r="B16" s="3" t="s">
        <v>55</v>
      </c>
      <c r="C16" s="3" t="s">
        <v>56</v>
      </c>
      <c r="D16" s="3" t="s">
        <v>50</v>
      </c>
      <c r="E16" s="3" t="str">
        <f>HYPERLINK("https://talan.bank.gov.ua/get-user-certificate/gVb-bte-rGCBRWwQe029","Завантажити сертифікат")</f>
        <v>Завантажити сертифікат</v>
      </c>
    </row>
    <row r="17" spans="1:5" x14ac:dyDescent="0.3">
      <c r="A17" s="3" t="s">
        <v>57</v>
      </c>
      <c r="B17" s="3" t="s">
        <v>58</v>
      </c>
      <c r="C17" s="3" t="s">
        <v>59</v>
      </c>
      <c r="D17" s="3" t="s">
        <v>50</v>
      </c>
      <c r="E17" s="3" t="str">
        <f>HYPERLINK("https://talan.bank.gov.ua/get-user-certificate/gVb-bkIrsXgRKG6CvL2E","Завантажити сертифікат")</f>
        <v>Завантажити сертифікат</v>
      </c>
    </row>
    <row r="18" spans="1:5" x14ac:dyDescent="0.3">
      <c r="A18" s="3" t="s">
        <v>60</v>
      </c>
      <c r="B18" s="3" t="s">
        <v>61</v>
      </c>
      <c r="C18" s="3" t="s">
        <v>62</v>
      </c>
      <c r="D18" s="3" t="s">
        <v>50</v>
      </c>
      <c r="E18" s="3" t="str">
        <f>HYPERLINK("https://talan.bank.gov.ua/get-user-certificate/gVb-bdAHgx7gh2tBRCMU","Завантажити сертифікат")</f>
        <v>Завантажити сертифікат</v>
      </c>
    </row>
    <row r="19" spans="1:5" x14ac:dyDescent="0.3">
      <c r="A19" s="3" t="s">
        <v>63</v>
      </c>
      <c r="B19" s="3" t="s">
        <v>64</v>
      </c>
      <c r="C19" s="3" t="s">
        <v>65</v>
      </c>
      <c r="D19" s="3" t="s">
        <v>50</v>
      </c>
      <c r="E19" s="3" t="str">
        <f>HYPERLINK("https://talan.bank.gov.ua/get-user-certificate/gVb-b6hzJFfg346MAT4S","Завантажити сертифікат")</f>
        <v>Завантажити сертифікат</v>
      </c>
    </row>
    <row r="20" spans="1:5" x14ac:dyDescent="0.3">
      <c r="A20" s="3" t="s">
        <v>66</v>
      </c>
      <c r="B20" s="3" t="s">
        <v>67</v>
      </c>
      <c r="C20" s="3" t="s">
        <v>68</v>
      </c>
      <c r="D20" s="3" t="s">
        <v>50</v>
      </c>
      <c r="E20" s="3" t="str">
        <f>HYPERLINK("https://talan.bank.gov.ua/get-user-certificate/gVb-b2l6H4h6vrwYxByb","Завантажити сертифікат")</f>
        <v>Завантажити сертифікат</v>
      </c>
    </row>
    <row r="21" spans="1:5" x14ac:dyDescent="0.3">
      <c r="A21" s="3" t="s">
        <v>69</v>
      </c>
      <c r="B21" s="3" t="s">
        <v>70</v>
      </c>
      <c r="C21" s="3" t="s">
        <v>71</v>
      </c>
      <c r="D21" s="3" t="s">
        <v>50</v>
      </c>
      <c r="E21" s="3" t="str">
        <f>HYPERLINK("https://talan.bank.gov.ua/get-user-certificate/gVb-bFzDWcVCaTdzkz_S","Завантажити сертифікат")</f>
        <v>Завантажити сертифікат</v>
      </c>
    </row>
    <row r="22" spans="1:5" x14ac:dyDescent="0.3">
      <c r="A22" s="3" t="s">
        <v>72</v>
      </c>
      <c r="B22" s="3" t="s">
        <v>73</v>
      </c>
      <c r="C22" s="3" t="s">
        <v>74</v>
      </c>
      <c r="D22" s="3" t="s">
        <v>75</v>
      </c>
      <c r="E22" s="3" t="str">
        <f>HYPERLINK("https://talan.bank.gov.ua/get-user-certificate/gVb-bov-qT1lME5RXsGD","Завантажити сертифікат")</f>
        <v>Завантажити сертифікат</v>
      </c>
    </row>
    <row r="23" spans="1:5" x14ac:dyDescent="0.3">
      <c r="A23" s="3" t="s">
        <v>76</v>
      </c>
      <c r="B23" s="3" t="s">
        <v>77</v>
      </c>
      <c r="C23" s="3" t="s">
        <v>78</v>
      </c>
      <c r="D23" s="3" t="s">
        <v>75</v>
      </c>
      <c r="E23" s="3" t="str">
        <f>HYPERLINK("https://talan.bank.gov.ua/get-user-certificate/gVb-buJfVkcHWxtHTG_M","Завантажити сертифікат")</f>
        <v>Завантажити сертифікат</v>
      </c>
    </row>
    <row r="24" spans="1:5" x14ac:dyDescent="0.3">
      <c r="A24" s="3" t="s">
        <v>79</v>
      </c>
      <c r="B24" s="3" t="s">
        <v>80</v>
      </c>
      <c r="C24" s="3" t="s">
        <v>81</v>
      </c>
      <c r="D24" s="3" t="s">
        <v>75</v>
      </c>
      <c r="E24" s="3" t="str">
        <f>HYPERLINK("https://talan.bank.gov.ua/get-user-certificate/gVb-bEI4PWb_mAVP3sAg","Завантажити сертифікат")</f>
        <v>Завантажити сертифікат</v>
      </c>
    </row>
    <row r="25" spans="1:5" x14ac:dyDescent="0.3">
      <c r="A25" s="3" t="s">
        <v>82</v>
      </c>
      <c r="B25" s="3" t="s">
        <v>83</v>
      </c>
      <c r="C25" s="3" t="s">
        <v>84</v>
      </c>
      <c r="D25" s="3" t="s">
        <v>75</v>
      </c>
      <c r="E25" s="3" t="str">
        <f>HYPERLINK("https://talan.bank.gov.ua/get-user-certificate/gVb-bQ-5_WSl9Q9830vB","Завантажити сертифікат")</f>
        <v>Завантажити сертифікат</v>
      </c>
    </row>
    <row r="26" spans="1:5" x14ac:dyDescent="0.3">
      <c r="A26" s="3" t="s">
        <v>85</v>
      </c>
      <c r="B26" s="3" t="s">
        <v>86</v>
      </c>
      <c r="C26" s="3" t="s">
        <v>87</v>
      </c>
      <c r="D26" s="3" t="s">
        <v>75</v>
      </c>
      <c r="E26" s="3" t="str">
        <f>HYPERLINK("https://talan.bank.gov.ua/get-user-certificate/gVb-bK1LrXGprT6Dl4F-","Завантажити сертифікат")</f>
        <v>Завантажити сертифікат</v>
      </c>
    </row>
    <row r="27" spans="1:5" x14ac:dyDescent="0.3">
      <c r="A27" s="3" t="s">
        <v>88</v>
      </c>
      <c r="B27" s="3" t="s">
        <v>89</v>
      </c>
      <c r="C27" s="3" t="s">
        <v>90</v>
      </c>
      <c r="D27" s="3" t="s">
        <v>75</v>
      </c>
      <c r="E27" s="3" t="str">
        <f>HYPERLINK("https://talan.bank.gov.ua/get-user-certificate/gVb-btHeT-kzzLKjlLA7","Завантажити сертифікат")</f>
        <v>Завантажити сертифікат</v>
      </c>
    </row>
    <row r="28" spans="1:5" x14ac:dyDescent="0.3">
      <c r="A28" s="3" t="s">
        <v>91</v>
      </c>
      <c r="B28" s="3" t="s">
        <v>92</v>
      </c>
      <c r="C28" s="3" t="s">
        <v>93</v>
      </c>
      <c r="D28" s="3" t="s">
        <v>75</v>
      </c>
      <c r="E28" s="3" t="str">
        <f>HYPERLINK("https://talan.bank.gov.ua/get-user-certificate/gVb-bv-GGb8agoT22FmN","Завантажити сертифікат")</f>
        <v>Завантажити сертифікат</v>
      </c>
    </row>
    <row r="29" spans="1:5" x14ac:dyDescent="0.3">
      <c r="A29" s="3" t="s">
        <v>94</v>
      </c>
      <c r="B29" s="3" t="s">
        <v>95</v>
      </c>
      <c r="C29" s="3" t="s">
        <v>96</v>
      </c>
      <c r="D29" s="3" t="s">
        <v>75</v>
      </c>
      <c r="E29" s="3" t="str">
        <f>HYPERLINK("https://talan.bank.gov.ua/get-user-certificate/gVb-b6d_oYLvgJ5MM_i8","Завантажити сертифікат")</f>
        <v>Завантажити сертифікат</v>
      </c>
    </row>
    <row r="30" spans="1:5" x14ac:dyDescent="0.3">
      <c r="A30" s="3" t="s">
        <v>97</v>
      </c>
      <c r="B30" s="3" t="s">
        <v>98</v>
      </c>
      <c r="C30" s="3" t="s">
        <v>99</v>
      </c>
      <c r="D30" s="3" t="s">
        <v>75</v>
      </c>
      <c r="E30" s="3" t="str">
        <f>HYPERLINK("https://talan.bank.gov.ua/get-user-certificate/gVb-bIFbAnY9q-obSfHM","Завантажити сертифікат")</f>
        <v>Завантажити сертифікат</v>
      </c>
    </row>
    <row r="31" spans="1:5" x14ac:dyDescent="0.3">
      <c r="A31" s="3" t="s">
        <v>100</v>
      </c>
      <c r="B31" s="3" t="s">
        <v>101</v>
      </c>
      <c r="C31" s="3" t="s">
        <v>102</v>
      </c>
      <c r="D31" s="3" t="s">
        <v>75</v>
      </c>
      <c r="E31" s="3" t="str">
        <f>HYPERLINK("https://talan.bank.gov.ua/get-user-certificate/gVb-b80KZVSUAkgEiOlG","Завантажити сертифікат")</f>
        <v>Завантажити сертифікат</v>
      </c>
    </row>
    <row r="32" spans="1:5" x14ac:dyDescent="0.3">
      <c r="A32" s="3" t="s">
        <v>103</v>
      </c>
      <c r="B32" s="3" t="s">
        <v>104</v>
      </c>
      <c r="C32" s="3" t="s">
        <v>105</v>
      </c>
      <c r="D32" s="3" t="s">
        <v>106</v>
      </c>
      <c r="E32" s="3" t="str">
        <f>HYPERLINK("https://talan.bank.gov.ua/get-user-certificate/gVb-bAF9iikfsn5lq7lv","Завантажити сертифікат")</f>
        <v>Завантажити сертифікат</v>
      </c>
    </row>
    <row r="33" spans="1:5" x14ac:dyDescent="0.3">
      <c r="A33" s="3" t="s">
        <v>107</v>
      </c>
      <c r="B33" s="3" t="s">
        <v>108</v>
      </c>
      <c r="C33" s="3" t="s">
        <v>109</v>
      </c>
      <c r="D33" s="3" t="s">
        <v>110</v>
      </c>
      <c r="E33" s="3" t="str">
        <f>HYPERLINK("https://talan.bank.gov.ua/get-user-certificate/gVb-bXcFN2ODCemwdIqk","Завантажити сертифікат")</f>
        <v>Завантажити сертифікат</v>
      </c>
    </row>
    <row r="34" spans="1:5" x14ac:dyDescent="0.3">
      <c r="A34" s="3" t="s">
        <v>111</v>
      </c>
      <c r="B34" s="3" t="s">
        <v>112</v>
      </c>
      <c r="C34" s="3" t="s">
        <v>113</v>
      </c>
      <c r="D34" s="3" t="s">
        <v>110</v>
      </c>
      <c r="E34" s="3" t="str">
        <f>HYPERLINK("https://talan.bank.gov.ua/get-user-certificate/gVb-bXmHtXqaRjygh9wc","Завантажити сертифікат")</f>
        <v>Завантажити сертифікат</v>
      </c>
    </row>
    <row r="35" spans="1:5" x14ac:dyDescent="0.3">
      <c r="A35" s="3" t="s">
        <v>114</v>
      </c>
      <c r="B35" s="3" t="s">
        <v>115</v>
      </c>
      <c r="C35" s="3" t="s">
        <v>116</v>
      </c>
      <c r="D35" s="3" t="s">
        <v>117</v>
      </c>
      <c r="E35" s="3" t="str">
        <f>HYPERLINK("https://talan.bank.gov.ua/get-user-certificate/gVb-bD3R4NllCF0LXO3I","Завантажити сертифікат")</f>
        <v>Завантажити сертифікат</v>
      </c>
    </row>
    <row r="36" spans="1:5" x14ac:dyDescent="0.3">
      <c r="A36" s="3" t="s">
        <v>118</v>
      </c>
      <c r="B36" s="3" t="s">
        <v>119</v>
      </c>
      <c r="C36" s="3" t="s">
        <v>120</v>
      </c>
      <c r="D36" s="3" t="s">
        <v>121</v>
      </c>
      <c r="E36" s="3" t="str">
        <f>HYPERLINK("https://talan.bank.gov.ua/get-user-certificate/gVb-ba9UCnw_4E9eP6M2","Завантажити сертифікат")</f>
        <v>Завантажити сертифікат</v>
      </c>
    </row>
    <row r="37" spans="1:5" x14ac:dyDescent="0.3">
      <c r="A37" s="3" t="s">
        <v>122</v>
      </c>
      <c r="B37" s="3" t="s">
        <v>123</v>
      </c>
      <c r="C37" s="3" t="s">
        <v>124</v>
      </c>
      <c r="D37" s="3" t="s">
        <v>125</v>
      </c>
      <c r="E37" s="3" t="str">
        <f>HYPERLINK("https://talan.bank.gov.ua/get-user-certificate/gVb-bJahBV-bzaZ_QqZc","Завантажити сертифікат")</f>
        <v>Завантажити сертифікат</v>
      </c>
    </row>
    <row r="38" spans="1:5" x14ac:dyDescent="0.3">
      <c r="A38" s="3" t="s">
        <v>126</v>
      </c>
      <c r="B38" s="3" t="s">
        <v>127</v>
      </c>
      <c r="C38" s="3" t="s">
        <v>128</v>
      </c>
      <c r="D38" s="3" t="s">
        <v>129</v>
      </c>
      <c r="E38" s="3" t="str">
        <f>HYPERLINK("https://talan.bank.gov.ua/get-user-certificate/gVb-bGI59OGxLk1jn9Ti","Завантажити сертифікат")</f>
        <v>Завантажити сертифікат</v>
      </c>
    </row>
    <row r="39" spans="1:5" x14ac:dyDescent="0.3">
      <c r="A39" s="3" t="s">
        <v>130</v>
      </c>
      <c r="B39" s="3" t="s">
        <v>131</v>
      </c>
      <c r="C39" s="3" t="s">
        <v>132</v>
      </c>
      <c r="D39" s="3" t="s">
        <v>133</v>
      </c>
      <c r="E39" s="3" t="str">
        <f>HYPERLINK("https://talan.bank.gov.ua/get-user-certificate/gVb-bh_O-_uYnSjt7YkH","Завантажити сертифікат")</f>
        <v>Завантажити сертифікат</v>
      </c>
    </row>
    <row r="40" spans="1:5" x14ac:dyDescent="0.3">
      <c r="A40" s="3" t="s">
        <v>134</v>
      </c>
      <c r="B40" s="3" t="s">
        <v>135</v>
      </c>
      <c r="C40" s="3" t="s">
        <v>136</v>
      </c>
      <c r="D40" s="3" t="s">
        <v>133</v>
      </c>
      <c r="E40" s="3" t="str">
        <f>HYPERLINK("https://talan.bank.gov.ua/get-user-certificate/gVb-b0NQIjCaQyN0admg","Завантажити сертифікат")</f>
        <v>Завантажити сертифікат</v>
      </c>
    </row>
    <row r="41" spans="1:5" x14ac:dyDescent="0.3">
      <c r="A41" s="3" t="s">
        <v>137</v>
      </c>
      <c r="B41" s="3" t="s">
        <v>138</v>
      </c>
      <c r="C41" s="3" t="s">
        <v>139</v>
      </c>
      <c r="D41" s="3" t="s">
        <v>133</v>
      </c>
      <c r="E41" s="3" t="str">
        <f>HYPERLINK("https://talan.bank.gov.ua/get-user-certificate/gVb-bVt1DgcF68pLmtcX","Завантажити сертифікат")</f>
        <v>Завантажити сертифікат</v>
      </c>
    </row>
    <row r="42" spans="1:5" x14ac:dyDescent="0.3">
      <c r="A42" s="3" t="s">
        <v>140</v>
      </c>
      <c r="B42" s="3" t="s">
        <v>141</v>
      </c>
      <c r="C42" s="3" t="s">
        <v>142</v>
      </c>
      <c r="D42" s="3" t="s">
        <v>133</v>
      </c>
      <c r="E42" s="3" t="str">
        <f>HYPERLINK("https://talan.bank.gov.ua/get-user-certificate/gVb-brZHimZc5byj7uuJ","Завантажити сертифікат")</f>
        <v>Завантажити сертифікат</v>
      </c>
    </row>
    <row r="43" spans="1:5" x14ac:dyDescent="0.3">
      <c r="A43" s="3" t="s">
        <v>143</v>
      </c>
      <c r="B43" s="3" t="s">
        <v>144</v>
      </c>
      <c r="C43" s="3" t="s">
        <v>145</v>
      </c>
      <c r="D43" s="3" t="s">
        <v>133</v>
      </c>
      <c r="E43" s="3" t="str">
        <f>HYPERLINK("https://talan.bank.gov.ua/get-user-certificate/gVb-bJrlPazft2Alcy2x","Завантажити сертифікат")</f>
        <v>Завантажити сертифікат</v>
      </c>
    </row>
    <row r="44" spans="1:5" x14ac:dyDescent="0.3">
      <c r="A44" s="3" t="s">
        <v>146</v>
      </c>
      <c r="B44" s="3" t="s">
        <v>147</v>
      </c>
      <c r="C44" s="3" t="s">
        <v>148</v>
      </c>
      <c r="D44" s="3" t="s">
        <v>149</v>
      </c>
      <c r="E44" s="3" t="str">
        <f>HYPERLINK("https://talan.bank.gov.ua/get-user-certificate/gVb-bmhljY5NQRqWqbNP","Завантажити сертифікат")</f>
        <v>Завантажити сертифікат</v>
      </c>
    </row>
    <row r="45" spans="1:5" x14ac:dyDescent="0.3">
      <c r="A45" s="3" t="s">
        <v>150</v>
      </c>
      <c r="B45" s="3" t="s">
        <v>151</v>
      </c>
      <c r="C45" s="3" t="s">
        <v>152</v>
      </c>
      <c r="D45" s="3" t="s">
        <v>153</v>
      </c>
      <c r="E45" s="3" t="str">
        <f>HYPERLINK("https://talan.bank.gov.ua/get-user-certificate/gVb-baqlGzpxWEW3ss31","Завантажити сертифікат")</f>
        <v>Завантажити сертифікат</v>
      </c>
    </row>
    <row r="46" spans="1:5" x14ac:dyDescent="0.3">
      <c r="A46" s="3" t="s">
        <v>154</v>
      </c>
      <c r="B46" s="3" t="s">
        <v>155</v>
      </c>
      <c r="C46" s="3" t="s">
        <v>156</v>
      </c>
      <c r="D46" s="3" t="s">
        <v>157</v>
      </c>
      <c r="E46" s="3" t="str">
        <f>HYPERLINK("https://talan.bank.gov.ua/get-user-certificate/gVb-bJLtWN3vvB5E-WpU","Завантажити сертифікат")</f>
        <v>Завантажити сертифікат</v>
      </c>
    </row>
    <row r="47" spans="1:5" x14ac:dyDescent="0.3">
      <c r="A47" s="3" t="s">
        <v>158</v>
      </c>
      <c r="B47" s="3" t="s">
        <v>159</v>
      </c>
      <c r="C47" s="3" t="s">
        <v>160</v>
      </c>
      <c r="D47" s="3" t="s">
        <v>157</v>
      </c>
      <c r="E47" s="3" t="str">
        <f>HYPERLINK("https://talan.bank.gov.ua/get-user-certificate/gVb-bQaB1WNnKknUcd0p","Завантажити сертифікат")</f>
        <v>Завантажити сертифікат</v>
      </c>
    </row>
    <row r="48" spans="1:5" x14ac:dyDescent="0.3">
      <c r="A48" s="3" t="s">
        <v>161</v>
      </c>
      <c r="B48" s="3" t="s">
        <v>162</v>
      </c>
      <c r="C48" s="3" t="s">
        <v>163</v>
      </c>
      <c r="D48" s="3" t="s">
        <v>157</v>
      </c>
      <c r="E48" s="3" t="str">
        <f>HYPERLINK("https://talan.bank.gov.ua/get-user-certificate/gVb-b-jBnACCEau-uVnT","Завантажити сертифікат")</f>
        <v>Завантажити сертифікат</v>
      </c>
    </row>
    <row r="49" spans="1:5" x14ac:dyDescent="0.3">
      <c r="A49" s="3" t="s">
        <v>164</v>
      </c>
      <c r="B49" s="3" t="s">
        <v>165</v>
      </c>
      <c r="C49" s="3" t="s">
        <v>166</v>
      </c>
      <c r="D49" s="3" t="s">
        <v>157</v>
      </c>
      <c r="E49" s="3" t="str">
        <f>HYPERLINK("https://talan.bank.gov.ua/get-user-certificate/gVb-bWunbO3OAjHAoPtZ","Завантажити сертифікат")</f>
        <v>Завантажити сертифікат</v>
      </c>
    </row>
    <row r="50" spans="1:5" x14ac:dyDescent="0.3">
      <c r="A50" s="3" t="s">
        <v>167</v>
      </c>
      <c r="B50" s="3" t="s">
        <v>168</v>
      </c>
      <c r="C50" s="3" t="s">
        <v>169</v>
      </c>
      <c r="D50" s="3" t="s">
        <v>157</v>
      </c>
      <c r="E50" s="3" t="str">
        <f>HYPERLINK("https://talan.bank.gov.ua/get-user-certificate/gVb-bKke_BbTkko_arkb","Завантажити сертифікат")</f>
        <v>Завантажити сертифікат</v>
      </c>
    </row>
    <row r="51" spans="1:5" x14ac:dyDescent="0.3">
      <c r="A51" s="3" t="s">
        <v>170</v>
      </c>
      <c r="B51" s="3" t="s">
        <v>171</v>
      </c>
      <c r="C51" s="3" t="s">
        <v>172</v>
      </c>
      <c r="D51" s="3" t="s">
        <v>157</v>
      </c>
      <c r="E51" s="3" t="str">
        <f>HYPERLINK("https://talan.bank.gov.ua/get-user-certificate/gVb-bTlPsunkw1B6s11F","Завантажити сертифікат")</f>
        <v>Завантажити сертифікат</v>
      </c>
    </row>
    <row r="52" spans="1:5" x14ac:dyDescent="0.3">
      <c r="A52" s="3" t="s">
        <v>173</v>
      </c>
      <c r="B52" s="3" t="s">
        <v>174</v>
      </c>
      <c r="C52" s="3" t="s">
        <v>175</v>
      </c>
      <c r="D52" s="3" t="s">
        <v>157</v>
      </c>
      <c r="E52" s="3" t="str">
        <f>HYPERLINK("https://talan.bank.gov.ua/get-user-certificate/gVb-bg8v7O475EZkpj2q","Завантажити сертифікат")</f>
        <v>Завантажити сертифікат</v>
      </c>
    </row>
    <row r="53" spans="1:5" x14ac:dyDescent="0.3">
      <c r="A53" s="3" t="s">
        <v>176</v>
      </c>
      <c r="B53" s="3" t="s">
        <v>177</v>
      </c>
      <c r="C53" s="3" t="s">
        <v>178</v>
      </c>
      <c r="D53" s="3" t="s">
        <v>157</v>
      </c>
      <c r="E53" s="3" t="str">
        <f>HYPERLINK("https://talan.bank.gov.ua/get-user-certificate/gVb-bAAdPv4d-0aVHTAN","Завантажити сертифікат")</f>
        <v>Завантажити сертифікат</v>
      </c>
    </row>
    <row r="54" spans="1:5" x14ac:dyDescent="0.3">
      <c r="A54" s="3" t="s">
        <v>179</v>
      </c>
      <c r="B54" s="3" t="s">
        <v>180</v>
      </c>
      <c r="C54" s="3" t="s">
        <v>181</v>
      </c>
      <c r="D54" s="3" t="s">
        <v>157</v>
      </c>
      <c r="E54" s="3" t="str">
        <f>HYPERLINK("https://talan.bank.gov.ua/get-user-certificate/gVb-bMCpKNl2nqqPRQ5z","Завантажити сертифікат")</f>
        <v>Завантажити сертифікат</v>
      </c>
    </row>
    <row r="55" spans="1:5" x14ac:dyDescent="0.3">
      <c r="A55" s="3" t="s">
        <v>182</v>
      </c>
      <c r="B55" s="3" t="s">
        <v>183</v>
      </c>
      <c r="C55" s="3" t="s">
        <v>184</v>
      </c>
      <c r="D55" s="3" t="s">
        <v>157</v>
      </c>
      <c r="E55" s="3" t="str">
        <f>HYPERLINK("https://talan.bank.gov.ua/get-user-certificate/gVb-b291gvMz3MBI2bpk","Завантажити сертифікат")</f>
        <v>Завантажити сертифікат</v>
      </c>
    </row>
    <row r="56" spans="1:5" x14ac:dyDescent="0.3">
      <c r="A56" s="3" t="s">
        <v>185</v>
      </c>
      <c r="B56" s="3" t="s">
        <v>186</v>
      </c>
      <c r="C56" s="3" t="s">
        <v>187</v>
      </c>
      <c r="D56" s="3" t="s">
        <v>157</v>
      </c>
      <c r="E56" s="3" t="str">
        <f>HYPERLINK("https://talan.bank.gov.ua/get-user-certificate/gVb-bHY8kRLpioRsMaG8","Завантажити сертифікат")</f>
        <v>Завантажити сертифікат</v>
      </c>
    </row>
    <row r="57" spans="1:5" x14ac:dyDescent="0.3">
      <c r="A57" s="3" t="s">
        <v>188</v>
      </c>
      <c r="B57" s="3" t="s">
        <v>189</v>
      </c>
      <c r="C57" s="3" t="s">
        <v>190</v>
      </c>
      <c r="D57" s="3" t="s">
        <v>157</v>
      </c>
      <c r="E57" s="3" t="str">
        <f>HYPERLINK("https://talan.bank.gov.ua/get-user-certificate/gVb-bVmWjCdNDZOW9sKT","Завантажити сертифікат")</f>
        <v>Завантажити сертифікат</v>
      </c>
    </row>
    <row r="58" spans="1:5" x14ac:dyDescent="0.3">
      <c r="A58" s="3" t="s">
        <v>191</v>
      </c>
      <c r="B58" s="3" t="s">
        <v>192</v>
      </c>
      <c r="C58" s="3" t="s">
        <v>193</v>
      </c>
      <c r="D58" s="3" t="s">
        <v>157</v>
      </c>
      <c r="E58" s="3" t="str">
        <f>HYPERLINK("https://talan.bank.gov.ua/get-user-certificate/gVb-bcu0D_0u_SHOLVUN","Завантажити сертифікат")</f>
        <v>Завантажити сертифікат</v>
      </c>
    </row>
    <row r="59" spans="1:5" x14ac:dyDescent="0.3">
      <c r="A59" s="3" t="s">
        <v>194</v>
      </c>
      <c r="B59" s="3" t="s">
        <v>195</v>
      </c>
      <c r="C59" s="3" t="s">
        <v>196</v>
      </c>
      <c r="D59" s="3" t="s">
        <v>157</v>
      </c>
      <c r="E59" s="3" t="str">
        <f>HYPERLINK("https://talan.bank.gov.ua/get-user-certificate/gVb-b_19JHvktGDBWZCL","Завантажити сертифікат")</f>
        <v>Завантажити сертифікат</v>
      </c>
    </row>
    <row r="60" spans="1:5" x14ac:dyDescent="0.3">
      <c r="A60" s="3" t="s">
        <v>197</v>
      </c>
      <c r="B60" s="3" t="s">
        <v>198</v>
      </c>
      <c r="C60" s="3" t="s">
        <v>199</v>
      </c>
      <c r="D60" s="3" t="s">
        <v>200</v>
      </c>
      <c r="E60" s="3" t="str">
        <f>HYPERLINK("https://talan.bank.gov.ua/get-user-certificate/gVb-bKZC2EicjLI8N9hR","Завантажити сертифікат")</f>
        <v>Завантажити сертифікат</v>
      </c>
    </row>
    <row r="61" spans="1:5" x14ac:dyDescent="0.3">
      <c r="A61" s="3" t="s">
        <v>201</v>
      </c>
      <c r="B61" s="3" t="s">
        <v>202</v>
      </c>
      <c r="C61" s="3" t="s">
        <v>203</v>
      </c>
      <c r="D61" s="3" t="s">
        <v>204</v>
      </c>
      <c r="E61" s="3" t="str">
        <f>HYPERLINK("https://talan.bank.gov.ua/get-user-certificate/gVb-bc_9Cl9JyZvbgZmP","Завантажити сертифікат")</f>
        <v>Завантажити сертифікат</v>
      </c>
    </row>
    <row r="62" spans="1:5" x14ac:dyDescent="0.3">
      <c r="A62" s="3" t="s">
        <v>205</v>
      </c>
      <c r="B62" s="3" t="s">
        <v>206</v>
      </c>
      <c r="C62" s="3" t="s">
        <v>207</v>
      </c>
      <c r="D62" s="3" t="s">
        <v>208</v>
      </c>
      <c r="E62" s="3" t="str">
        <f>HYPERLINK("https://talan.bank.gov.ua/get-user-certificate/gVb-bL_tJknQDERFxxuG","Завантажити сертифікат")</f>
        <v>Завантажити сертифікат</v>
      </c>
    </row>
    <row r="63" spans="1:5" x14ac:dyDescent="0.3">
      <c r="A63" s="3" t="s">
        <v>209</v>
      </c>
      <c r="B63" s="3" t="s">
        <v>210</v>
      </c>
      <c r="C63" s="3" t="s">
        <v>211</v>
      </c>
      <c r="D63" s="3" t="s">
        <v>208</v>
      </c>
      <c r="E63" s="3" t="str">
        <f>HYPERLINK("https://talan.bank.gov.ua/get-user-certificate/gVb-bOPrOfJ9oDaWVI43","Завантажити сертифікат")</f>
        <v>Завантажити сертифікат</v>
      </c>
    </row>
    <row r="64" spans="1:5" x14ac:dyDescent="0.3">
      <c r="A64" s="3" t="s">
        <v>212</v>
      </c>
      <c r="B64" s="3" t="s">
        <v>213</v>
      </c>
      <c r="C64" s="3" t="s">
        <v>214</v>
      </c>
      <c r="D64" s="3" t="s">
        <v>215</v>
      </c>
      <c r="E64" s="3" t="str">
        <f>HYPERLINK("https://talan.bank.gov.ua/get-user-certificate/gVb-b_vlPxtLu7mZSXBe","Завантажити сертифікат")</f>
        <v>Завантажити сертифікат</v>
      </c>
    </row>
    <row r="65" spans="1:5" x14ac:dyDescent="0.3">
      <c r="A65" s="3" t="s">
        <v>216</v>
      </c>
      <c r="B65" s="3" t="s">
        <v>217</v>
      </c>
      <c r="C65" s="3" t="s">
        <v>218</v>
      </c>
      <c r="D65" s="3" t="s">
        <v>215</v>
      </c>
      <c r="E65" s="3" t="str">
        <f>HYPERLINK("https://talan.bank.gov.ua/get-user-certificate/gVb-b3Zbzboc0wNo7vDp","Завантажити сертифікат")</f>
        <v>Завантажити сертифікат</v>
      </c>
    </row>
    <row r="66" spans="1:5" x14ac:dyDescent="0.3">
      <c r="A66" s="3" t="s">
        <v>219</v>
      </c>
      <c r="B66" s="3" t="s">
        <v>220</v>
      </c>
      <c r="C66" s="3" t="s">
        <v>221</v>
      </c>
      <c r="D66" s="3" t="s">
        <v>222</v>
      </c>
      <c r="E66" s="3" t="str">
        <f>HYPERLINK("https://talan.bank.gov.ua/get-user-certificate/gVb-b-uu6mTUckzqrjYt","Завантажити сертифікат")</f>
        <v>Завантажити сертифікат</v>
      </c>
    </row>
    <row r="67" spans="1:5" x14ac:dyDescent="0.3">
      <c r="A67" s="3" t="s">
        <v>223</v>
      </c>
      <c r="B67" s="3" t="s">
        <v>224</v>
      </c>
      <c r="C67" s="3" t="s">
        <v>225</v>
      </c>
      <c r="D67" s="3" t="s">
        <v>222</v>
      </c>
      <c r="E67" s="3" t="str">
        <f>HYPERLINK("https://talan.bank.gov.ua/get-user-certificate/gVb-bdd8hdaniEFA3EHQ","Завантажити сертифікат")</f>
        <v>Завантажити сертифікат</v>
      </c>
    </row>
    <row r="68" spans="1:5" x14ac:dyDescent="0.3">
      <c r="A68" s="3" t="s">
        <v>226</v>
      </c>
      <c r="B68" s="3" t="s">
        <v>227</v>
      </c>
      <c r="C68" s="3" t="s">
        <v>228</v>
      </c>
      <c r="D68" s="3" t="s">
        <v>229</v>
      </c>
      <c r="E68" s="3" t="str">
        <f>HYPERLINK("https://talan.bank.gov.ua/get-user-certificate/gVb-bX-Q5lVQdf6KMFQJ","Завантажити сертифікат")</f>
        <v>Завантажити сертифікат</v>
      </c>
    </row>
    <row r="69" spans="1:5" x14ac:dyDescent="0.3">
      <c r="A69" s="3" t="s">
        <v>230</v>
      </c>
      <c r="B69" s="3" t="s">
        <v>231</v>
      </c>
      <c r="C69" s="3" t="s">
        <v>232</v>
      </c>
      <c r="D69" s="3" t="s">
        <v>233</v>
      </c>
      <c r="E69" s="3" t="str">
        <f>HYPERLINK("https://talan.bank.gov.ua/get-user-certificate/gVb-bw5YWt3vSJ_lnW-A","Завантажити сертифікат")</f>
        <v>Завантажити сертифікат</v>
      </c>
    </row>
    <row r="70" spans="1:5" x14ac:dyDescent="0.3">
      <c r="A70" s="3" t="s">
        <v>234</v>
      </c>
      <c r="B70" s="3" t="s">
        <v>235</v>
      </c>
      <c r="C70" s="3" t="s">
        <v>236</v>
      </c>
      <c r="D70" s="3" t="s">
        <v>233</v>
      </c>
      <c r="E70" s="3" t="str">
        <f>HYPERLINK("https://talan.bank.gov.ua/get-user-certificate/gVb-bOBk98VqrDbX6-OL","Завантажити сертифікат")</f>
        <v>Завантажити сертифікат</v>
      </c>
    </row>
    <row r="71" spans="1:5" x14ac:dyDescent="0.3">
      <c r="A71" s="3" t="s">
        <v>237</v>
      </c>
      <c r="B71" s="3" t="s">
        <v>238</v>
      </c>
      <c r="C71" s="3" t="s">
        <v>239</v>
      </c>
      <c r="D71" s="3" t="s">
        <v>233</v>
      </c>
      <c r="E71" s="3" t="str">
        <f>HYPERLINK("https://talan.bank.gov.ua/get-user-certificate/gVb-bAEAGmAwXY-NtMDe","Завантажити сертифікат")</f>
        <v>Завантажити сертифікат</v>
      </c>
    </row>
    <row r="72" spans="1:5" x14ac:dyDescent="0.3">
      <c r="A72" s="3" t="s">
        <v>240</v>
      </c>
      <c r="B72" s="3" t="s">
        <v>241</v>
      </c>
      <c r="C72" s="3" t="s">
        <v>242</v>
      </c>
      <c r="D72" s="3" t="s">
        <v>243</v>
      </c>
      <c r="E72" s="3" t="str">
        <f>HYPERLINK("https://talan.bank.gov.ua/get-user-certificate/gVb-bTyfoKf5m8c2p403","Завантажити сертифікат")</f>
        <v>Завантажити сертифікат</v>
      </c>
    </row>
    <row r="73" spans="1:5" x14ac:dyDescent="0.3">
      <c r="A73" s="3" t="s">
        <v>244</v>
      </c>
      <c r="B73" s="3" t="s">
        <v>245</v>
      </c>
      <c r="C73" s="3" t="s">
        <v>246</v>
      </c>
      <c r="D73" s="3" t="s">
        <v>247</v>
      </c>
      <c r="E73" s="3" t="str">
        <f>HYPERLINK("https://talan.bank.gov.ua/get-user-certificate/gVb-bFCuDozDLHUCt9H9","Завантажити сертифікат")</f>
        <v>Завантажити сертифікат</v>
      </c>
    </row>
    <row r="74" spans="1:5" x14ac:dyDescent="0.3">
      <c r="A74" s="3" t="s">
        <v>248</v>
      </c>
      <c r="B74" s="3" t="s">
        <v>249</v>
      </c>
      <c r="C74" s="3" t="s">
        <v>250</v>
      </c>
      <c r="D74" s="3" t="s">
        <v>247</v>
      </c>
      <c r="E74" s="3" t="str">
        <f>HYPERLINK("https://talan.bank.gov.ua/get-user-certificate/gVb-brehgZTJma534uLo","Завантажити сертифікат")</f>
        <v>Завантажити сертифікат</v>
      </c>
    </row>
    <row r="75" spans="1:5" x14ac:dyDescent="0.3">
      <c r="A75" s="3" t="s">
        <v>251</v>
      </c>
      <c r="B75" s="3" t="s">
        <v>252</v>
      </c>
      <c r="C75" s="3" t="s">
        <v>253</v>
      </c>
      <c r="D75" s="3" t="s">
        <v>247</v>
      </c>
      <c r="E75" s="3" t="str">
        <f>HYPERLINK("https://talan.bank.gov.ua/get-user-certificate/gVb-bUSuN_gPS3pK9zSJ","Завантажити сертифікат")</f>
        <v>Завантажити сертифікат</v>
      </c>
    </row>
    <row r="76" spans="1:5" x14ac:dyDescent="0.3">
      <c r="A76" s="3" t="s">
        <v>254</v>
      </c>
      <c r="B76" s="3" t="s">
        <v>255</v>
      </c>
      <c r="C76" s="3" t="s">
        <v>256</v>
      </c>
      <c r="D76" s="3" t="s">
        <v>247</v>
      </c>
      <c r="E76" s="3" t="str">
        <f>HYPERLINK("https://talan.bank.gov.ua/get-user-certificate/gVb-bgI_3eOlzpuPh-sp","Завантажити сертифікат")</f>
        <v>Завантажити сертифікат</v>
      </c>
    </row>
    <row r="77" spans="1:5" x14ac:dyDescent="0.3">
      <c r="A77" s="3" t="s">
        <v>257</v>
      </c>
      <c r="B77" s="3" t="s">
        <v>258</v>
      </c>
      <c r="C77" s="3" t="s">
        <v>259</v>
      </c>
      <c r="D77" s="3" t="s">
        <v>260</v>
      </c>
      <c r="E77" s="3" t="str">
        <f>HYPERLINK("https://talan.bank.gov.ua/get-user-certificate/gVb-bbdeJDxCIdaBxJia","Завантажити сертифікат")</f>
        <v>Завантажити сертифікат</v>
      </c>
    </row>
    <row r="78" spans="1:5" x14ac:dyDescent="0.3">
      <c r="A78" s="3" t="s">
        <v>261</v>
      </c>
      <c r="B78" s="3" t="s">
        <v>262</v>
      </c>
      <c r="C78" s="3" t="s">
        <v>263</v>
      </c>
      <c r="D78" s="3" t="s">
        <v>260</v>
      </c>
      <c r="E78" s="3" t="str">
        <f>HYPERLINK("https://talan.bank.gov.ua/get-user-certificate/gVb-b9HTSJnsj7RVVsGj","Завантажити сертифікат")</f>
        <v>Завантажити сертифікат</v>
      </c>
    </row>
    <row r="79" spans="1:5" x14ac:dyDescent="0.3">
      <c r="A79" s="3" t="s">
        <v>264</v>
      </c>
      <c r="B79" s="3" t="s">
        <v>265</v>
      </c>
      <c r="C79" s="3" t="s">
        <v>266</v>
      </c>
      <c r="D79" s="3" t="s">
        <v>260</v>
      </c>
      <c r="E79" s="3" t="str">
        <f>HYPERLINK("https://talan.bank.gov.ua/get-user-certificate/gVb-bkVd4f3HFn_4qmDf","Завантажити сертифікат")</f>
        <v>Завантажити сертифікат</v>
      </c>
    </row>
    <row r="80" spans="1:5" x14ac:dyDescent="0.3">
      <c r="A80" s="3" t="s">
        <v>267</v>
      </c>
      <c r="B80" s="3" t="s">
        <v>268</v>
      </c>
      <c r="C80" s="3" t="s">
        <v>269</v>
      </c>
      <c r="D80" s="3" t="s">
        <v>270</v>
      </c>
      <c r="E80" s="3" t="str">
        <f>HYPERLINK("https://talan.bank.gov.ua/get-user-certificate/gVb-bMIn6rRgEHUr3Au9","Завантажити сертифікат")</f>
        <v>Завантажити сертифікат</v>
      </c>
    </row>
    <row r="81" spans="1:5" x14ac:dyDescent="0.3">
      <c r="A81" s="3" t="s">
        <v>271</v>
      </c>
      <c r="B81" s="3" t="s">
        <v>272</v>
      </c>
      <c r="C81" s="3" t="s">
        <v>273</v>
      </c>
      <c r="D81" s="3" t="s">
        <v>274</v>
      </c>
      <c r="E81" s="3" t="str">
        <f>HYPERLINK("https://talan.bank.gov.ua/get-user-certificate/gVb-bTvYKQ3DHR6itQsD","Завантажити сертифікат")</f>
        <v>Завантажити сертифікат</v>
      </c>
    </row>
    <row r="82" spans="1:5" x14ac:dyDescent="0.3">
      <c r="A82" s="3" t="s">
        <v>275</v>
      </c>
      <c r="B82" s="3" t="s">
        <v>276</v>
      </c>
      <c r="C82" s="3" t="s">
        <v>277</v>
      </c>
      <c r="D82" s="3" t="s">
        <v>278</v>
      </c>
      <c r="E82" s="3" t="str">
        <f>HYPERLINK("https://talan.bank.gov.ua/get-user-certificate/gVb-bYI7WtO_2uUojsnG","Завантажити сертифікат")</f>
        <v>Завантажити сертифікат</v>
      </c>
    </row>
    <row r="83" spans="1:5" x14ac:dyDescent="0.3">
      <c r="A83" s="3" t="s">
        <v>279</v>
      </c>
      <c r="B83" s="3" t="s">
        <v>280</v>
      </c>
      <c r="C83" s="3" t="s">
        <v>281</v>
      </c>
      <c r="D83" s="3" t="s">
        <v>282</v>
      </c>
      <c r="E83" s="3" t="str">
        <f>HYPERLINK("https://talan.bank.gov.ua/get-user-certificate/gVb-bUGcSceZH9lr_J1a","Завантажити сертифікат")</f>
        <v>Завантажити сертифікат</v>
      </c>
    </row>
    <row r="84" spans="1:5" x14ac:dyDescent="0.3">
      <c r="A84" s="3" t="s">
        <v>283</v>
      </c>
      <c r="B84" s="3" t="s">
        <v>284</v>
      </c>
      <c r="C84" s="3" t="s">
        <v>285</v>
      </c>
      <c r="D84" s="3" t="s">
        <v>282</v>
      </c>
      <c r="E84" s="3" t="str">
        <f>HYPERLINK("https://talan.bank.gov.ua/get-user-certificate/gVb-bm7D7V2nbk2cNT8O","Завантажити сертифікат")</f>
        <v>Завантажити сертифікат</v>
      </c>
    </row>
    <row r="85" spans="1:5" x14ac:dyDescent="0.3">
      <c r="A85" s="3" t="s">
        <v>286</v>
      </c>
      <c r="B85" s="3" t="s">
        <v>287</v>
      </c>
      <c r="C85" s="3" t="s">
        <v>288</v>
      </c>
      <c r="D85" s="3" t="s">
        <v>289</v>
      </c>
      <c r="E85" s="3" t="str">
        <f>HYPERLINK("https://talan.bank.gov.ua/get-user-certificate/gVb-bsPx89Pe014JrpGC","Завантажити сертифікат")</f>
        <v>Завантажити сертифікат</v>
      </c>
    </row>
    <row r="86" spans="1:5" x14ac:dyDescent="0.3">
      <c r="A86" s="3" t="s">
        <v>290</v>
      </c>
      <c r="B86" s="3" t="s">
        <v>291</v>
      </c>
      <c r="C86" s="3" t="s">
        <v>292</v>
      </c>
      <c r="D86" s="3" t="s">
        <v>289</v>
      </c>
      <c r="E86" s="3" t="str">
        <f>HYPERLINK("https://talan.bank.gov.ua/get-user-certificate/gVb-b_iOfw3ac-yxEC5a","Завантажити сертифікат")</f>
        <v>Завантажити сертифікат</v>
      </c>
    </row>
    <row r="87" spans="1:5" x14ac:dyDescent="0.3">
      <c r="A87" s="3" t="s">
        <v>293</v>
      </c>
      <c r="B87" s="3" t="s">
        <v>294</v>
      </c>
      <c r="C87" s="3" t="s">
        <v>295</v>
      </c>
      <c r="D87" s="3" t="s">
        <v>289</v>
      </c>
      <c r="E87" s="3" t="str">
        <f>HYPERLINK("https://talan.bank.gov.ua/get-user-certificate/gVb-bl2PFCQSHlMAtaBJ","Завантажити сертифікат")</f>
        <v>Завантажити сертифікат</v>
      </c>
    </row>
    <row r="88" spans="1:5" x14ac:dyDescent="0.3">
      <c r="A88" s="3" t="s">
        <v>296</v>
      </c>
      <c r="B88" s="3" t="s">
        <v>297</v>
      </c>
      <c r="C88" s="3" t="s">
        <v>298</v>
      </c>
      <c r="D88" s="3" t="s">
        <v>289</v>
      </c>
      <c r="E88" s="3" t="str">
        <f>HYPERLINK("https://talan.bank.gov.ua/get-user-certificate/gVb-bY6qbnBlYawI43jK","Завантажити сертифікат")</f>
        <v>Завантажити сертифікат</v>
      </c>
    </row>
    <row r="89" spans="1:5" x14ac:dyDescent="0.3">
      <c r="A89" s="3" t="s">
        <v>299</v>
      </c>
      <c r="B89" s="3" t="s">
        <v>300</v>
      </c>
      <c r="C89" s="3" t="s">
        <v>301</v>
      </c>
      <c r="D89" s="3" t="s">
        <v>302</v>
      </c>
      <c r="E89" s="3" t="str">
        <f>HYPERLINK("https://talan.bank.gov.ua/get-user-certificate/gVb-bki8d0Fb8G7XYXAN","Завантажити сертифікат")</f>
        <v>Завантажити сертифікат</v>
      </c>
    </row>
    <row r="90" spans="1:5" x14ac:dyDescent="0.3">
      <c r="A90" s="3" t="s">
        <v>303</v>
      </c>
      <c r="B90" s="3" t="s">
        <v>304</v>
      </c>
      <c r="C90" s="3" t="s">
        <v>305</v>
      </c>
      <c r="D90" s="3" t="s">
        <v>306</v>
      </c>
      <c r="E90" s="3" t="str">
        <f>HYPERLINK("https://talan.bank.gov.ua/get-user-certificate/gVb-b0WhnU5qCBBRXsKK","Завантажити сертифікат")</f>
        <v>Завантажити сертифікат</v>
      </c>
    </row>
    <row r="91" spans="1:5" x14ac:dyDescent="0.3">
      <c r="A91" s="3" t="s">
        <v>307</v>
      </c>
      <c r="B91" s="3" t="s">
        <v>308</v>
      </c>
      <c r="C91" s="3" t="s">
        <v>309</v>
      </c>
      <c r="D91" s="3" t="s">
        <v>310</v>
      </c>
      <c r="E91" s="3" t="str">
        <f>HYPERLINK("https://talan.bank.gov.ua/get-user-certificate/gVb-bvzJ174P35YT6C_H","Завантажити сертифікат")</f>
        <v>Завантажити сертифікат</v>
      </c>
    </row>
    <row r="92" spans="1:5" x14ac:dyDescent="0.3">
      <c r="A92" s="3" t="s">
        <v>311</v>
      </c>
      <c r="B92" s="3" t="s">
        <v>312</v>
      </c>
      <c r="C92" s="3" t="s">
        <v>313</v>
      </c>
      <c r="D92" s="3" t="s">
        <v>310</v>
      </c>
      <c r="E92" s="3" t="str">
        <f>HYPERLINK("https://talan.bank.gov.ua/get-user-certificate/gVb-baXg7zSw9h67CEA5","Завантажити сертифікат")</f>
        <v>Завантажити сертифікат</v>
      </c>
    </row>
    <row r="93" spans="1:5" x14ac:dyDescent="0.3">
      <c r="A93" s="3" t="s">
        <v>314</v>
      </c>
      <c r="B93" s="3" t="s">
        <v>315</v>
      </c>
      <c r="C93" s="3" t="s">
        <v>316</v>
      </c>
      <c r="D93" s="3" t="s">
        <v>310</v>
      </c>
      <c r="E93" s="3" t="str">
        <f>HYPERLINK("https://talan.bank.gov.ua/get-user-certificate/gVb-bPBOZzRUXU_dZ8lE","Завантажити сертифікат")</f>
        <v>Завантажити сертифікат</v>
      </c>
    </row>
    <row r="94" spans="1:5" x14ac:dyDescent="0.3">
      <c r="A94" s="3" t="s">
        <v>317</v>
      </c>
      <c r="B94" s="3" t="s">
        <v>318</v>
      </c>
      <c r="C94" s="3" t="s">
        <v>319</v>
      </c>
      <c r="D94" s="3" t="s">
        <v>320</v>
      </c>
      <c r="E94" s="3" t="str">
        <f>HYPERLINK("https://talan.bank.gov.ua/get-user-certificate/gVb-b_snILedr2-82kXX","Завантажити сертифікат")</f>
        <v>Завантажити сертифікат</v>
      </c>
    </row>
    <row r="95" spans="1:5" x14ac:dyDescent="0.3">
      <c r="A95" s="3" t="s">
        <v>321</v>
      </c>
      <c r="B95" s="3" t="s">
        <v>322</v>
      </c>
      <c r="C95" s="3" t="s">
        <v>323</v>
      </c>
      <c r="D95" s="3" t="s">
        <v>324</v>
      </c>
      <c r="E95" s="3" t="str">
        <f>HYPERLINK("https://talan.bank.gov.ua/get-user-certificate/gVb-bBHAoE0l4t61cQay","Завантажити сертифікат")</f>
        <v>Завантажити сертифікат</v>
      </c>
    </row>
    <row r="96" spans="1:5" x14ac:dyDescent="0.3">
      <c r="A96" s="3" t="s">
        <v>325</v>
      </c>
      <c r="B96" s="3" t="s">
        <v>326</v>
      </c>
      <c r="C96" s="3" t="s">
        <v>327</v>
      </c>
      <c r="D96" s="3" t="s">
        <v>324</v>
      </c>
      <c r="E96" s="3" t="str">
        <f>HYPERLINK("https://talan.bank.gov.ua/get-user-certificate/gVb-boCrX8cIFcLbTOuw","Завантажити сертифікат")</f>
        <v>Завантажити сертифікат</v>
      </c>
    </row>
    <row r="97" spans="1:5" x14ac:dyDescent="0.3">
      <c r="A97" s="3" t="s">
        <v>328</v>
      </c>
      <c r="B97" s="3" t="s">
        <v>329</v>
      </c>
      <c r="C97" s="3" t="s">
        <v>330</v>
      </c>
      <c r="D97" s="3" t="s">
        <v>331</v>
      </c>
      <c r="E97" s="3" t="str">
        <f>HYPERLINK("https://talan.bank.gov.ua/get-user-certificate/gVb-brQnXienzQagcCkw","Завантажити сертифікат")</f>
        <v>Завантажити сертифікат</v>
      </c>
    </row>
    <row r="98" spans="1:5" x14ac:dyDescent="0.3">
      <c r="A98" s="3" t="s">
        <v>332</v>
      </c>
      <c r="B98" s="3" t="s">
        <v>333</v>
      </c>
      <c r="C98" s="3" t="s">
        <v>334</v>
      </c>
      <c r="D98" s="3" t="s">
        <v>331</v>
      </c>
      <c r="E98" s="3" t="str">
        <f>HYPERLINK("https://talan.bank.gov.ua/get-user-certificate/gVb-bqvoTf8ZbLz9Dcew","Завантажити сертифікат")</f>
        <v>Завантажити сертифікат</v>
      </c>
    </row>
    <row r="99" spans="1:5" x14ac:dyDescent="0.3">
      <c r="A99" s="3" t="s">
        <v>335</v>
      </c>
      <c r="B99" s="3" t="s">
        <v>336</v>
      </c>
      <c r="C99" s="3" t="s">
        <v>337</v>
      </c>
      <c r="D99" s="3" t="s">
        <v>331</v>
      </c>
      <c r="E99" s="3" t="str">
        <f>HYPERLINK("https://talan.bank.gov.ua/get-user-certificate/gVb-b45H4VdoO2e7pQln","Завантажити сертифікат")</f>
        <v>Завантажити сертифікат</v>
      </c>
    </row>
    <row r="100" spans="1:5" x14ac:dyDescent="0.3">
      <c r="A100" s="3" t="s">
        <v>338</v>
      </c>
      <c r="B100" s="3" t="s">
        <v>339</v>
      </c>
      <c r="C100" s="3" t="s">
        <v>340</v>
      </c>
      <c r="D100" s="3" t="s">
        <v>331</v>
      </c>
      <c r="E100" s="3" t="str">
        <f>HYPERLINK("https://talan.bank.gov.ua/get-user-certificate/gVb-bBVXFWPFcQiMoedu","Завантажити сертифікат")</f>
        <v>Завантажити сертифікат</v>
      </c>
    </row>
    <row r="101" spans="1:5" x14ac:dyDescent="0.3">
      <c r="A101" s="3" t="s">
        <v>341</v>
      </c>
      <c r="B101" s="3" t="s">
        <v>342</v>
      </c>
      <c r="C101" s="3" t="s">
        <v>343</v>
      </c>
      <c r="D101" s="3" t="s">
        <v>331</v>
      </c>
      <c r="E101" s="3" t="str">
        <f>HYPERLINK("https://talan.bank.gov.ua/get-user-certificate/gVb-bOCsbHxj870qVzST","Завантажити сертифікат")</f>
        <v>Завантажити сертифікат</v>
      </c>
    </row>
    <row r="102" spans="1:5" x14ac:dyDescent="0.3">
      <c r="A102" s="3" t="s">
        <v>344</v>
      </c>
      <c r="B102" s="3" t="s">
        <v>345</v>
      </c>
      <c r="C102" s="3" t="s">
        <v>346</v>
      </c>
      <c r="D102" s="3" t="s">
        <v>331</v>
      </c>
      <c r="E102" s="3" t="str">
        <f>HYPERLINK("https://talan.bank.gov.ua/get-user-certificate/gVb-bG_NHerKd7CTaegy","Завантажити сертифікат")</f>
        <v>Завантажити сертифікат</v>
      </c>
    </row>
    <row r="103" spans="1:5" x14ac:dyDescent="0.3">
      <c r="A103" s="3" t="s">
        <v>347</v>
      </c>
      <c r="B103" s="3" t="s">
        <v>348</v>
      </c>
      <c r="C103" s="3" t="s">
        <v>349</v>
      </c>
      <c r="D103" s="3" t="s">
        <v>331</v>
      </c>
      <c r="E103" s="3" t="str">
        <f>HYPERLINK("https://talan.bank.gov.ua/get-user-certificate/gVb-bJ8E0cZeNsgGWgv6","Завантажити сертифікат")</f>
        <v>Завантажити сертифікат</v>
      </c>
    </row>
    <row r="104" spans="1:5" x14ac:dyDescent="0.3">
      <c r="A104" s="3" t="s">
        <v>350</v>
      </c>
      <c r="B104" s="3" t="s">
        <v>351</v>
      </c>
      <c r="C104" s="3" t="s">
        <v>352</v>
      </c>
      <c r="D104" s="3" t="s">
        <v>331</v>
      </c>
      <c r="E104" s="3" t="str">
        <f>HYPERLINK("https://talan.bank.gov.ua/get-user-certificate/gVb-bme1cif8YXeb_6Vs","Завантажити сертифікат")</f>
        <v>Завантажити сертифікат</v>
      </c>
    </row>
    <row r="105" spans="1:5" x14ac:dyDescent="0.3">
      <c r="A105" s="3" t="s">
        <v>353</v>
      </c>
      <c r="B105" s="3" t="s">
        <v>354</v>
      </c>
      <c r="C105" s="3" t="s">
        <v>355</v>
      </c>
      <c r="D105" s="3" t="s">
        <v>331</v>
      </c>
      <c r="E105" s="3" t="str">
        <f>HYPERLINK("https://talan.bank.gov.ua/get-user-certificate/gVb-b4McACiTXQaXHfPd","Завантажити сертифікат")</f>
        <v>Завантажити сертифікат</v>
      </c>
    </row>
    <row r="106" spans="1:5" x14ac:dyDescent="0.3">
      <c r="A106" s="3" t="s">
        <v>356</v>
      </c>
      <c r="B106" s="3" t="s">
        <v>357</v>
      </c>
      <c r="C106" s="3" t="s">
        <v>358</v>
      </c>
      <c r="D106" s="3" t="s">
        <v>331</v>
      </c>
      <c r="E106" s="3" t="str">
        <f>HYPERLINK("https://talan.bank.gov.ua/get-user-certificate/gVb-bEEfSKHW7j0Zm3DG","Завантажити сертифікат")</f>
        <v>Завантажити сертифікат</v>
      </c>
    </row>
    <row r="107" spans="1:5" x14ac:dyDescent="0.3">
      <c r="A107" s="3" t="s">
        <v>359</v>
      </c>
      <c r="B107" s="3" t="s">
        <v>360</v>
      </c>
      <c r="C107" s="3" t="s">
        <v>361</v>
      </c>
      <c r="D107" s="3" t="s">
        <v>331</v>
      </c>
      <c r="E107" s="3" t="str">
        <f>HYPERLINK("https://talan.bank.gov.ua/get-user-certificate/gVb-bii6-aIQu62gMkFi","Завантажити сертифікат")</f>
        <v>Завантажити сертифікат</v>
      </c>
    </row>
    <row r="108" spans="1:5" x14ac:dyDescent="0.3">
      <c r="A108" s="3" t="s">
        <v>362</v>
      </c>
      <c r="B108" s="3" t="s">
        <v>363</v>
      </c>
      <c r="C108" s="3" t="s">
        <v>364</v>
      </c>
      <c r="D108" s="3" t="s">
        <v>331</v>
      </c>
      <c r="E108" s="3" t="str">
        <f>HYPERLINK("https://talan.bank.gov.ua/get-user-certificate/gVb-busi2k9F1XQRwYYG","Завантажити сертифікат")</f>
        <v>Завантажити сертифікат</v>
      </c>
    </row>
    <row r="109" spans="1:5" x14ac:dyDescent="0.3">
      <c r="A109" s="3" t="s">
        <v>365</v>
      </c>
      <c r="B109" s="3" t="s">
        <v>366</v>
      </c>
      <c r="C109" s="3" t="s">
        <v>367</v>
      </c>
      <c r="D109" s="3" t="s">
        <v>331</v>
      </c>
      <c r="E109" s="3" t="str">
        <f>HYPERLINK("https://talan.bank.gov.ua/get-user-certificate/gVb-bJnjNB7eG95GGQId","Завантажити сертифікат")</f>
        <v>Завантажити сертифікат</v>
      </c>
    </row>
    <row r="110" spans="1:5" x14ac:dyDescent="0.3">
      <c r="A110" s="3" t="s">
        <v>368</v>
      </c>
      <c r="B110" s="3" t="s">
        <v>369</v>
      </c>
      <c r="C110" s="3" t="s">
        <v>370</v>
      </c>
      <c r="D110" s="3" t="s">
        <v>331</v>
      </c>
      <c r="E110" s="3" t="str">
        <f>HYPERLINK("https://talan.bank.gov.ua/get-user-certificate/gVb-bRw7jI45MYH2RJhM","Завантажити сертифікат")</f>
        <v>Завантажити сертифікат</v>
      </c>
    </row>
    <row r="111" spans="1:5" x14ac:dyDescent="0.3">
      <c r="A111" s="3" t="s">
        <v>371</v>
      </c>
      <c r="B111" s="3" t="s">
        <v>372</v>
      </c>
      <c r="C111" s="3" t="s">
        <v>373</v>
      </c>
      <c r="D111" s="3" t="s">
        <v>331</v>
      </c>
      <c r="E111" s="3" t="str">
        <f>HYPERLINK("https://talan.bank.gov.ua/get-user-certificate/gVb-b_VD3dCprFmdu_d3","Завантажити сертифікат")</f>
        <v>Завантажити сертифікат</v>
      </c>
    </row>
    <row r="112" spans="1:5" x14ac:dyDescent="0.3">
      <c r="A112" s="3" t="s">
        <v>374</v>
      </c>
      <c r="B112" s="3" t="s">
        <v>375</v>
      </c>
      <c r="C112" s="3" t="s">
        <v>376</v>
      </c>
      <c r="D112" s="3" t="s">
        <v>377</v>
      </c>
      <c r="E112" s="3" t="str">
        <f>HYPERLINK("https://talan.bank.gov.ua/get-user-certificate/gVb-bvt-QqSPRzMNm0u-","Завантажити сертифікат")</f>
        <v>Завантажити сертифікат</v>
      </c>
    </row>
    <row r="113" spans="1:5" x14ac:dyDescent="0.3">
      <c r="A113" s="3" t="s">
        <v>378</v>
      </c>
      <c r="B113" s="3" t="s">
        <v>379</v>
      </c>
      <c r="C113" s="3" t="s">
        <v>380</v>
      </c>
      <c r="D113" s="3" t="s">
        <v>377</v>
      </c>
      <c r="E113" s="3" t="str">
        <f>HYPERLINK("https://talan.bank.gov.ua/get-user-certificate/gVb-bb5Gmc3afLa8DrQc","Завантажити сертифікат")</f>
        <v>Завантажити сертифікат</v>
      </c>
    </row>
    <row r="114" spans="1:5" x14ac:dyDescent="0.3">
      <c r="A114" s="3" t="s">
        <v>381</v>
      </c>
      <c r="B114" s="3" t="s">
        <v>382</v>
      </c>
      <c r="C114" s="3" t="s">
        <v>383</v>
      </c>
      <c r="D114" s="3" t="s">
        <v>384</v>
      </c>
      <c r="E114" s="3" t="str">
        <f>HYPERLINK("https://talan.bank.gov.ua/get-user-certificate/gVb-bjDq90ut92zg64WE","Завантажити сертифікат")</f>
        <v>Завантажити сертифікат</v>
      </c>
    </row>
    <row r="115" spans="1:5" x14ac:dyDescent="0.3">
      <c r="A115" s="3" t="s">
        <v>385</v>
      </c>
      <c r="B115" s="3" t="s">
        <v>386</v>
      </c>
      <c r="C115" s="3" t="s">
        <v>387</v>
      </c>
      <c r="D115" s="3" t="s">
        <v>384</v>
      </c>
      <c r="E115" s="3" t="str">
        <f>HYPERLINK("https://talan.bank.gov.ua/get-user-certificate/gVb-bt9QBMBmv2JriXrO","Завантажити сертифікат")</f>
        <v>Завантажити сертифікат</v>
      </c>
    </row>
    <row r="116" spans="1:5" x14ac:dyDescent="0.3">
      <c r="A116" s="3" t="s">
        <v>388</v>
      </c>
      <c r="B116" s="3" t="s">
        <v>389</v>
      </c>
      <c r="C116" s="3" t="s">
        <v>390</v>
      </c>
      <c r="D116" s="3" t="s">
        <v>384</v>
      </c>
      <c r="E116" s="3" t="str">
        <f>HYPERLINK("https://talan.bank.gov.ua/get-user-certificate/gVb-bTRZgavt-Z14M5Ei","Завантажити сертифікат")</f>
        <v>Завантажити сертифікат</v>
      </c>
    </row>
    <row r="117" spans="1:5" x14ac:dyDescent="0.3">
      <c r="A117" s="3" t="s">
        <v>391</v>
      </c>
      <c r="B117" s="3" t="s">
        <v>392</v>
      </c>
      <c r="C117" s="3" t="s">
        <v>393</v>
      </c>
      <c r="D117" s="3" t="s">
        <v>394</v>
      </c>
      <c r="E117" s="3" t="str">
        <f>HYPERLINK("https://talan.bank.gov.ua/get-user-certificate/gVb-bszDOS5RQUNYwC-h","Завантажити сертифікат")</f>
        <v>Завантажити сертифікат</v>
      </c>
    </row>
    <row r="118" spans="1:5" x14ac:dyDescent="0.3">
      <c r="A118" s="3" t="s">
        <v>395</v>
      </c>
      <c r="B118" s="3" t="s">
        <v>396</v>
      </c>
      <c r="C118" s="3" t="s">
        <v>397</v>
      </c>
      <c r="D118" s="3" t="s">
        <v>398</v>
      </c>
      <c r="E118" s="3" t="str">
        <f>HYPERLINK("https://talan.bank.gov.ua/get-user-certificate/gVb-bs7RGOCjI7lutfGG","Завантажити сертифікат")</f>
        <v>Завантажити сертифікат</v>
      </c>
    </row>
    <row r="119" spans="1:5" x14ac:dyDescent="0.3">
      <c r="A119" s="3" t="s">
        <v>399</v>
      </c>
      <c r="B119" s="3" t="s">
        <v>400</v>
      </c>
      <c r="C119" s="3" t="s">
        <v>401</v>
      </c>
      <c r="D119" s="3" t="s">
        <v>402</v>
      </c>
      <c r="E119" s="3" t="str">
        <f>HYPERLINK("https://talan.bank.gov.ua/get-user-certificate/gVb-bI8MRgG36qsPeIDy","Завантажити сертифікат")</f>
        <v>Завантажити сертифікат</v>
      </c>
    </row>
    <row r="120" spans="1:5" x14ac:dyDescent="0.3">
      <c r="A120" s="3" t="s">
        <v>403</v>
      </c>
      <c r="B120" s="3" t="s">
        <v>404</v>
      </c>
      <c r="C120" s="3" t="s">
        <v>405</v>
      </c>
      <c r="D120" s="3" t="s">
        <v>402</v>
      </c>
      <c r="E120" s="3" t="str">
        <f>HYPERLINK("https://talan.bank.gov.ua/get-user-certificate/gVb-bKPgpEXkEvh9rLCH","Завантажити сертифікат")</f>
        <v>Завантажити сертифікат</v>
      </c>
    </row>
    <row r="121" spans="1:5" x14ac:dyDescent="0.3">
      <c r="A121" s="3" t="s">
        <v>406</v>
      </c>
      <c r="B121" s="3" t="s">
        <v>407</v>
      </c>
      <c r="C121" s="3" t="s">
        <v>408</v>
      </c>
      <c r="D121" s="3" t="s">
        <v>409</v>
      </c>
      <c r="E121" s="3" t="str">
        <f>HYPERLINK("https://talan.bank.gov.ua/get-user-certificate/gVb-bVaGD9vl8veHjIBb","Завантажити сертифікат")</f>
        <v>Завантажити сертифікат</v>
      </c>
    </row>
    <row r="122" spans="1:5" x14ac:dyDescent="0.3">
      <c r="A122" s="3" t="s">
        <v>410</v>
      </c>
      <c r="B122" s="3" t="s">
        <v>411</v>
      </c>
      <c r="C122" s="3" t="s">
        <v>412</v>
      </c>
      <c r="D122" s="3" t="s">
        <v>409</v>
      </c>
      <c r="E122" s="3" t="str">
        <f>HYPERLINK("https://talan.bank.gov.ua/get-user-certificate/gVb-bueEUSLbd-rrtTmK","Завантажити сертифікат")</f>
        <v>Завантажити сертифікат</v>
      </c>
    </row>
    <row r="123" spans="1:5" x14ac:dyDescent="0.3">
      <c r="A123" s="3" t="s">
        <v>413</v>
      </c>
      <c r="B123" s="3" t="s">
        <v>414</v>
      </c>
      <c r="C123" s="3" t="s">
        <v>415</v>
      </c>
      <c r="D123" s="3" t="s">
        <v>409</v>
      </c>
      <c r="E123" s="3" t="str">
        <f>HYPERLINK("https://talan.bank.gov.ua/get-user-certificate/gVb-bh-tznzQcnxyIax3","Завантажити сертифікат")</f>
        <v>Завантажити сертифікат</v>
      </c>
    </row>
    <row r="124" spans="1:5" x14ac:dyDescent="0.3">
      <c r="A124" s="3" t="s">
        <v>416</v>
      </c>
      <c r="B124" s="3" t="s">
        <v>417</v>
      </c>
      <c r="C124" s="3" t="s">
        <v>418</v>
      </c>
      <c r="D124" s="3" t="s">
        <v>409</v>
      </c>
      <c r="E124" s="3" t="str">
        <f>HYPERLINK("https://talan.bank.gov.ua/get-user-certificate/gVb-bY3aaSZpKurmOccW","Завантажити сертифікат")</f>
        <v>Завантажити сертифікат</v>
      </c>
    </row>
    <row r="125" spans="1:5" x14ac:dyDescent="0.3">
      <c r="A125" s="3" t="s">
        <v>419</v>
      </c>
      <c r="B125" s="3" t="s">
        <v>420</v>
      </c>
      <c r="C125" s="3" t="s">
        <v>421</v>
      </c>
      <c r="D125" s="3" t="s">
        <v>409</v>
      </c>
      <c r="E125" s="3" t="str">
        <f>HYPERLINK("https://talan.bank.gov.ua/get-user-certificate/gVb-bTXeUnHujA3mkffu","Завантажити сертифікат")</f>
        <v>Завантажити сертифікат</v>
      </c>
    </row>
    <row r="126" spans="1:5" x14ac:dyDescent="0.3">
      <c r="A126" s="3" t="s">
        <v>422</v>
      </c>
      <c r="B126" s="3" t="s">
        <v>423</v>
      </c>
      <c r="C126" s="3" t="s">
        <v>424</v>
      </c>
      <c r="D126" s="3" t="s">
        <v>409</v>
      </c>
      <c r="E126" s="3" t="str">
        <f>HYPERLINK("https://talan.bank.gov.ua/get-user-certificate/gVb-bo1u9qYJ20Z1yH-W","Завантажити сертифікат")</f>
        <v>Завантажити сертифікат</v>
      </c>
    </row>
    <row r="127" spans="1:5" x14ac:dyDescent="0.3">
      <c r="A127" s="3" t="s">
        <v>425</v>
      </c>
      <c r="B127" s="3" t="s">
        <v>426</v>
      </c>
      <c r="C127" s="3" t="s">
        <v>427</v>
      </c>
      <c r="D127" s="3" t="s">
        <v>409</v>
      </c>
      <c r="E127" s="3" t="str">
        <f>HYPERLINK("https://talan.bank.gov.ua/get-user-certificate/gVb-bQN-bCPXwAcj9gM8","Завантажити сертифікат")</f>
        <v>Завантажити сертифікат</v>
      </c>
    </row>
    <row r="128" spans="1:5" x14ac:dyDescent="0.3">
      <c r="A128" s="3" t="s">
        <v>428</v>
      </c>
      <c r="B128" s="3" t="s">
        <v>429</v>
      </c>
      <c r="C128" s="3" t="s">
        <v>430</v>
      </c>
      <c r="D128" s="3" t="s">
        <v>409</v>
      </c>
      <c r="E128" s="3" t="str">
        <f>HYPERLINK("https://talan.bank.gov.ua/get-user-certificate/gVb-bnaeLLtPQvv9a6wh","Завантажити сертифікат")</f>
        <v>Завантажити сертифікат</v>
      </c>
    </row>
    <row r="129" spans="1:5" x14ac:dyDescent="0.3">
      <c r="A129" s="3" t="s">
        <v>431</v>
      </c>
      <c r="B129" s="3" t="s">
        <v>432</v>
      </c>
      <c r="C129" s="3" t="s">
        <v>433</v>
      </c>
      <c r="D129" s="3" t="s">
        <v>409</v>
      </c>
      <c r="E129" s="3" t="str">
        <f>HYPERLINK("https://talan.bank.gov.ua/get-user-certificate/gVb-bqVOudoVbtKhY6nK","Завантажити сертифікат")</f>
        <v>Завантажити сертифікат</v>
      </c>
    </row>
    <row r="130" spans="1:5" x14ac:dyDescent="0.3">
      <c r="A130" s="3" t="s">
        <v>434</v>
      </c>
      <c r="B130" s="3" t="s">
        <v>435</v>
      </c>
      <c r="C130" s="3" t="s">
        <v>436</v>
      </c>
      <c r="D130" s="3" t="s">
        <v>409</v>
      </c>
      <c r="E130" s="3" t="str">
        <f>HYPERLINK("https://talan.bank.gov.ua/get-user-certificate/gVb-btNhbOuh5SejEqct","Завантажити сертифікат")</f>
        <v>Завантажити сертифікат</v>
      </c>
    </row>
    <row r="131" spans="1:5" x14ac:dyDescent="0.3">
      <c r="A131" s="3" t="s">
        <v>437</v>
      </c>
      <c r="B131" s="3" t="s">
        <v>438</v>
      </c>
      <c r="C131" s="3" t="s">
        <v>439</v>
      </c>
      <c r="D131" s="3" t="s">
        <v>409</v>
      </c>
      <c r="E131" s="3" t="str">
        <f>HYPERLINK("https://talan.bank.gov.ua/get-user-certificate/gVb-b24yJaC4-ESyfixW","Завантажити сертифікат")</f>
        <v>Завантажити сертифікат</v>
      </c>
    </row>
    <row r="132" spans="1:5" x14ac:dyDescent="0.3">
      <c r="A132" s="3" t="s">
        <v>440</v>
      </c>
      <c r="B132" s="3" t="s">
        <v>441</v>
      </c>
      <c r="C132" s="3" t="s">
        <v>442</v>
      </c>
      <c r="D132" s="3" t="s">
        <v>409</v>
      </c>
      <c r="E132" s="3" t="str">
        <f>HYPERLINK("https://talan.bank.gov.ua/get-user-certificate/gVb-bDjj8qtxMwoZDctd","Завантажити сертифікат")</f>
        <v>Завантажити сертифікат</v>
      </c>
    </row>
    <row r="133" spans="1:5" x14ac:dyDescent="0.3">
      <c r="A133" s="3" t="s">
        <v>443</v>
      </c>
      <c r="B133" s="3" t="s">
        <v>444</v>
      </c>
      <c r="C133" s="3" t="s">
        <v>445</v>
      </c>
      <c r="D133" s="3" t="s">
        <v>409</v>
      </c>
      <c r="E133" s="3" t="str">
        <f>HYPERLINK("https://talan.bank.gov.ua/get-user-certificate/gVb-bSqJkt2i4XNKCAiC","Завантажити сертифікат")</f>
        <v>Завантажити сертифікат</v>
      </c>
    </row>
    <row r="134" spans="1:5" x14ac:dyDescent="0.3">
      <c r="A134" s="3" t="s">
        <v>446</v>
      </c>
      <c r="B134" s="3" t="s">
        <v>447</v>
      </c>
      <c r="C134" s="3" t="s">
        <v>448</v>
      </c>
      <c r="D134" s="3" t="s">
        <v>409</v>
      </c>
      <c r="E134" s="3" t="str">
        <f>HYPERLINK("https://talan.bank.gov.ua/get-user-certificate/gVb-bhq9YdtVfMSkoYII","Завантажити сертифікат")</f>
        <v>Завантажити сертифікат</v>
      </c>
    </row>
    <row r="135" spans="1:5" x14ac:dyDescent="0.3">
      <c r="A135" s="3" t="s">
        <v>449</v>
      </c>
      <c r="B135" s="3" t="s">
        <v>450</v>
      </c>
      <c r="C135" s="3" t="s">
        <v>451</v>
      </c>
      <c r="D135" s="3" t="s">
        <v>409</v>
      </c>
      <c r="E135" s="3" t="str">
        <f>HYPERLINK("https://talan.bank.gov.ua/get-user-certificate/gVb-bXPbAq7X56PPluH4","Завантажити сертифікат")</f>
        <v>Завантажити сертифікат</v>
      </c>
    </row>
    <row r="136" spans="1:5" x14ac:dyDescent="0.3">
      <c r="A136" s="3" t="s">
        <v>452</v>
      </c>
      <c r="B136" s="3" t="s">
        <v>453</v>
      </c>
      <c r="C136" s="3" t="s">
        <v>454</v>
      </c>
      <c r="D136" s="3" t="s">
        <v>409</v>
      </c>
      <c r="E136" s="3" t="str">
        <f>HYPERLINK("https://talan.bank.gov.ua/get-user-certificate/gVb-byNXaQ8x8mre7yiy","Завантажити сертифікат")</f>
        <v>Завантажити сертифікат</v>
      </c>
    </row>
    <row r="137" spans="1:5" x14ac:dyDescent="0.3">
      <c r="A137" s="3" t="s">
        <v>455</v>
      </c>
      <c r="B137" s="3" t="s">
        <v>456</v>
      </c>
      <c r="C137" s="3" t="s">
        <v>457</v>
      </c>
      <c r="D137" s="3" t="s">
        <v>409</v>
      </c>
      <c r="E137" s="3" t="str">
        <f>HYPERLINK("https://talan.bank.gov.ua/get-user-certificate/gVb-b_QXBVPf6cf8mPLu","Завантажити сертифікат")</f>
        <v>Завантажити сертифікат</v>
      </c>
    </row>
    <row r="138" spans="1:5" x14ac:dyDescent="0.3">
      <c r="A138" s="3" t="s">
        <v>458</v>
      </c>
      <c r="B138" s="3" t="s">
        <v>459</v>
      </c>
      <c r="C138" s="3" t="s">
        <v>460</v>
      </c>
      <c r="D138" s="3" t="s">
        <v>461</v>
      </c>
      <c r="E138" s="3" t="str">
        <f>HYPERLINK("https://talan.bank.gov.ua/get-user-certificate/gVb-bJOZ5itKxgFNFYV9","Завантажити сертифікат")</f>
        <v>Завантажити сертифікат</v>
      </c>
    </row>
    <row r="139" spans="1:5" x14ac:dyDescent="0.3">
      <c r="A139" s="3" t="s">
        <v>462</v>
      </c>
      <c r="B139" s="3" t="s">
        <v>463</v>
      </c>
      <c r="C139" s="3" t="s">
        <v>464</v>
      </c>
      <c r="D139" s="3" t="s">
        <v>461</v>
      </c>
      <c r="E139" s="3" t="str">
        <f>HYPERLINK("https://talan.bank.gov.ua/get-user-certificate/gVb-buPFdqjysvQZxX1W","Завантажити сертифікат")</f>
        <v>Завантажити сертифікат</v>
      </c>
    </row>
    <row r="140" spans="1:5" x14ac:dyDescent="0.3">
      <c r="A140" s="3" t="s">
        <v>465</v>
      </c>
      <c r="B140" s="3" t="s">
        <v>466</v>
      </c>
      <c r="C140" s="3" t="s">
        <v>467</v>
      </c>
      <c r="D140" s="3" t="s">
        <v>461</v>
      </c>
      <c r="E140" s="3" t="str">
        <f>HYPERLINK("https://talan.bank.gov.ua/get-user-certificate/gVb-bxaEuCWeP81SiQrR","Завантажити сертифікат")</f>
        <v>Завантажити сертифікат</v>
      </c>
    </row>
    <row r="141" spans="1:5" x14ac:dyDescent="0.3">
      <c r="A141" s="3" t="s">
        <v>468</v>
      </c>
      <c r="B141" s="3" t="s">
        <v>469</v>
      </c>
      <c r="C141" s="3" t="s">
        <v>470</v>
      </c>
      <c r="D141" s="3" t="s">
        <v>461</v>
      </c>
      <c r="E141" s="3" t="str">
        <f>HYPERLINK("https://talan.bank.gov.ua/get-user-certificate/gVb-bTaGlry4euUe7FE0","Завантажити сертифікат")</f>
        <v>Завантажити сертифікат</v>
      </c>
    </row>
    <row r="142" spans="1:5" x14ac:dyDescent="0.3">
      <c r="A142" s="3" t="s">
        <v>471</v>
      </c>
      <c r="B142" s="3" t="s">
        <v>472</v>
      </c>
      <c r="C142" s="3" t="s">
        <v>473</v>
      </c>
      <c r="D142" s="3" t="s">
        <v>474</v>
      </c>
      <c r="E142" s="3" t="str">
        <f>HYPERLINK("https://talan.bank.gov.ua/get-user-certificate/gVb-bDMq8afisLS31i51","Завантажити сертифікат")</f>
        <v>Завантажити сертифікат</v>
      </c>
    </row>
    <row r="143" spans="1:5" x14ac:dyDescent="0.3">
      <c r="A143" s="3" t="s">
        <v>475</v>
      </c>
      <c r="B143" s="3" t="s">
        <v>476</v>
      </c>
      <c r="C143" s="3" t="s">
        <v>477</v>
      </c>
      <c r="D143" s="3" t="s">
        <v>478</v>
      </c>
      <c r="E143" s="3" t="str">
        <f>HYPERLINK("https://talan.bank.gov.ua/get-user-certificate/gVb-bfojsOxeFcVrAGQS","Завантажити сертифікат")</f>
        <v>Завантажити сертифікат</v>
      </c>
    </row>
    <row r="144" spans="1:5" x14ac:dyDescent="0.3">
      <c r="A144" s="3" t="s">
        <v>479</v>
      </c>
      <c r="B144" s="3" t="s">
        <v>480</v>
      </c>
      <c r="C144" s="3" t="s">
        <v>481</v>
      </c>
      <c r="D144" s="3" t="s">
        <v>478</v>
      </c>
      <c r="E144" s="3" t="str">
        <f>HYPERLINK("https://talan.bank.gov.ua/get-user-certificate/gVb-bXhEhBjAuLbKvLuR","Завантажити сертифікат")</f>
        <v>Завантажити сертифікат</v>
      </c>
    </row>
    <row r="145" spans="1:5" x14ac:dyDescent="0.3">
      <c r="A145" s="3" t="s">
        <v>482</v>
      </c>
      <c r="B145" s="3" t="s">
        <v>483</v>
      </c>
      <c r="C145" s="3" t="s">
        <v>484</v>
      </c>
      <c r="D145" s="3" t="s">
        <v>478</v>
      </c>
      <c r="E145" s="3" t="str">
        <f>HYPERLINK("https://talan.bank.gov.ua/get-user-certificate/gVb-bE3yeTayOARmDO0K","Завантажити сертифікат")</f>
        <v>Завантажити сертифікат</v>
      </c>
    </row>
    <row r="146" spans="1:5" x14ac:dyDescent="0.3">
      <c r="A146" s="3" t="s">
        <v>485</v>
      </c>
      <c r="B146" s="3" t="s">
        <v>486</v>
      </c>
      <c r="C146" s="3" t="s">
        <v>487</v>
      </c>
      <c r="D146" s="3" t="s">
        <v>478</v>
      </c>
      <c r="E146" s="3" t="str">
        <f>HYPERLINK("https://talan.bank.gov.ua/get-user-certificate/gVb-bDjQo_oOgN2_iqzu","Завантажити сертифікат")</f>
        <v>Завантажити сертифікат</v>
      </c>
    </row>
    <row r="147" spans="1:5" x14ac:dyDescent="0.3">
      <c r="A147" s="3" t="s">
        <v>488</v>
      </c>
      <c r="B147" s="3" t="s">
        <v>489</v>
      </c>
      <c r="C147" s="3" t="s">
        <v>490</v>
      </c>
      <c r="D147" s="3" t="s">
        <v>478</v>
      </c>
      <c r="E147" s="3" t="str">
        <f>HYPERLINK("https://talan.bank.gov.ua/get-user-certificate/gVb-bJkhl5EcxCCFRvnG","Завантажити сертифікат")</f>
        <v>Завантажити сертифікат</v>
      </c>
    </row>
    <row r="148" spans="1:5" x14ac:dyDescent="0.3">
      <c r="A148" s="3" t="s">
        <v>491</v>
      </c>
      <c r="B148" s="3" t="s">
        <v>492</v>
      </c>
      <c r="C148" s="3" t="s">
        <v>493</v>
      </c>
      <c r="D148" s="3" t="s">
        <v>494</v>
      </c>
      <c r="E148" s="3" t="str">
        <f>HYPERLINK("https://talan.bank.gov.ua/get-user-certificate/gVb-bMFhMqrZdQZnkRa8","Завантажити сертифікат")</f>
        <v>Завантажити сертифікат</v>
      </c>
    </row>
    <row r="149" spans="1:5" x14ac:dyDescent="0.3">
      <c r="A149" s="3" t="s">
        <v>495</v>
      </c>
      <c r="B149" s="3" t="s">
        <v>496</v>
      </c>
      <c r="C149" s="3" t="s">
        <v>497</v>
      </c>
      <c r="D149" s="3" t="s">
        <v>498</v>
      </c>
      <c r="E149" s="3" t="str">
        <f>HYPERLINK("https://talan.bank.gov.ua/get-user-certificate/gVb-behg8qv1-chmXADO","Завантажити сертифікат")</f>
        <v>Завантажити сертифікат</v>
      </c>
    </row>
    <row r="150" spans="1:5" x14ac:dyDescent="0.3">
      <c r="A150" s="3" t="s">
        <v>499</v>
      </c>
      <c r="B150" s="3" t="s">
        <v>500</v>
      </c>
      <c r="C150" s="3" t="s">
        <v>501</v>
      </c>
      <c r="D150" s="3" t="s">
        <v>498</v>
      </c>
      <c r="E150" s="3" t="str">
        <f>HYPERLINK("https://talan.bank.gov.ua/get-user-certificate/gVb-bVyfwub-Do-T367Q","Завантажити сертифікат")</f>
        <v>Завантажити сертифікат</v>
      </c>
    </row>
    <row r="151" spans="1:5" x14ac:dyDescent="0.3">
      <c r="A151" s="3" t="s">
        <v>502</v>
      </c>
      <c r="B151" s="3" t="s">
        <v>503</v>
      </c>
      <c r="C151" s="3" t="s">
        <v>504</v>
      </c>
      <c r="D151" s="3" t="s">
        <v>498</v>
      </c>
      <c r="E151" s="3" t="str">
        <f>HYPERLINK("https://talan.bank.gov.ua/get-user-certificate/gVb-bpNociHOH6wLVDBx","Завантажити сертифікат")</f>
        <v>Завантажити сертифікат</v>
      </c>
    </row>
    <row r="152" spans="1:5" x14ac:dyDescent="0.3">
      <c r="A152" s="3" t="s">
        <v>505</v>
      </c>
      <c r="B152" s="3" t="s">
        <v>506</v>
      </c>
      <c r="C152" s="3" t="s">
        <v>507</v>
      </c>
      <c r="D152" s="3" t="s">
        <v>498</v>
      </c>
      <c r="E152" s="3" t="str">
        <f>HYPERLINK("https://talan.bank.gov.ua/get-user-certificate/gVb-bENaQMCphqa8odLy","Завантажити сертифікат")</f>
        <v>Завантажити сертифікат</v>
      </c>
    </row>
    <row r="153" spans="1:5" x14ac:dyDescent="0.3">
      <c r="A153" s="3" t="s">
        <v>508</v>
      </c>
      <c r="B153" s="3" t="s">
        <v>509</v>
      </c>
      <c r="C153" s="3" t="s">
        <v>510</v>
      </c>
      <c r="D153" s="3" t="s">
        <v>511</v>
      </c>
      <c r="E153" s="3" t="str">
        <f>HYPERLINK("https://talan.bank.gov.ua/get-user-certificate/gVb-bVM7wiZ4rmSqfHPF","Завантажити сертифікат")</f>
        <v>Завантажити сертифікат</v>
      </c>
    </row>
    <row r="154" spans="1:5" x14ac:dyDescent="0.3">
      <c r="A154" s="3" t="s">
        <v>512</v>
      </c>
      <c r="B154" s="3" t="s">
        <v>513</v>
      </c>
      <c r="C154" s="3" t="s">
        <v>514</v>
      </c>
      <c r="D154" s="3" t="s">
        <v>511</v>
      </c>
      <c r="E154" s="3" t="str">
        <f>HYPERLINK("https://talan.bank.gov.ua/get-user-certificate/gVb-bVpptXNVlnBNOVZP","Завантажити сертифікат")</f>
        <v>Завантажити сертифікат</v>
      </c>
    </row>
    <row r="155" spans="1:5" x14ac:dyDescent="0.3">
      <c r="A155" s="3" t="s">
        <v>515</v>
      </c>
      <c r="B155" s="3" t="s">
        <v>516</v>
      </c>
      <c r="C155" s="3" t="s">
        <v>517</v>
      </c>
      <c r="D155" s="3" t="s">
        <v>518</v>
      </c>
      <c r="E155" s="3" t="str">
        <f>HYPERLINK("https://talan.bank.gov.ua/get-user-certificate/gVb-blMb3lcT3_fy3Wo3","Завантажити сертифікат")</f>
        <v>Завантажити сертифікат</v>
      </c>
    </row>
    <row r="156" spans="1:5" x14ac:dyDescent="0.3">
      <c r="A156" s="3" t="s">
        <v>519</v>
      </c>
      <c r="B156" s="3" t="s">
        <v>520</v>
      </c>
      <c r="C156" s="3" t="s">
        <v>521</v>
      </c>
      <c r="D156" s="3" t="s">
        <v>522</v>
      </c>
      <c r="E156" s="3" t="str">
        <f>HYPERLINK("https://talan.bank.gov.ua/get-user-certificate/gVb-bL3CezQYTVy7plMl","Завантажити сертифікат")</f>
        <v>Завантажити сертифікат</v>
      </c>
    </row>
    <row r="157" spans="1:5" x14ac:dyDescent="0.3">
      <c r="A157" s="3" t="s">
        <v>523</v>
      </c>
      <c r="B157" s="3" t="s">
        <v>524</v>
      </c>
      <c r="C157" s="3" t="s">
        <v>525</v>
      </c>
      <c r="D157" s="3" t="s">
        <v>522</v>
      </c>
      <c r="E157" s="3" t="str">
        <f>HYPERLINK("https://talan.bank.gov.ua/get-user-certificate/gVb-brt-_HoFpFisiPGZ","Завантажити сертифікат")</f>
        <v>Завантажити сертифікат</v>
      </c>
    </row>
    <row r="158" spans="1:5" x14ac:dyDescent="0.3">
      <c r="A158" s="3" t="s">
        <v>526</v>
      </c>
      <c r="B158" s="3" t="s">
        <v>527</v>
      </c>
      <c r="C158" s="3" t="s">
        <v>528</v>
      </c>
      <c r="D158" s="3" t="s">
        <v>522</v>
      </c>
      <c r="E158" s="3" t="str">
        <f>HYPERLINK("https://talan.bank.gov.ua/get-user-certificate/gVb-bkKvuWiZm_bZfjXu","Завантажити сертифікат")</f>
        <v>Завантажити сертифікат</v>
      </c>
    </row>
    <row r="159" spans="1:5" x14ac:dyDescent="0.3">
      <c r="A159" s="3" t="s">
        <v>529</v>
      </c>
      <c r="B159" s="3" t="s">
        <v>530</v>
      </c>
      <c r="C159" s="3" t="s">
        <v>531</v>
      </c>
      <c r="D159" s="3" t="s">
        <v>532</v>
      </c>
      <c r="E159" s="3" t="str">
        <f>HYPERLINK("https://talan.bank.gov.ua/get-user-certificate/gVb-bdrwRHpCH78xPFXJ","Завантажити сертифікат")</f>
        <v>Завантажити сертифікат</v>
      </c>
    </row>
    <row r="160" spans="1:5" x14ac:dyDescent="0.3">
      <c r="A160" s="3" t="s">
        <v>533</v>
      </c>
      <c r="B160" s="3" t="s">
        <v>534</v>
      </c>
      <c r="C160" s="3" t="s">
        <v>535</v>
      </c>
      <c r="D160" s="3" t="s">
        <v>532</v>
      </c>
      <c r="E160" s="3" t="str">
        <f>HYPERLINK("https://talan.bank.gov.ua/get-user-certificate/gVb-bAgZkktbUp0t3mpO","Завантажити сертифікат")</f>
        <v>Завантажити сертифікат</v>
      </c>
    </row>
    <row r="161" spans="1:5" x14ac:dyDescent="0.3">
      <c r="A161" s="3" t="s">
        <v>536</v>
      </c>
      <c r="B161" s="3" t="s">
        <v>537</v>
      </c>
      <c r="C161" s="3" t="s">
        <v>538</v>
      </c>
      <c r="D161" s="3" t="s">
        <v>532</v>
      </c>
      <c r="E161" s="3" t="str">
        <f>HYPERLINK("https://talan.bank.gov.ua/get-user-certificate/gVb-bAqbPIw_HEsjO1DY","Завантажити сертифікат")</f>
        <v>Завантажити сертифікат</v>
      </c>
    </row>
    <row r="162" spans="1:5" x14ac:dyDescent="0.3">
      <c r="A162" s="3" t="s">
        <v>539</v>
      </c>
      <c r="B162" s="3" t="s">
        <v>540</v>
      </c>
      <c r="C162" s="3" t="s">
        <v>541</v>
      </c>
      <c r="D162" s="3" t="s">
        <v>532</v>
      </c>
      <c r="E162" s="3" t="str">
        <f>HYPERLINK("https://talan.bank.gov.ua/get-user-certificate/gVb-bEL6YMIl2zUGS1ew","Завантажити сертифікат")</f>
        <v>Завантажити сертифікат</v>
      </c>
    </row>
    <row r="163" spans="1:5" x14ac:dyDescent="0.3">
      <c r="A163" s="3" t="s">
        <v>542</v>
      </c>
      <c r="B163" s="3" t="s">
        <v>543</v>
      </c>
      <c r="C163" s="3" t="s">
        <v>544</v>
      </c>
      <c r="D163" s="3" t="s">
        <v>545</v>
      </c>
      <c r="E163" s="3" t="str">
        <f>HYPERLINK("https://talan.bank.gov.ua/get-user-certificate/gVb-bkct4wrtJUSYbroh","Завантажити сертифікат")</f>
        <v>Завантажити сертифікат</v>
      </c>
    </row>
    <row r="164" spans="1:5" x14ac:dyDescent="0.3">
      <c r="A164" s="3" t="s">
        <v>546</v>
      </c>
      <c r="B164" s="3" t="s">
        <v>547</v>
      </c>
      <c r="C164" s="3" t="s">
        <v>548</v>
      </c>
      <c r="D164" s="3" t="s">
        <v>545</v>
      </c>
      <c r="E164" s="3" t="str">
        <f>HYPERLINK("https://talan.bank.gov.ua/get-user-certificate/gVb-bn1emEQoBhLYDy5i","Завантажити сертифікат")</f>
        <v>Завантажити сертифікат</v>
      </c>
    </row>
    <row r="165" spans="1:5" x14ac:dyDescent="0.3">
      <c r="A165" s="3" t="s">
        <v>549</v>
      </c>
      <c r="B165" s="3" t="s">
        <v>550</v>
      </c>
      <c r="C165" s="3" t="s">
        <v>551</v>
      </c>
      <c r="D165" s="3" t="s">
        <v>545</v>
      </c>
      <c r="E165" s="3" t="str">
        <f>HYPERLINK("https://talan.bank.gov.ua/get-user-certificate/gVb-b2k3Y6Rgyc4ocml-","Завантажити сертифікат")</f>
        <v>Завантажити сертифікат</v>
      </c>
    </row>
    <row r="166" spans="1:5" x14ac:dyDescent="0.3">
      <c r="A166" s="3" t="s">
        <v>552</v>
      </c>
      <c r="B166" s="3" t="s">
        <v>553</v>
      </c>
      <c r="C166" s="3" t="s">
        <v>554</v>
      </c>
      <c r="D166" s="3" t="s">
        <v>545</v>
      </c>
      <c r="E166" s="3" t="str">
        <f>HYPERLINK("https://talan.bank.gov.ua/get-user-certificate/gVb-bjkiHQRkz6TgpYWU","Завантажити сертифікат")</f>
        <v>Завантажити сертифікат</v>
      </c>
    </row>
    <row r="167" spans="1:5" x14ac:dyDescent="0.3">
      <c r="A167" s="3" t="s">
        <v>555</v>
      </c>
      <c r="B167" s="3" t="s">
        <v>556</v>
      </c>
      <c r="C167" s="3" t="s">
        <v>557</v>
      </c>
      <c r="D167" s="3" t="s">
        <v>558</v>
      </c>
      <c r="E167" s="3" t="str">
        <f>HYPERLINK("https://talan.bank.gov.ua/get-user-certificate/gVb-bKbH86P_wI13FPnW","Завантажити сертифікат")</f>
        <v>Завантажити сертифікат</v>
      </c>
    </row>
    <row r="168" spans="1:5" x14ac:dyDescent="0.3">
      <c r="A168" s="3" t="s">
        <v>559</v>
      </c>
      <c r="B168" s="3" t="s">
        <v>560</v>
      </c>
      <c r="C168" s="3" t="s">
        <v>561</v>
      </c>
      <c r="D168" s="3" t="s">
        <v>558</v>
      </c>
      <c r="E168" s="3" t="str">
        <f>HYPERLINK("https://talan.bank.gov.ua/get-user-certificate/gVb-bvFZW534uukv_nE0","Завантажити сертифікат")</f>
        <v>Завантажити сертифікат</v>
      </c>
    </row>
    <row r="169" spans="1:5" x14ac:dyDescent="0.3">
      <c r="A169" s="3" t="s">
        <v>562</v>
      </c>
      <c r="B169" s="3" t="s">
        <v>563</v>
      </c>
      <c r="C169" s="3" t="s">
        <v>564</v>
      </c>
      <c r="D169" s="3" t="s">
        <v>565</v>
      </c>
      <c r="E169" s="3" t="str">
        <f>HYPERLINK("https://talan.bank.gov.ua/get-user-certificate/gVb-bkdTRup0QRl541R4","Завантажити сертифікат")</f>
        <v>Завантажити сертифікат</v>
      </c>
    </row>
    <row r="170" spans="1:5" x14ac:dyDescent="0.3">
      <c r="A170" s="3" t="s">
        <v>566</v>
      </c>
      <c r="B170" s="3" t="s">
        <v>567</v>
      </c>
      <c r="C170" s="3" t="s">
        <v>568</v>
      </c>
      <c r="D170" s="3" t="s">
        <v>565</v>
      </c>
      <c r="E170" s="3" t="str">
        <f>HYPERLINK("https://talan.bank.gov.ua/get-user-certificate/gVb-bHqvcsZrqK8AF8CA","Завантажити сертифікат")</f>
        <v>Завантажити сертифікат</v>
      </c>
    </row>
    <row r="171" spans="1:5" x14ac:dyDescent="0.3">
      <c r="A171" s="3" t="s">
        <v>569</v>
      </c>
      <c r="B171" s="3" t="s">
        <v>570</v>
      </c>
      <c r="C171" s="3" t="s">
        <v>571</v>
      </c>
      <c r="D171" s="3" t="s">
        <v>572</v>
      </c>
      <c r="E171" s="3" t="str">
        <f>HYPERLINK("https://talan.bank.gov.ua/get-user-certificate/gVb-b8IgJy1TIAu1OV6U","Завантажити сертифікат")</f>
        <v>Завантажити сертифікат</v>
      </c>
    </row>
    <row r="172" spans="1:5" x14ac:dyDescent="0.3">
      <c r="A172" s="3" t="s">
        <v>573</v>
      </c>
      <c r="B172" s="3" t="s">
        <v>574</v>
      </c>
      <c r="C172" s="3" t="s">
        <v>575</v>
      </c>
      <c r="D172" s="3" t="s">
        <v>576</v>
      </c>
      <c r="E172" s="3" t="str">
        <f>HYPERLINK("https://talan.bank.gov.ua/get-user-certificate/gVb-bLGwbKf5ye8TNCbg","Завантажити сертифікат")</f>
        <v>Завантажити сертифікат</v>
      </c>
    </row>
    <row r="173" spans="1:5" x14ac:dyDescent="0.3">
      <c r="A173" s="3" t="s">
        <v>577</v>
      </c>
      <c r="B173" s="3" t="s">
        <v>578</v>
      </c>
      <c r="C173" s="3" t="s">
        <v>579</v>
      </c>
      <c r="D173" s="3" t="s">
        <v>580</v>
      </c>
      <c r="E173" s="3" t="str">
        <f>HYPERLINK("https://talan.bank.gov.ua/get-user-certificate/gVb-bmfB1bJq3arsyZOY","Завантажити сертифікат")</f>
        <v>Завантажити сертифікат</v>
      </c>
    </row>
    <row r="174" spans="1:5" x14ac:dyDescent="0.3">
      <c r="A174" s="3" t="s">
        <v>581</v>
      </c>
      <c r="B174" s="3" t="s">
        <v>582</v>
      </c>
      <c r="C174" s="3" t="s">
        <v>583</v>
      </c>
      <c r="D174" s="3" t="s">
        <v>580</v>
      </c>
      <c r="E174" s="3" t="str">
        <f>HYPERLINK("https://talan.bank.gov.ua/get-user-certificate/gVb-bqoRKYh4EeMNgpqM","Завантажити сертифікат")</f>
        <v>Завантажити сертифікат</v>
      </c>
    </row>
    <row r="175" spans="1:5" x14ac:dyDescent="0.3">
      <c r="A175" s="3" t="s">
        <v>584</v>
      </c>
      <c r="B175" s="3" t="s">
        <v>585</v>
      </c>
      <c r="C175" s="3" t="s">
        <v>586</v>
      </c>
      <c r="D175" s="3" t="s">
        <v>587</v>
      </c>
      <c r="E175" s="3" t="str">
        <f>HYPERLINK("https://talan.bank.gov.ua/get-user-certificate/gVb-bQR2y10Cn37ye3hb","Завантажити сертифікат")</f>
        <v>Завантажити сертифікат</v>
      </c>
    </row>
    <row r="176" spans="1:5" x14ac:dyDescent="0.3">
      <c r="A176" s="3" t="s">
        <v>588</v>
      </c>
      <c r="B176" s="3" t="s">
        <v>589</v>
      </c>
      <c r="C176" s="3" t="s">
        <v>590</v>
      </c>
      <c r="D176" s="3" t="s">
        <v>4028</v>
      </c>
      <c r="E176" s="3" t="str">
        <f>HYPERLINK("https://talan.bank.gov.ua/get-user-certificate/tbGwlLd2_9_0T84Q4kXw","Завантажити сертифікат")</f>
        <v>Завантажити сертифікат</v>
      </c>
    </row>
    <row r="177" spans="1:5" x14ac:dyDescent="0.3">
      <c r="A177" s="3" t="s">
        <v>591</v>
      </c>
      <c r="B177" s="3" t="s">
        <v>592</v>
      </c>
      <c r="C177" s="3" t="s">
        <v>593</v>
      </c>
      <c r="D177" s="3" t="s">
        <v>594</v>
      </c>
      <c r="E177" s="3" t="str">
        <f>HYPERLINK("https://talan.bank.gov.ua/get-user-certificate/gVb-bO6hJM8xW9PtenkY","Завантажити сертифікат")</f>
        <v>Завантажити сертифікат</v>
      </c>
    </row>
    <row r="178" spans="1:5" x14ac:dyDescent="0.3">
      <c r="A178" s="3" t="s">
        <v>595</v>
      </c>
      <c r="B178" s="3" t="s">
        <v>596</v>
      </c>
      <c r="C178" s="3" t="s">
        <v>597</v>
      </c>
      <c r="D178" s="3" t="s">
        <v>598</v>
      </c>
      <c r="E178" s="3" t="str">
        <f>HYPERLINK("https://talan.bank.gov.ua/get-user-certificate/gVb-bo9I9amPk0b4pVte","Завантажити сертифікат")</f>
        <v>Завантажити сертифікат</v>
      </c>
    </row>
    <row r="179" spans="1:5" x14ac:dyDescent="0.3">
      <c r="A179" s="3" t="s">
        <v>599</v>
      </c>
      <c r="B179" s="3" t="s">
        <v>600</v>
      </c>
      <c r="C179" s="3" t="s">
        <v>601</v>
      </c>
      <c r="D179" s="3" t="s">
        <v>598</v>
      </c>
      <c r="E179" s="3" t="str">
        <f>HYPERLINK("https://talan.bank.gov.ua/get-user-certificate/gVb-b69NvPti1nZ_un7c","Завантажити сертифікат")</f>
        <v>Завантажити сертифікат</v>
      </c>
    </row>
    <row r="180" spans="1:5" x14ac:dyDescent="0.3">
      <c r="A180" s="3" t="s">
        <v>602</v>
      </c>
      <c r="B180" s="3" t="s">
        <v>603</v>
      </c>
      <c r="C180" s="3" t="s">
        <v>604</v>
      </c>
      <c r="D180" s="3" t="s">
        <v>598</v>
      </c>
      <c r="E180" s="3" t="str">
        <f>HYPERLINK("https://talan.bank.gov.ua/get-user-certificate/gVb-bUMhvVw6bA_XT1fk","Завантажити сертифікат")</f>
        <v>Завантажити сертифікат</v>
      </c>
    </row>
    <row r="181" spans="1:5" x14ac:dyDescent="0.3">
      <c r="A181" s="3" t="s">
        <v>605</v>
      </c>
      <c r="B181" s="3" t="s">
        <v>606</v>
      </c>
      <c r="C181" s="3" t="s">
        <v>607</v>
      </c>
      <c r="D181" s="3" t="s">
        <v>598</v>
      </c>
      <c r="E181" s="3" t="str">
        <f>HYPERLINK("https://talan.bank.gov.ua/get-user-certificate/gVb-bQzab5zVnFhAvCUs","Завантажити сертифікат")</f>
        <v>Завантажити сертифікат</v>
      </c>
    </row>
    <row r="182" spans="1:5" x14ac:dyDescent="0.3">
      <c r="A182" s="3" t="s">
        <v>608</v>
      </c>
      <c r="B182" s="3" t="s">
        <v>609</v>
      </c>
      <c r="C182" s="3" t="s">
        <v>610</v>
      </c>
      <c r="D182" s="3" t="s">
        <v>611</v>
      </c>
      <c r="E182" s="3" t="str">
        <f>HYPERLINK("https://talan.bank.gov.ua/get-user-certificate/gVb-bNBOFatcYSrdFyG3","Завантажити сертифікат")</f>
        <v>Завантажити сертифікат</v>
      </c>
    </row>
    <row r="183" spans="1:5" x14ac:dyDescent="0.3">
      <c r="A183" s="3" t="s">
        <v>612</v>
      </c>
      <c r="B183" s="3" t="s">
        <v>613</v>
      </c>
      <c r="C183" s="3" t="s">
        <v>614</v>
      </c>
      <c r="D183" s="3" t="s">
        <v>611</v>
      </c>
      <c r="E183" s="3" t="str">
        <f>HYPERLINK("https://talan.bank.gov.ua/get-user-certificate/gVb-b2wLy5ZalkCkGrue","Завантажити сертифікат")</f>
        <v>Завантажити сертифікат</v>
      </c>
    </row>
    <row r="184" spans="1:5" x14ac:dyDescent="0.3">
      <c r="A184" s="3" t="s">
        <v>615</v>
      </c>
      <c r="B184" s="3" t="s">
        <v>616</v>
      </c>
      <c r="C184" s="3" t="s">
        <v>617</v>
      </c>
      <c r="D184" s="3" t="s">
        <v>611</v>
      </c>
      <c r="E184" s="3" t="str">
        <f>HYPERLINK("https://talan.bank.gov.ua/get-user-certificate/gVb-boW9gG6RhKS3j6Er","Завантажити сертифікат")</f>
        <v>Завантажити сертифікат</v>
      </c>
    </row>
    <row r="185" spans="1:5" x14ac:dyDescent="0.3">
      <c r="A185" s="3" t="s">
        <v>618</v>
      </c>
      <c r="B185" s="3" t="s">
        <v>619</v>
      </c>
      <c r="C185" s="3" t="s">
        <v>620</v>
      </c>
      <c r="D185" s="3" t="s">
        <v>621</v>
      </c>
      <c r="E185" s="3" t="str">
        <f>HYPERLINK("https://talan.bank.gov.ua/get-user-certificate/gVb-bsuB7vpIY_owZK5j","Завантажити сертифікат")</f>
        <v>Завантажити сертифікат</v>
      </c>
    </row>
    <row r="186" spans="1:5" x14ac:dyDescent="0.3">
      <c r="A186" s="3" t="s">
        <v>622</v>
      </c>
      <c r="B186" s="3" t="s">
        <v>623</v>
      </c>
      <c r="C186" s="3" t="s">
        <v>624</v>
      </c>
      <c r="D186" s="3" t="s">
        <v>621</v>
      </c>
      <c r="E186" s="3" t="str">
        <f>HYPERLINK("https://talan.bank.gov.ua/get-user-certificate/gVb-bp9GSEc58fOV5Kut","Завантажити сертифікат")</f>
        <v>Завантажити сертифікат</v>
      </c>
    </row>
    <row r="187" spans="1:5" x14ac:dyDescent="0.3">
      <c r="A187" s="3" t="s">
        <v>625</v>
      </c>
      <c r="B187" s="3" t="s">
        <v>626</v>
      </c>
      <c r="C187" s="3" t="s">
        <v>627</v>
      </c>
      <c r="D187" s="3" t="s">
        <v>628</v>
      </c>
      <c r="E187" s="3" t="str">
        <f>HYPERLINK("https://talan.bank.gov.ua/get-user-certificate/gVb-bnmr9o1K48KHLXMf","Завантажити сертифікат")</f>
        <v>Завантажити сертифікат</v>
      </c>
    </row>
    <row r="188" spans="1:5" x14ac:dyDescent="0.3">
      <c r="A188" s="3" t="s">
        <v>629</v>
      </c>
      <c r="B188" s="3" t="s">
        <v>630</v>
      </c>
      <c r="C188" s="3" t="s">
        <v>631</v>
      </c>
      <c r="D188" s="3" t="s">
        <v>628</v>
      </c>
      <c r="E188" s="3" t="str">
        <f>HYPERLINK("https://talan.bank.gov.ua/get-user-certificate/gVb-bcRULFH9reBYcn1T","Завантажити сертифікат")</f>
        <v>Завантажити сертифікат</v>
      </c>
    </row>
    <row r="189" spans="1:5" x14ac:dyDescent="0.3">
      <c r="A189" s="3" t="s">
        <v>632</v>
      </c>
      <c r="B189" s="3" t="s">
        <v>633</v>
      </c>
      <c r="C189" s="3" t="s">
        <v>634</v>
      </c>
      <c r="D189" s="3" t="s">
        <v>628</v>
      </c>
      <c r="E189" s="3" t="str">
        <f>HYPERLINK("https://talan.bank.gov.ua/get-user-certificate/gVb-b1mT_zUKIezipQtD","Завантажити сертифікат")</f>
        <v>Завантажити сертифікат</v>
      </c>
    </row>
    <row r="190" spans="1:5" x14ac:dyDescent="0.3">
      <c r="A190" s="3" t="s">
        <v>635</v>
      </c>
      <c r="B190" s="3" t="s">
        <v>636</v>
      </c>
      <c r="C190" s="3" t="s">
        <v>637</v>
      </c>
      <c r="D190" s="3" t="s">
        <v>628</v>
      </c>
      <c r="E190" s="3" t="str">
        <f>HYPERLINK("https://talan.bank.gov.ua/get-user-certificate/gVb-bvJP8e3aPaKw9ifC","Завантажити сертифікат")</f>
        <v>Завантажити сертифікат</v>
      </c>
    </row>
    <row r="191" spans="1:5" x14ac:dyDescent="0.3">
      <c r="A191" s="3" t="s">
        <v>638</v>
      </c>
      <c r="B191" s="3" t="s">
        <v>639</v>
      </c>
      <c r="C191" s="3" t="s">
        <v>640</v>
      </c>
      <c r="D191" s="3" t="s">
        <v>628</v>
      </c>
      <c r="E191" s="3" t="str">
        <f>HYPERLINK("https://talan.bank.gov.ua/get-user-certificate/gVb-bcGzDajgBY6dnbwi","Завантажити сертифікат")</f>
        <v>Завантажити сертифікат</v>
      </c>
    </row>
    <row r="192" spans="1:5" x14ac:dyDescent="0.3">
      <c r="A192" s="3" t="s">
        <v>641</v>
      </c>
      <c r="B192" s="3" t="s">
        <v>642</v>
      </c>
      <c r="C192" s="3" t="s">
        <v>643</v>
      </c>
      <c r="D192" s="3" t="s">
        <v>644</v>
      </c>
      <c r="E192" s="3" t="str">
        <f>HYPERLINK("https://talan.bank.gov.ua/get-user-certificate/gVb-b2n22Y5U-u1A2rY0","Завантажити сертифікат")</f>
        <v>Завантажити сертифікат</v>
      </c>
    </row>
    <row r="193" spans="1:5" x14ac:dyDescent="0.3">
      <c r="A193" s="3" t="s">
        <v>645</v>
      </c>
      <c r="B193" s="3" t="s">
        <v>646</v>
      </c>
      <c r="C193" s="3" t="s">
        <v>647</v>
      </c>
      <c r="D193" s="3" t="s">
        <v>644</v>
      </c>
      <c r="E193" s="3" t="str">
        <f>HYPERLINK("https://talan.bank.gov.ua/get-user-certificate/gVb-bnAPFgwJMrj_Lk9b","Завантажити сертифікат")</f>
        <v>Завантажити сертифікат</v>
      </c>
    </row>
    <row r="194" spans="1:5" x14ac:dyDescent="0.3">
      <c r="A194" s="3" t="s">
        <v>648</v>
      </c>
      <c r="B194" s="3" t="s">
        <v>649</v>
      </c>
      <c r="C194" s="3" t="s">
        <v>650</v>
      </c>
      <c r="D194" s="3" t="s">
        <v>644</v>
      </c>
      <c r="E194" s="3" t="str">
        <f>HYPERLINK("https://talan.bank.gov.ua/get-user-certificate/gVb-b-keWC4h471kNa7G","Завантажити сертифікат")</f>
        <v>Завантажити сертифікат</v>
      </c>
    </row>
    <row r="195" spans="1:5" x14ac:dyDescent="0.3">
      <c r="A195" s="3" t="s">
        <v>651</v>
      </c>
      <c r="B195" s="3" t="s">
        <v>652</v>
      </c>
      <c r="C195" s="3" t="s">
        <v>653</v>
      </c>
      <c r="D195" s="3" t="s">
        <v>654</v>
      </c>
      <c r="E195" s="3" t="str">
        <f>HYPERLINK("https://talan.bank.gov.ua/get-user-certificate/gVb-bro0ohweFleJGT2V","Завантажити сертифікат")</f>
        <v>Завантажити сертифікат</v>
      </c>
    </row>
    <row r="196" spans="1:5" x14ac:dyDescent="0.3">
      <c r="A196" s="3" t="s">
        <v>655</v>
      </c>
      <c r="B196" s="3" t="s">
        <v>656</v>
      </c>
      <c r="C196" s="3" t="s">
        <v>657</v>
      </c>
      <c r="D196" s="3" t="s">
        <v>654</v>
      </c>
      <c r="E196" s="3" t="str">
        <f>HYPERLINK("https://talan.bank.gov.ua/get-user-certificate/gVb-bueJOqfzm-2DHgsJ","Завантажити сертифікат")</f>
        <v>Завантажити сертифікат</v>
      </c>
    </row>
    <row r="197" spans="1:5" x14ac:dyDescent="0.3">
      <c r="A197" s="3" t="s">
        <v>658</v>
      </c>
      <c r="B197" s="3" t="s">
        <v>659</v>
      </c>
      <c r="C197" s="3" t="s">
        <v>660</v>
      </c>
      <c r="D197" s="3" t="s">
        <v>654</v>
      </c>
      <c r="E197" s="3" t="str">
        <f>HYPERLINK("https://talan.bank.gov.ua/get-user-certificate/gVb-b0GBj6gELSylIn4F","Завантажити сертифікат")</f>
        <v>Завантажити сертифікат</v>
      </c>
    </row>
    <row r="198" spans="1:5" x14ac:dyDescent="0.3">
      <c r="A198" s="3" t="s">
        <v>661</v>
      </c>
      <c r="B198" s="3" t="s">
        <v>662</v>
      </c>
      <c r="C198" s="3" t="s">
        <v>663</v>
      </c>
      <c r="D198" s="3" t="s">
        <v>654</v>
      </c>
      <c r="E198" s="3" t="str">
        <f>HYPERLINK("https://talan.bank.gov.ua/get-user-certificate/gVb-bF6SJ4D96bwWZ_u-","Завантажити сертифікат")</f>
        <v>Завантажити сертифікат</v>
      </c>
    </row>
    <row r="199" spans="1:5" x14ac:dyDescent="0.3">
      <c r="A199" s="3" t="s">
        <v>664</v>
      </c>
      <c r="B199" s="3" t="s">
        <v>665</v>
      </c>
      <c r="C199" s="3" t="s">
        <v>666</v>
      </c>
      <c r="D199" s="3" t="s">
        <v>654</v>
      </c>
      <c r="E199" s="3" t="str">
        <f>HYPERLINK("https://talan.bank.gov.ua/get-user-certificate/gVb-bpCeaAG4Dei9mTeF","Завантажити сертифікат")</f>
        <v>Завантажити сертифікат</v>
      </c>
    </row>
    <row r="200" spans="1:5" x14ac:dyDescent="0.3">
      <c r="A200" s="3" t="s">
        <v>667</v>
      </c>
      <c r="B200" s="3" t="s">
        <v>668</v>
      </c>
      <c r="C200" s="3" t="s">
        <v>669</v>
      </c>
      <c r="D200" s="3" t="s">
        <v>654</v>
      </c>
      <c r="E200" s="3" t="str">
        <f>HYPERLINK("https://talan.bank.gov.ua/get-user-certificate/gVb-bFwOvs7G0_gac6Jm","Завантажити сертифікат")</f>
        <v>Завантажити сертифікат</v>
      </c>
    </row>
    <row r="201" spans="1:5" x14ac:dyDescent="0.3">
      <c r="A201" s="3" t="s">
        <v>670</v>
      </c>
      <c r="B201" s="3" t="s">
        <v>671</v>
      </c>
      <c r="C201" s="3" t="s">
        <v>672</v>
      </c>
      <c r="D201" s="3" t="s">
        <v>654</v>
      </c>
      <c r="E201" s="3" t="str">
        <f>HYPERLINK("https://talan.bank.gov.ua/get-user-certificate/gVb-bnJK_CeXmckMyHXL","Завантажити сертифікат")</f>
        <v>Завантажити сертифікат</v>
      </c>
    </row>
    <row r="202" spans="1:5" x14ac:dyDescent="0.3">
      <c r="A202" s="3" t="s">
        <v>673</v>
      </c>
      <c r="B202" s="3" t="s">
        <v>674</v>
      </c>
      <c r="C202" s="3" t="s">
        <v>675</v>
      </c>
      <c r="D202" s="3" t="s">
        <v>654</v>
      </c>
      <c r="E202" s="3" t="str">
        <f>HYPERLINK("https://talan.bank.gov.ua/get-user-certificate/gVb-bec61iEeR08NvOp1","Завантажити сертифікат")</f>
        <v>Завантажити сертифікат</v>
      </c>
    </row>
    <row r="203" spans="1:5" x14ac:dyDescent="0.3">
      <c r="A203" s="3" t="s">
        <v>676</v>
      </c>
      <c r="B203" s="3" t="s">
        <v>677</v>
      </c>
      <c r="C203" s="3" t="s">
        <v>678</v>
      </c>
      <c r="D203" s="3" t="s">
        <v>679</v>
      </c>
      <c r="E203" s="3" t="str">
        <f>HYPERLINK("https://talan.bank.gov.ua/get-user-certificate/gVb-bhFncTw4DC1woZ43","Завантажити сертифікат")</f>
        <v>Завантажити сертифікат</v>
      </c>
    </row>
    <row r="204" spans="1:5" x14ac:dyDescent="0.3">
      <c r="A204" s="3" t="s">
        <v>680</v>
      </c>
      <c r="B204" s="3" t="s">
        <v>681</v>
      </c>
      <c r="C204" s="3" t="s">
        <v>682</v>
      </c>
      <c r="D204" s="3" t="s">
        <v>679</v>
      </c>
      <c r="E204" s="3" t="str">
        <f>HYPERLINK("https://talan.bank.gov.ua/get-user-certificate/gVb-bJfbOqSxLF3P6ORT","Завантажити сертифікат")</f>
        <v>Завантажити сертифікат</v>
      </c>
    </row>
    <row r="205" spans="1:5" x14ac:dyDescent="0.3">
      <c r="A205" s="3" t="s">
        <v>683</v>
      </c>
      <c r="B205" s="3" t="s">
        <v>684</v>
      </c>
      <c r="C205" s="3" t="s">
        <v>685</v>
      </c>
      <c r="D205" s="3" t="s">
        <v>679</v>
      </c>
      <c r="E205" s="3" t="str">
        <f>HYPERLINK("https://talan.bank.gov.ua/get-user-certificate/gVb-bCiIYdv_vM-ewwd2","Завантажити сертифікат")</f>
        <v>Завантажити сертифікат</v>
      </c>
    </row>
    <row r="206" spans="1:5" x14ac:dyDescent="0.3">
      <c r="A206" s="3" t="s">
        <v>686</v>
      </c>
      <c r="B206" s="3" t="s">
        <v>687</v>
      </c>
      <c r="C206" s="3" t="s">
        <v>688</v>
      </c>
      <c r="D206" s="3" t="s">
        <v>679</v>
      </c>
      <c r="E206" s="3" t="str">
        <f>HYPERLINK("https://talan.bank.gov.ua/get-user-certificate/gVb-b4PYe3TSuliHzQ4u","Завантажити сертифікат")</f>
        <v>Завантажити сертифікат</v>
      </c>
    </row>
    <row r="207" spans="1:5" x14ac:dyDescent="0.3">
      <c r="A207" s="3" t="s">
        <v>689</v>
      </c>
      <c r="B207" s="3" t="s">
        <v>690</v>
      </c>
      <c r="C207" s="3" t="s">
        <v>691</v>
      </c>
      <c r="D207" s="3" t="s">
        <v>679</v>
      </c>
      <c r="E207" s="3" t="str">
        <f>HYPERLINK("https://talan.bank.gov.ua/get-user-certificate/gVb-bRTHa58Q6Dc1PvcJ","Завантажити сертифікат")</f>
        <v>Завантажити сертифікат</v>
      </c>
    </row>
    <row r="208" spans="1:5" x14ac:dyDescent="0.3">
      <c r="A208" s="3" t="s">
        <v>692</v>
      </c>
      <c r="B208" s="3" t="s">
        <v>693</v>
      </c>
      <c r="C208" s="3" t="s">
        <v>694</v>
      </c>
      <c r="D208" s="3" t="s">
        <v>679</v>
      </c>
      <c r="E208" s="3" t="str">
        <f>HYPERLINK("https://talan.bank.gov.ua/get-user-certificate/gVb-bvEXbbydYl_2-ltN","Завантажити сертифікат")</f>
        <v>Завантажити сертифікат</v>
      </c>
    </row>
    <row r="209" spans="1:5" x14ac:dyDescent="0.3">
      <c r="A209" s="3" t="s">
        <v>695</v>
      </c>
      <c r="B209" s="3" t="s">
        <v>696</v>
      </c>
      <c r="C209" s="3" t="s">
        <v>697</v>
      </c>
      <c r="D209" s="3" t="s">
        <v>698</v>
      </c>
      <c r="E209" s="3" t="str">
        <f>HYPERLINK("https://talan.bank.gov.ua/get-user-certificate/gVb-bSiI0OKug8FFC0DO","Завантажити сертифікат")</f>
        <v>Завантажити сертифікат</v>
      </c>
    </row>
    <row r="210" spans="1:5" x14ac:dyDescent="0.3">
      <c r="A210" s="3" t="s">
        <v>699</v>
      </c>
      <c r="B210" s="3" t="s">
        <v>700</v>
      </c>
      <c r="C210" s="3" t="s">
        <v>701</v>
      </c>
      <c r="D210" s="3" t="s">
        <v>698</v>
      </c>
      <c r="E210" s="3" t="str">
        <f>HYPERLINK("https://talan.bank.gov.ua/get-user-certificate/gVb-bs7pnYkAJeWVndEv","Завантажити сертифікат")</f>
        <v>Завантажити сертифікат</v>
      </c>
    </row>
    <row r="211" spans="1:5" x14ac:dyDescent="0.3">
      <c r="A211" s="3" t="s">
        <v>702</v>
      </c>
      <c r="B211" s="3" t="s">
        <v>703</v>
      </c>
      <c r="C211" s="3" t="s">
        <v>704</v>
      </c>
      <c r="D211" s="3" t="s">
        <v>705</v>
      </c>
      <c r="E211" s="3" t="str">
        <f>HYPERLINK("https://talan.bank.gov.ua/get-user-certificate/gVb-bnJV6QG8MS5yODmZ","Завантажити сертифікат")</f>
        <v>Завантажити сертифікат</v>
      </c>
    </row>
    <row r="212" spans="1:5" x14ac:dyDescent="0.3">
      <c r="A212" s="3" t="s">
        <v>706</v>
      </c>
      <c r="B212" s="3" t="s">
        <v>707</v>
      </c>
      <c r="C212" s="3" t="s">
        <v>708</v>
      </c>
      <c r="D212" s="3" t="s">
        <v>705</v>
      </c>
      <c r="E212" s="3" t="str">
        <f>HYPERLINK("https://talan.bank.gov.ua/get-user-certificate/gVb-bgdwuPyVQxlcqinz","Завантажити сертифікат")</f>
        <v>Завантажити сертифікат</v>
      </c>
    </row>
    <row r="213" spans="1:5" x14ac:dyDescent="0.3">
      <c r="A213" s="3" t="s">
        <v>709</v>
      </c>
      <c r="B213" s="3" t="s">
        <v>710</v>
      </c>
      <c r="C213" s="3" t="s">
        <v>711</v>
      </c>
      <c r="D213" s="3" t="s">
        <v>705</v>
      </c>
      <c r="E213" s="3" t="str">
        <f>HYPERLINK("https://talan.bank.gov.ua/get-user-certificate/gVb-be0EbfIt8ec5bvB8","Завантажити сертифікат")</f>
        <v>Завантажити сертифікат</v>
      </c>
    </row>
    <row r="214" spans="1:5" x14ac:dyDescent="0.3">
      <c r="A214" s="3" t="s">
        <v>712</v>
      </c>
      <c r="B214" s="3" t="s">
        <v>713</v>
      </c>
      <c r="C214" s="3" t="s">
        <v>714</v>
      </c>
      <c r="D214" s="3" t="s">
        <v>705</v>
      </c>
      <c r="E214" s="3" t="str">
        <f>HYPERLINK("https://talan.bank.gov.ua/get-user-certificate/gVb-bjG1QHXrAASczDIw","Завантажити сертифікат")</f>
        <v>Завантажити сертифікат</v>
      </c>
    </row>
    <row r="215" spans="1:5" x14ac:dyDescent="0.3">
      <c r="A215" s="3" t="s">
        <v>715</v>
      </c>
      <c r="B215" s="3" t="s">
        <v>716</v>
      </c>
      <c r="C215" s="3" t="s">
        <v>717</v>
      </c>
      <c r="D215" s="3" t="s">
        <v>705</v>
      </c>
      <c r="E215" s="3" t="str">
        <f>HYPERLINK("https://talan.bank.gov.ua/get-user-certificate/gVb-baSk3wttrlfhV4vd","Завантажити сертифікат")</f>
        <v>Завантажити сертифікат</v>
      </c>
    </row>
    <row r="216" spans="1:5" x14ac:dyDescent="0.3">
      <c r="A216" s="3" t="s">
        <v>718</v>
      </c>
      <c r="B216" s="3" t="s">
        <v>719</v>
      </c>
      <c r="C216" s="3" t="s">
        <v>720</v>
      </c>
      <c r="D216" s="3" t="s">
        <v>705</v>
      </c>
      <c r="E216" s="3" t="str">
        <f>HYPERLINK("https://talan.bank.gov.ua/get-user-certificate/gVb-bPI5Ci3lQgfmqs6A","Завантажити сертифікат")</f>
        <v>Завантажити сертифікат</v>
      </c>
    </row>
    <row r="217" spans="1:5" x14ac:dyDescent="0.3">
      <c r="A217" s="3" t="s">
        <v>721</v>
      </c>
      <c r="B217" s="3" t="s">
        <v>722</v>
      </c>
      <c r="C217" s="3" t="s">
        <v>723</v>
      </c>
      <c r="D217" s="3" t="s">
        <v>724</v>
      </c>
      <c r="E217" s="3" t="str">
        <f>HYPERLINK("https://talan.bank.gov.ua/get-user-certificate/gVb-b31M5Z9Dzz5fHUGY","Завантажити сертифікат")</f>
        <v>Завантажити сертифікат</v>
      </c>
    </row>
    <row r="218" spans="1:5" x14ac:dyDescent="0.3">
      <c r="A218" s="3" t="s">
        <v>725</v>
      </c>
      <c r="B218" s="3" t="s">
        <v>726</v>
      </c>
      <c r="C218" s="3" t="s">
        <v>727</v>
      </c>
      <c r="D218" s="3" t="s">
        <v>728</v>
      </c>
      <c r="E218" s="3" t="str">
        <f>HYPERLINK("https://talan.bank.gov.ua/get-user-certificate/gVb-b_-z9BUdHAVQzxwK","Завантажити сертифікат")</f>
        <v>Завантажити сертифікат</v>
      </c>
    </row>
    <row r="219" spans="1:5" x14ac:dyDescent="0.3">
      <c r="A219" s="3" t="s">
        <v>729</v>
      </c>
      <c r="B219" s="3" t="s">
        <v>730</v>
      </c>
      <c r="C219" s="3" t="s">
        <v>731</v>
      </c>
      <c r="D219" s="3" t="s">
        <v>732</v>
      </c>
      <c r="E219" s="3" t="str">
        <f>HYPERLINK("https://talan.bank.gov.ua/get-user-certificate/gVb-bfxu_kmksVRKGivj","Завантажити сертифікат")</f>
        <v>Завантажити сертифікат</v>
      </c>
    </row>
    <row r="220" spans="1:5" x14ac:dyDescent="0.3">
      <c r="A220" s="3" t="s">
        <v>733</v>
      </c>
      <c r="B220" s="3" t="s">
        <v>734</v>
      </c>
      <c r="C220" s="3" t="s">
        <v>735</v>
      </c>
      <c r="D220" s="3" t="s">
        <v>736</v>
      </c>
      <c r="E220" s="3" t="str">
        <f>HYPERLINK("https://talan.bank.gov.ua/get-user-certificate/gVb-b-E9p9XOWeMQlSE4","Завантажити сертифікат")</f>
        <v>Завантажити сертифікат</v>
      </c>
    </row>
    <row r="221" spans="1:5" x14ac:dyDescent="0.3">
      <c r="A221" s="3" t="s">
        <v>737</v>
      </c>
      <c r="B221" s="3" t="s">
        <v>738</v>
      </c>
      <c r="C221" s="3" t="s">
        <v>739</v>
      </c>
      <c r="D221" s="3" t="s">
        <v>736</v>
      </c>
      <c r="E221" s="3" t="str">
        <f>HYPERLINK("https://talan.bank.gov.ua/get-user-certificate/gVb-bGBt5gDeJDJTiG49","Завантажити сертифікат")</f>
        <v>Завантажити сертифікат</v>
      </c>
    </row>
    <row r="222" spans="1:5" x14ac:dyDescent="0.3">
      <c r="A222" s="3" t="s">
        <v>740</v>
      </c>
      <c r="B222" s="3" t="s">
        <v>741</v>
      </c>
      <c r="C222" s="3" t="s">
        <v>742</v>
      </c>
      <c r="D222" s="3" t="s">
        <v>743</v>
      </c>
      <c r="E222" s="3" t="str">
        <f>HYPERLINK("https://talan.bank.gov.ua/get-user-certificate/gVb-bLk5U6zGNcL_zX2n","Завантажити сертифікат")</f>
        <v>Завантажити сертифікат</v>
      </c>
    </row>
    <row r="223" spans="1:5" x14ac:dyDescent="0.3">
      <c r="A223" s="3" t="s">
        <v>744</v>
      </c>
      <c r="B223" s="3" t="s">
        <v>745</v>
      </c>
      <c r="C223" s="3" t="s">
        <v>746</v>
      </c>
      <c r="D223" s="3" t="s">
        <v>743</v>
      </c>
      <c r="E223" s="3" t="str">
        <f>HYPERLINK("https://talan.bank.gov.ua/get-user-certificate/gVb-bKWyzi4aFy85J2wc","Завантажити сертифікат")</f>
        <v>Завантажити сертифікат</v>
      </c>
    </row>
    <row r="224" spans="1:5" x14ac:dyDescent="0.3">
      <c r="A224" s="3" t="s">
        <v>747</v>
      </c>
      <c r="B224" s="3" t="s">
        <v>748</v>
      </c>
      <c r="C224" s="3" t="s">
        <v>749</v>
      </c>
      <c r="D224" s="3" t="s">
        <v>750</v>
      </c>
      <c r="E224" s="3" t="str">
        <f>HYPERLINK("https://talan.bank.gov.ua/get-user-certificate/gVb-baHj0SyPc7TkDOTr","Завантажити сертифікат")</f>
        <v>Завантажити сертифікат</v>
      </c>
    </row>
    <row r="225" spans="1:5" x14ac:dyDescent="0.3">
      <c r="A225" s="3" t="s">
        <v>751</v>
      </c>
      <c r="B225" s="3" t="s">
        <v>752</v>
      </c>
      <c r="C225" s="3" t="s">
        <v>753</v>
      </c>
      <c r="D225" s="3" t="s">
        <v>754</v>
      </c>
      <c r="E225" s="3" t="str">
        <f>HYPERLINK("https://talan.bank.gov.ua/get-user-certificate/gVb-bN9ozrql5qyIjEQQ","Завантажити сертифікат")</f>
        <v>Завантажити сертифікат</v>
      </c>
    </row>
    <row r="226" spans="1:5" x14ac:dyDescent="0.3">
      <c r="A226" s="3" t="s">
        <v>755</v>
      </c>
      <c r="B226" s="3" t="s">
        <v>756</v>
      </c>
      <c r="C226" s="3" t="s">
        <v>757</v>
      </c>
      <c r="D226" s="3" t="s">
        <v>758</v>
      </c>
      <c r="E226" s="3" t="str">
        <f>HYPERLINK("https://talan.bank.gov.ua/get-user-certificate/gVb-bTwzWFzZ5SqDnvjh","Завантажити сертифікат")</f>
        <v>Завантажити сертифікат</v>
      </c>
    </row>
    <row r="227" spans="1:5" x14ac:dyDescent="0.3">
      <c r="A227" s="3" t="s">
        <v>759</v>
      </c>
      <c r="B227" s="3" t="s">
        <v>760</v>
      </c>
      <c r="C227" s="3" t="s">
        <v>761</v>
      </c>
      <c r="D227" s="3" t="s">
        <v>762</v>
      </c>
      <c r="E227" s="3" t="str">
        <f>HYPERLINK("https://talan.bank.gov.ua/get-user-certificate/gVb-bT7ATD3EtoGu54n4","Завантажити сертифікат")</f>
        <v>Завантажити сертифікат</v>
      </c>
    </row>
    <row r="228" spans="1:5" x14ac:dyDescent="0.3">
      <c r="A228" s="3" t="s">
        <v>763</v>
      </c>
      <c r="B228" s="3" t="s">
        <v>764</v>
      </c>
      <c r="C228" s="3" t="s">
        <v>765</v>
      </c>
      <c r="D228" s="3" t="s">
        <v>766</v>
      </c>
      <c r="E228" s="3" t="str">
        <f>HYPERLINK("https://talan.bank.gov.ua/get-user-certificate/gVb-bPM_7A8kaIgV4uB3","Завантажити сертифікат")</f>
        <v>Завантажити сертифікат</v>
      </c>
    </row>
    <row r="229" spans="1:5" x14ac:dyDescent="0.3">
      <c r="A229" s="3" t="s">
        <v>767</v>
      </c>
      <c r="B229" s="3" t="s">
        <v>768</v>
      </c>
      <c r="C229" s="3" t="s">
        <v>769</v>
      </c>
      <c r="D229" s="3" t="s">
        <v>770</v>
      </c>
      <c r="E229" s="3" t="str">
        <f>HYPERLINK("https://talan.bank.gov.ua/get-user-certificate/gVb-bMrqjJjBjL_UB-hX","Завантажити сертифікат")</f>
        <v>Завантажити сертифікат</v>
      </c>
    </row>
    <row r="230" spans="1:5" x14ac:dyDescent="0.3">
      <c r="A230" s="3" t="s">
        <v>771</v>
      </c>
      <c r="B230" s="3" t="s">
        <v>772</v>
      </c>
      <c r="C230" s="3" t="s">
        <v>773</v>
      </c>
      <c r="D230" s="3" t="s">
        <v>770</v>
      </c>
      <c r="E230" s="3" t="str">
        <f>HYPERLINK("https://talan.bank.gov.ua/get-user-certificate/gVb-b2QAEAYJW8XHLgOU","Завантажити сертифікат")</f>
        <v>Завантажити сертифікат</v>
      </c>
    </row>
    <row r="231" spans="1:5" x14ac:dyDescent="0.3">
      <c r="A231" s="3" t="s">
        <v>774</v>
      </c>
      <c r="B231" s="3" t="s">
        <v>775</v>
      </c>
      <c r="C231" s="3" t="s">
        <v>776</v>
      </c>
      <c r="D231" s="3" t="s">
        <v>770</v>
      </c>
      <c r="E231" s="3" t="str">
        <f>HYPERLINK("https://talan.bank.gov.ua/get-user-certificate/gVb-b8weL99-Qw6R6VT6","Завантажити сертифікат")</f>
        <v>Завантажити сертифікат</v>
      </c>
    </row>
    <row r="232" spans="1:5" x14ac:dyDescent="0.3">
      <c r="A232" s="3" t="s">
        <v>777</v>
      </c>
      <c r="B232" s="3" t="s">
        <v>778</v>
      </c>
      <c r="C232" s="3" t="s">
        <v>779</v>
      </c>
      <c r="D232" s="3" t="s">
        <v>780</v>
      </c>
      <c r="E232" s="3" t="str">
        <f>HYPERLINK("https://talan.bank.gov.ua/get-user-certificate/gVb-b5Ml-dNp-Kq6n3zM","Завантажити сертифікат")</f>
        <v>Завантажити сертифікат</v>
      </c>
    </row>
    <row r="233" spans="1:5" x14ac:dyDescent="0.3">
      <c r="A233" s="3" t="s">
        <v>781</v>
      </c>
      <c r="B233" s="3" t="s">
        <v>782</v>
      </c>
      <c r="C233" s="3" t="s">
        <v>783</v>
      </c>
      <c r="D233" s="3" t="s">
        <v>780</v>
      </c>
      <c r="E233" s="3" t="str">
        <f>HYPERLINK("https://talan.bank.gov.ua/get-user-certificate/gVb-bauqV_yMG5O-bETt","Завантажити сертифікат")</f>
        <v>Завантажити сертифікат</v>
      </c>
    </row>
    <row r="234" spans="1:5" x14ac:dyDescent="0.3">
      <c r="A234" s="3" t="s">
        <v>784</v>
      </c>
      <c r="B234" s="3" t="s">
        <v>785</v>
      </c>
      <c r="C234" s="3" t="s">
        <v>786</v>
      </c>
      <c r="D234" s="3" t="s">
        <v>780</v>
      </c>
      <c r="E234" s="3" t="str">
        <f>HYPERLINK("https://talan.bank.gov.ua/get-user-certificate/gVb-bhBL-dzOnytdqpZy","Завантажити сертифікат")</f>
        <v>Завантажити сертифікат</v>
      </c>
    </row>
    <row r="235" spans="1:5" x14ac:dyDescent="0.3">
      <c r="A235" s="3" t="s">
        <v>787</v>
      </c>
      <c r="B235" s="3" t="s">
        <v>788</v>
      </c>
      <c r="C235" s="3" t="s">
        <v>789</v>
      </c>
      <c r="D235" s="3" t="s">
        <v>780</v>
      </c>
      <c r="E235" s="3" t="str">
        <f>HYPERLINK("https://talan.bank.gov.ua/get-user-certificate/gVb-bTeEQItBFo3pJO0k","Завантажити сертифікат")</f>
        <v>Завантажити сертифікат</v>
      </c>
    </row>
    <row r="236" spans="1:5" x14ac:dyDescent="0.3">
      <c r="A236" s="3" t="s">
        <v>790</v>
      </c>
      <c r="B236" s="3" t="s">
        <v>791</v>
      </c>
      <c r="C236" s="3" t="s">
        <v>792</v>
      </c>
      <c r="D236" s="3" t="s">
        <v>780</v>
      </c>
      <c r="E236" s="3" t="str">
        <f>HYPERLINK("https://talan.bank.gov.ua/get-user-certificate/gVb-b75Jq_pjjiRmUxcS","Завантажити сертифікат")</f>
        <v>Завантажити сертифікат</v>
      </c>
    </row>
    <row r="237" spans="1:5" x14ac:dyDescent="0.3">
      <c r="A237" s="3" t="s">
        <v>793</v>
      </c>
      <c r="B237" s="3" t="s">
        <v>794</v>
      </c>
      <c r="C237" s="3" t="s">
        <v>795</v>
      </c>
      <c r="D237" s="3" t="s">
        <v>780</v>
      </c>
      <c r="E237" s="3" t="str">
        <f>HYPERLINK("https://talan.bank.gov.ua/get-user-certificate/gVb-b2uoM4-qP7sT5_kt","Завантажити сертифікат")</f>
        <v>Завантажити сертифікат</v>
      </c>
    </row>
    <row r="238" spans="1:5" x14ac:dyDescent="0.3">
      <c r="A238" s="3" t="s">
        <v>796</v>
      </c>
      <c r="B238" s="3" t="s">
        <v>797</v>
      </c>
      <c r="C238" s="3" t="s">
        <v>798</v>
      </c>
      <c r="D238" s="3" t="s">
        <v>799</v>
      </c>
      <c r="E238" s="3" t="str">
        <f>HYPERLINK("https://talan.bank.gov.ua/get-user-certificate/gVb-blT5Fm-j6JpxAfhH","Завантажити сертифікат")</f>
        <v>Завантажити сертифікат</v>
      </c>
    </row>
    <row r="239" spans="1:5" x14ac:dyDescent="0.3">
      <c r="A239" s="3" t="s">
        <v>800</v>
      </c>
      <c r="B239" s="3" t="s">
        <v>801</v>
      </c>
      <c r="C239" s="3" t="s">
        <v>802</v>
      </c>
      <c r="D239" s="3" t="s">
        <v>799</v>
      </c>
      <c r="E239" s="3" t="str">
        <f>HYPERLINK("https://talan.bank.gov.ua/get-user-certificate/gVb-bD0FVbEPkKxXtHaL","Завантажити сертифікат")</f>
        <v>Завантажити сертифікат</v>
      </c>
    </row>
    <row r="240" spans="1:5" x14ac:dyDescent="0.3">
      <c r="A240" s="3" t="s">
        <v>803</v>
      </c>
      <c r="B240" s="3" t="s">
        <v>804</v>
      </c>
      <c r="C240" s="3" t="s">
        <v>805</v>
      </c>
      <c r="D240" s="3" t="s">
        <v>799</v>
      </c>
      <c r="E240" s="3" t="str">
        <f>HYPERLINK("https://talan.bank.gov.ua/get-user-certificate/gVb-bF7_jJNUftBlA6-k","Завантажити сертифікат")</f>
        <v>Завантажити сертифікат</v>
      </c>
    </row>
    <row r="241" spans="1:5" x14ac:dyDescent="0.3">
      <c r="A241" s="3" t="s">
        <v>806</v>
      </c>
      <c r="B241" s="3" t="s">
        <v>807</v>
      </c>
      <c r="C241" s="3" t="s">
        <v>808</v>
      </c>
      <c r="D241" s="3" t="s">
        <v>799</v>
      </c>
      <c r="E241" s="3" t="str">
        <f>HYPERLINK("https://talan.bank.gov.ua/get-user-certificate/gVb-bIMHle_oFRxUNFeM","Завантажити сертифікат")</f>
        <v>Завантажити сертифікат</v>
      </c>
    </row>
    <row r="242" spans="1:5" x14ac:dyDescent="0.3">
      <c r="A242" s="3" t="s">
        <v>809</v>
      </c>
      <c r="B242" s="3" t="s">
        <v>810</v>
      </c>
      <c r="C242" s="3" t="s">
        <v>811</v>
      </c>
      <c r="D242" s="3" t="s">
        <v>799</v>
      </c>
      <c r="E242" s="3" t="str">
        <f>HYPERLINK("https://talan.bank.gov.ua/get-user-certificate/gVb-bXz7rCHNG290nivZ","Завантажити сертифікат")</f>
        <v>Завантажити сертифікат</v>
      </c>
    </row>
    <row r="243" spans="1:5" x14ac:dyDescent="0.3">
      <c r="A243" s="3" t="s">
        <v>812</v>
      </c>
      <c r="B243" s="3" t="s">
        <v>813</v>
      </c>
      <c r="C243" s="3" t="s">
        <v>814</v>
      </c>
      <c r="D243" s="3" t="s">
        <v>799</v>
      </c>
      <c r="E243" s="3" t="str">
        <f>HYPERLINK("https://talan.bank.gov.ua/get-user-certificate/gVb-b4Hd1tmm-hdld4cf","Завантажити сертифікат")</f>
        <v>Завантажити сертифікат</v>
      </c>
    </row>
    <row r="244" spans="1:5" x14ac:dyDescent="0.3">
      <c r="A244" s="3" t="s">
        <v>815</v>
      </c>
      <c r="B244" s="3" t="s">
        <v>816</v>
      </c>
      <c r="C244" s="3" t="s">
        <v>817</v>
      </c>
      <c r="D244" s="3" t="s">
        <v>799</v>
      </c>
      <c r="E244" s="3" t="str">
        <f>HYPERLINK("https://talan.bank.gov.ua/get-user-certificate/gVb-bPPh5j1E-Wdyh8Cu","Завантажити сертифікат")</f>
        <v>Завантажити сертифікат</v>
      </c>
    </row>
    <row r="245" spans="1:5" x14ac:dyDescent="0.3">
      <c r="A245" s="3" t="s">
        <v>818</v>
      </c>
      <c r="B245" s="3" t="s">
        <v>819</v>
      </c>
      <c r="C245" s="3" t="s">
        <v>820</v>
      </c>
      <c r="D245" s="3" t="s">
        <v>799</v>
      </c>
      <c r="E245" s="3" t="str">
        <f>HYPERLINK("https://talan.bank.gov.ua/get-user-certificate/gVb-b-Zse0Dlm7-8cMFx","Завантажити сертифікат")</f>
        <v>Завантажити сертифікат</v>
      </c>
    </row>
    <row r="246" spans="1:5" x14ac:dyDescent="0.3">
      <c r="A246" s="3" t="s">
        <v>821</v>
      </c>
      <c r="B246" s="3" t="s">
        <v>822</v>
      </c>
      <c r="C246" s="3" t="s">
        <v>823</v>
      </c>
      <c r="D246" s="3" t="s">
        <v>799</v>
      </c>
      <c r="E246" s="3" t="str">
        <f>HYPERLINK("https://talan.bank.gov.ua/get-user-certificate/gVb-byGUm00_ch7mTD6B","Завантажити сертифікат")</f>
        <v>Завантажити сертифікат</v>
      </c>
    </row>
    <row r="247" spans="1:5" x14ac:dyDescent="0.3">
      <c r="A247" s="3" t="s">
        <v>824</v>
      </c>
      <c r="B247" s="3" t="s">
        <v>825</v>
      </c>
      <c r="C247" s="3" t="s">
        <v>826</v>
      </c>
      <c r="D247" s="3" t="s">
        <v>799</v>
      </c>
      <c r="E247" s="3" t="str">
        <f>HYPERLINK("https://talan.bank.gov.ua/get-user-certificate/gVb-bmQJX6duLofZJA2t","Завантажити сертифікат")</f>
        <v>Завантажити сертифікат</v>
      </c>
    </row>
    <row r="248" spans="1:5" x14ac:dyDescent="0.3">
      <c r="A248" s="3" t="s">
        <v>827</v>
      </c>
      <c r="B248" s="3" t="s">
        <v>828</v>
      </c>
      <c r="C248" s="3" t="s">
        <v>829</v>
      </c>
      <c r="D248" s="3" t="s">
        <v>799</v>
      </c>
      <c r="E248" s="3" t="str">
        <f>HYPERLINK("https://talan.bank.gov.ua/get-user-certificate/gVb-blmoKyiDhIru2xqx","Завантажити сертифікат")</f>
        <v>Завантажити сертифікат</v>
      </c>
    </row>
    <row r="249" spans="1:5" x14ac:dyDescent="0.3">
      <c r="A249" s="3" t="s">
        <v>830</v>
      </c>
      <c r="B249" s="3" t="s">
        <v>831</v>
      </c>
      <c r="C249" s="3" t="s">
        <v>832</v>
      </c>
      <c r="D249" s="3" t="s">
        <v>833</v>
      </c>
      <c r="E249" s="3" t="str">
        <f>HYPERLINK("https://talan.bank.gov.ua/get-user-certificate/gVb-b_TjMu_ho7HleRd6","Завантажити сертифікат")</f>
        <v>Завантажити сертифікат</v>
      </c>
    </row>
    <row r="250" spans="1:5" x14ac:dyDescent="0.3">
      <c r="A250" s="3" t="s">
        <v>834</v>
      </c>
      <c r="B250" s="3" t="s">
        <v>835</v>
      </c>
      <c r="C250" s="3" t="s">
        <v>836</v>
      </c>
      <c r="D250" s="3" t="s">
        <v>833</v>
      </c>
      <c r="E250" s="3" t="str">
        <f>HYPERLINK("https://talan.bank.gov.ua/get-user-certificate/gVb-bK0PZ49eVUjeKF3O","Завантажити сертифікат")</f>
        <v>Завантажити сертифікат</v>
      </c>
    </row>
    <row r="251" spans="1:5" x14ac:dyDescent="0.3">
      <c r="A251" s="3" t="s">
        <v>837</v>
      </c>
      <c r="B251" s="3" t="s">
        <v>838</v>
      </c>
      <c r="C251" s="3" t="s">
        <v>839</v>
      </c>
      <c r="D251" s="3" t="s">
        <v>833</v>
      </c>
      <c r="E251" s="3" t="str">
        <f>HYPERLINK("https://talan.bank.gov.ua/get-user-certificate/gVb-btBzcoy1OYTFbzJx","Завантажити сертифікат")</f>
        <v>Завантажити сертифікат</v>
      </c>
    </row>
    <row r="252" spans="1:5" x14ac:dyDescent="0.3">
      <c r="A252" s="3" t="s">
        <v>840</v>
      </c>
      <c r="B252" s="3" t="s">
        <v>841</v>
      </c>
      <c r="C252" s="3" t="s">
        <v>842</v>
      </c>
      <c r="D252" s="3" t="s">
        <v>833</v>
      </c>
      <c r="E252" s="3" t="str">
        <f>HYPERLINK("https://talan.bank.gov.ua/get-user-certificate/gVb-bpDRYvUcXlnGWTMv","Завантажити сертифікат")</f>
        <v>Завантажити сертифікат</v>
      </c>
    </row>
    <row r="253" spans="1:5" x14ac:dyDescent="0.3">
      <c r="A253" s="3" t="s">
        <v>843</v>
      </c>
      <c r="B253" s="3" t="s">
        <v>844</v>
      </c>
      <c r="C253" s="3" t="s">
        <v>845</v>
      </c>
      <c r="D253" s="3" t="s">
        <v>833</v>
      </c>
      <c r="E253" s="3" t="str">
        <f>HYPERLINK("https://talan.bank.gov.ua/get-user-certificate/gVb-bOhIaWeFwGa4-iB-","Завантажити сертифікат")</f>
        <v>Завантажити сертифікат</v>
      </c>
    </row>
    <row r="254" spans="1:5" x14ac:dyDescent="0.3">
      <c r="A254" s="3" t="s">
        <v>846</v>
      </c>
      <c r="B254" s="3" t="s">
        <v>847</v>
      </c>
      <c r="C254" s="3" t="s">
        <v>848</v>
      </c>
      <c r="D254" s="3" t="s">
        <v>833</v>
      </c>
      <c r="E254" s="3" t="str">
        <f>HYPERLINK("https://talan.bank.gov.ua/get-user-certificate/gVb-bhMu7aA92ksjaFE4","Завантажити сертифікат")</f>
        <v>Завантажити сертифікат</v>
      </c>
    </row>
    <row r="255" spans="1:5" x14ac:dyDescent="0.3">
      <c r="A255" s="3" t="s">
        <v>849</v>
      </c>
      <c r="B255" s="3" t="s">
        <v>850</v>
      </c>
      <c r="C255" s="3" t="s">
        <v>851</v>
      </c>
      <c r="D255" s="3" t="s">
        <v>833</v>
      </c>
      <c r="E255" s="3" t="str">
        <f>HYPERLINK("https://talan.bank.gov.ua/get-user-certificate/gVb-bIq_Mpc9vl3JAv-h","Завантажити сертифікат")</f>
        <v>Завантажити сертифікат</v>
      </c>
    </row>
    <row r="256" spans="1:5" x14ac:dyDescent="0.3">
      <c r="A256" s="3" t="s">
        <v>852</v>
      </c>
      <c r="B256" s="3" t="s">
        <v>853</v>
      </c>
      <c r="C256" s="3" t="s">
        <v>854</v>
      </c>
      <c r="D256" s="3" t="s">
        <v>833</v>
      </c>
      <c r="E256" s="3" t="str">
        <f>HYPERLINK("https://talan.bank.gov.ua/get-user-certificate/gVb-bdHZ3sLSwewjw_cS","Завантажити сертифікат")</f>
        <v>Завантажити сертифікат</v>
      </c>
    </row>
    <row r="257" spans="1:5" x14ac:dyDescent="0.3">
      <c r="A257" s="3" t="s">
        <v>855</v>
      </c>
      <c r="B257" s="3" t="s">
        <v>856</v>
      </c>
      <c r="C257" s="3" t="s">
        <v>857</v>
      </c>
      <c r="D257" s="3" t="s">
        <v>833</v>
      </c>
      <c r="E257" s="3" t="str">
        <f>HYPERLINK("https://talan.bank.gov.ua/get-user-certificate/gVb-bLtcoaPC5PBjwCku","Завантажити сертифікат")</f>
        <v>Завантажити сертифікат</v>
      </c>
    </row>
    <row r="258" spans="1:5" x14ac:dyDescent="0.3">
      <c r="A258" s="3" t="s">
        <v>858</v>
      </c>
      <c r="B258" s="3" t="s">
        <v>859</v>
      </c>
      <c r="C258" s="3" t="s">
        <v>860</v>
      </c>
      <c r="D258" s="3" t="s">
        <v>833</v>
      </c>
      <c r="E258" s="3" t="str">
        <f>HYPERLINK("https://talan.bank.gov.ua/get-user-certificate/gVb-bJbPWuLzbL0O5-6M","Завантажити сертифікат")</f>
        <v>Завантажити сертифікат</v>
      </c>
    </row>
    <row r="259" spans="1:5" x14ac:dyDescent="0.3">
      <c r="A259" s="3" t="s">
        <v>861</v>
      </c>
      <c r="B259" s="3" t="s">
        <v>862</v>
      </c>
      <c r="C259" s="3" t="s">
        <v>863</v>
      </c>
      <c r="D259" s="3" t="s">
        <v>833</v>
      </c>
      <c r="E259" s="3" t="str">
        <f>HYPERLINK("https://talan.bank.gov.ua/get-user-certificate/gVb-bYoapu1r4lgAkgPN","Завантажити сертифікат")</f>
        <v>Завантажити сертифікат</v>
      </c>
    </row>
    <row r="260" spans="1:5" x14ac:dyDescent="0.3">
      <c r="A260" s="3" t="s">
        <v>864</v>
      </c>
      <c r="B260" s="3" t="s">
        <v>865</v>
      </c>
      <c r="C260" s="3" t="s">
        <v>866</v>
      </c>
      <c r="D260" s="3" t="s">
        <v>833</v>
      </c>
      <c r="E260" s="3" t="str">
        <f>HYPERLINK("https://talan.bank.gov.ua/get-user-certificate/gVb-bUktJoUDZ0X1Di23","Завантажити сертифікат")</f>
        <v>Завантажити сертифікат</v>
      </c>
    </row>
    <row r="261" spans="1:5" x14ac:dyDescent="0.3">
      <c r="A261" s="3" t="s">
        <v>867</v>
      </c>
      <c r="B261" s="3" t="s">
        <v>868</v>
      </c>
      <c r="C261" s="3" t="s">
        <v>869</v>
      </c>
      <c r="D261" s="3" t="s">
        <v>870</v>
      </c>
      <c r="E261" s="3" t="str">
        <f>HYPERLINK("https://talan.bank.gov.ua/get-user-certificate/gVb-bNYYKnYEHlUqtnVe","Завантажити сертифікат")</f>
        <v>Завантажити сертифікат</v>
      </c>
    </row>
    <row r="262" spans="1:5" x14ac:dyDescent="0.3">
      <c r="A262" s="3" t="s">
        <v>871</v>
      </c>
      <c r="B262" s="3" t="s">
        <v>872</v>
      </c>
      <c r="C262" s="3" t="s">
        <v>873</v>
      </c>
      <c r="D262" s="3" t="s">
        <v>870</v>
      </c>
      <c r="E262" s="3" t="str">
        <f>HYPERLINK("https://talan.bank.gov.ua/get-user-certificate/gVb-bXLzQEm3EJnKXEg9","Завантажити сертифікат")</f>
        <v>Завантажити сертифікат</v>
      </c>
    </row>
    <row r="263" spans="1:5" x14ac:dyDescent="0.3">
      <c r="A263" s="3" t="s">
        <v>874</v>
      </c>
      <c r="B263" s="3" t="s">
        <v>875</v>
      </c>
      <c r="C263" s="3" t="s">
        <v>876</v>
      </c>
      <c r="D263" s="3" t="s">
        <v>877</v>
      </c>
      <c r="E263" s="3" t="str">
        <f>HYPERLINK("https://talan.bank.gov.ua/get-user-certificate/gVb-blPHdGl7XFfGzqVV","Завантажити сертифікат")</f>
        <v>Завантажити сертифікат</v>
      </c>
    </row>
    <row r="264" spans="1:5" x14ac:dyDescent="0.3">
      <c r="A264" s="3" t="s">
        <v>878</v>
      </c>
      <c r="B264" s="3" t="s">
        <v>879</v>
      </c>
      <c r="C264" s="3" t="s">
        <v>880</v>
      </c>
      <c r="D264" s="3" t="s">
        <v>881</v>
      </c>
      <c r="E264" s="3" t="str">
        <f>HYPERLINK("https://talan.bank.gov.ua/get-user-certificate/gVb-bFqrtQyPcQKPrqH_","Завантажити сертифікат")</f>
        <v>Завантажити сертифікат</v>
      </c>
    </row>
    <row r="265" spans="1:5" x14ac:dyDescent="0.3">
      <c r="A265" s="3" t="s">
        <v>882</v>
      </c>
      <c r="B265" s="3" t="s">
        <v>883</v>
      </c>
      <c r="C265" s="3" t="s">
        <v>884</v>
      </c>
      <c r="D265" s="3" t="s">
        <v>885</v>
      </c>
      <c r="E265" s="3" t="str">
        <f>HYPERLINK("https://talan.bank.gov.ua/get-user-certificate/gVb-b7iJscpWDh4_Br65","Завантажити сертифікат")</f>
        <v>Завантажити сертифікат</v>
      </c>
    </row>
    <row r="266" spans="1:5" x14ac:dyDescent="0.3">
      <c r="A266" s="3" t="s">
        <v>886</v>
      </c>
      <c r="B266" s="3" t="s">
        <v>887</v>
      </c>
      <c r="C266" s="3" t="s">
        <v>888</v>
      </c>
      <c r="D266" s="3" t="s">
        <v>885</v>
      </c>
      <c r="E266" s="3" t="str">
        <f>HYPERLINK("https://talan.bank.gov.ua/get-user-certificate/gVb-b8T796jrRhoZzKst","Завантажити сертифікат")</f>
        <v>Завантажити сертифікат</v>
      </c>
    </row>
    <row r="267" spans="1:5" x14ac:dyDescent="0.3">
      <c r="A267" s="3" t="s">
        <v>889</v>
      </c>
      <c r="B267" s="3" t="s">
        <v>890</v>
      </c>
      <c r="C267" s="3" t="s">
        <v>891</v>
      </c>
      <c r="D267" s="3" t="s">
        <v>892</v>
      </c>
      <c r="E267" s="3" t="str">
        <f>HYPERLINK("https://talan.bank.gov.ua/get-user-certificate/gVb-bfjIQlyygWMwhBPB","Завантажити сертифікат")</f>
        <v>Завантажити сертифікат</v>
      </c>
    </row>
    <row r="268" spans="1:5" x14ac:dyDescent="0.3">
      <c r="A268" s="3" t="s">
        <v>893</v>
      </c>
      <c r="B268" s="3" t="s">
        <v>894</v>
      </c>
      <c r="C268" s="3" t="s">
        <v>895</v>
      </c>
      <c r="D268" s="3" t="s">
        <v>896</v>
      </c>
      <c r="E268" s="3" t="str">
        <f>HYPERLINK("https://talan.bank.gov.ua/get-user-certificate/gVb-bGM8AkX8vIWWN59N","Завантажити сертифікат")</f>
        <v>Завантажити сертифікат</v>
      </c>
    </row>
    <row r="269" spans="1:5" x14ac:dyDescent="0.3">
      <c r="A269" s="3" t="s">
        <v>897</v>
      </c>
      <c r="B269" s="3" t="s">
        <v>898</v>
      </c>
      <c r="C269" s="3" t="s">
        <v>899</v>
      </c>
      <c r="D269" s="3" t="s">
        <v>896</v>
      </c>
      <c r="E269" s="3" t="str">
        <f>HYPERLINK("https://talan.bank.gov.ua/get-user-certificate/gVb-bLnEp-ApXI7P2Y3k","Завантажити сертифікат")</f>
        <v>Завантажити сертифікат</v>
      </c>
    </row>
    <row r="270" spans="1:5" x14ac:dyDescent="0.3">
      <c r="A270" s="3" t="s">
        <v>900</v>
      </c>
      <c r="B270" s="3" t="s">
        <v>901</v>
      </c>
      <c r="C270" s="3" t="s">
        <v>902</v>
      </c>
      <c r="D270" s="3" t="s">
        <v>903</v>
      </c>
      <c r="E270" s="3" t="str">
        <f>HYPERLINK("https://talan.bank.gov.ua/get-user-certificate/gVb-bzopzZsfCVcBY3nf","Завантажити сертифікат")</f>
        <v>Завантажити сертифікат</v>
      </c>
    </row>
    <row r="271" spans="1:5" x14ac:dyDescent="0.3">
      <c r="A271" s="3" t="s">
        <v>904</v>
      </c>
      <c r="B271" s="3" t="s">
        <v>905</v>
      </c>
      <c r="C271" s="3" t="s">
        <v>906</v>
      </c>
      <c r="D271" s="3" t="s">
        <v>903</v>
      </c>
      <c r="E271" s="3" t="str">
        <f>HYPERLINK("https://talan.bank.gov.ua/get-user-certificate/gVb-b_9ZNhXjzYDNOG4t","Завантажити сертифікат")</f>
        <v>Завантажити сертифікат</v>
      </c>
    </row>
    <row r="272" spans="1:5" x14ac:dyDescent="0.3">
      <c r="A272" s="3" t="s">
        <v>907</v>
      </c>
      <c r="B272" s="3" t="s">
        <v>908</v>
      </c>
      <c r="C272" s="3" t="s">
        <v>909</v>
      </c>
      <c r="D272" s="3" t="s">
        <v>903</v>
      </c>
      <c r="E272" s="3" t="str">
        <f>HYPERLINK("https://talan.bank.gov.ua/get-user-certificate/gVb-b-Xh4e173FE09glP","Завантажити сертифікат")</f>
        <v>Завантажити сертифікат</v>
      </c>
    </row>
    <row r="273" spans="1:5" x14ac:dyDescent="0.3">
      <c r="A273" s="3" t="s">
        <v>910</v>
      </c>
      <c r="B273" s="3" t="s">
        <v>911</v>
      </c>
      <c r="C273" s="3" t="s">
        <v>912</v>
      </c>
      <c r="D273" s="3" t="s">
        <v>913</v>
      </c>
      <c r="E273" s="3" t="str">
        <f>HYPERLINK("https://talan.bank.gov.ua/get-user-certificate/gVb-bc4K7H_mlBCgN5ZC","Завантажити сертифікат")</f>
        <v>Завантажити сертифікат</v>
      </c>
    </row>
    <row r="274" spans="1:5" x14ac:dyDescent="0.3">
      <c r="A274" s="3" t="s">
        <v>914</v>
      </c>
      <c r="B274" s="3" t="s">
        <v>915</v>
      </c>
      <c r="C274" s="3" t="s">
        <v>916</v>
      </c>
      <c r="D274" s="3" t="s">
        <v>913</v>
      </c>
      <c r="E274" s="3" t="str">
        <f>HYPERLINK("https://talan.bank.gov.ua/get-user-certificate/gVb-bi6NYoiJtKWz1ChC","Завантажити сертифікат")</f>
        <v>Завантажити сертифікат</v>
      </c>
    </row>
    <row r="275" spans="1:5" x14ac:dyDescent="0.3">
      <c r="A275" s="3" t="s">
        <v>917</v>
      </c>
      <c r="B275" s="3" t="s">
        <v>918</v>
      </c>
      <c r="C275" s="3" t="s">
        <v>919</v>
      </c>
      <c r="D275" s="3" t="s">
        <v>913</v>
      </c>
      <c r="E275" s="3" t="str">
        <f>HYPERLINK("https://talan.bank.gov.ua/get-user-certificate/gVb-btFXYWN6WiEyOeqH","Завантажити сертифікат")</f>
        <v>Завантажити сертифікат</v>
      </c>
    </row>
    <row r="276" spans="1:5" x14ac:dyDescent="0.3">
      <c r="A276" s="3" t="s">
        <v>920</v>
      </c>
      <c r="B276" s="3" t="s">
        <v>921</v>
      </c>
      <c r="C276" s="3" t="s">
        <v>922</v>
      </c>
      <c r="D276" s="3" t="s">
        <v>913</v>
      </c>
      <c r="E276" s="3" t="str">
        <f>HYPERLINK("https://talan.bank.gov.ua/get-user-certificate/gVb-b_TosWpzypEVA24s","Завантажити сертифікат")</f>
        <v>Завантажити сертифікат</v>
      </c>
    </row>
    <row r="277" spans="1:5" s="5" customFormat="1" ht="14.4" x14ac:dyDescent="0.3">
      <c r="A277" s="6" t="s">
        <v>923</v>
      </c>
      <c r="B277" s="6" t="s">
        <v>4041</v>
      </c>
      <c r="C277" s="6" t="s">
        <v>924</v>
      </c>
      <c r="D277" s="6" t="s">
        <v>4042</v>
      </c>
      <c r="E277" s="6" t="str">
        <f>HYPERLINK("https://talan.bank.gov.ua/get-user-certificate/8vNcKnpEBQilOrj6T4sT","Завантажити сертифікат")</f>
        <v>Завантажити сертифікат</v>
      </c>
    </row>
    <row r="278" spans="1:5" x14ac:dyDescent="0.3">
      <c r="A278" s="3" t="s">
        <v>925</v>
      </c>
      <c r="B278" s="3" t="s">
        <v>926</v>
      </c>
      <c r="C278" s="3" t="s">
        <v>927</v>
      </c>
      <c r="D278" s="3" t="s">
        <v>928</v>
      </c>
      <c r="E278" s="3" t="str">
        <f>HYPERLINK("https://talan.bank.gov.ua/get-user-certificate/gVb-bZWwYnbUVL9_1dWE","Завантажити сертифікат")</f>
        <v>Завантажити сертифікат</v>
      </c>
    </row>
    <row r="279" spans="1:5" x14ac:dyDescent="0.3">
      <c r="A279" s="3" t="s">
        <v>929</v>
      </c>
      <c r="B279" s="3" t="s">
        <v>930</v>
      </c>
      <c r="C279" s="3" t="s">
        <v>931</v>
      </c>
      <c r="D279" s="3" t="s">
        <v>928</v>
      </c>
      <c r="E279" s="3" t="str">
        <f>HYPERLINK("https://talan.bank.gov.ua/get-user-certificate/gVb-bB_rMrvs5B9VzUtf","Завантажити сертифікат")</f>
        <v>Завантажити сертифікат</v>
      </c>
    </row>
    <row r="280" spans="1:5" x14ac:dyDescent="0.3">
      <c r="A280" s="3" t="s">
        <v>932</v>
      </c>
      <c r="B280" s="3" t="s">
        <v>933</v>
      </c>
      <c r="C280" s="3" t="s">
        <v>934</v>
      </c>
      <c r="D280" s="3" t="s">
        <v>935</v>
      </c>
      <c r="E280" s="3" t="str">
        <f>HYPERLINK("https://talan.bank.gov.ua/get-user-certificate/gVb-beEZDYn8jjHod6Ul","Завантажити сертифікат")</f>
        <v>Завантажити сертифікат</v>
      </c>
    </row>
    <row r="281" spans="1:5" x14ac:dyDescent="0.3">
      <c r="A281" s="3" t="s">
        <v>936</v>
      </c>
      <c r="B281" s="3" t="s">
        <v>937</v>
      </c>
      <c r="C281" s="3" t="s">
        <v>938</v>
      </c>
      <c r="D281" s="3" t="s">
        <v>935</v>
      </c>
      <c r="E281" s="3" t="str">
        <f>HYPERLINK("https://talan.bank.gov.ua/get-user-certificate/gVb-bYSeEX-TImVrSzbe","Завантажити сертифікат")</f>
        <v>Завантажити сертифікат</v>
      </c>
    </row>
    <row r="282" spans="1:5" x14ac:dyDescent="0.3">
      <c r="A282" s="3" t="s">
        <v>939</v>
      </c>
      <c r="B282" s="3" t="s">
        <v>940</v>
      </c>
      <c r="C282" s="3" t="s">
        <v>941</v>
      </c>
      <c r="D282" s="3" t="s">
        <v>935</v>
      </c>
      <c r="E282" s="3" t="str">
        <f>HYPERLINK("https://talan.bank.gov.ua/get-user-certificate/gVb-bw_VXs9b4exN-kdA","Завантажити сертифікат")</f>
        <v>Завантажити сертифікат</v>
      </c>
    </row>
    <row r="283" spans="1:5" x14ac:dyDescent="0.3">
      <c r="A283" s="3" t="s">
        <v>942</v>
      </c>
      <c r="B283" s="3" t="s">
        <v>943</v>
      </c>
      <c r="C283" s="3" t="s">
        <v>944</v>
      </c>
      <c r="D283" s="3" t="s">
        <v>945</v>
      </c>
      <c r="E283" s="3" t="str">
        <f>HYPERLINK("https://talan.bank.gov.ua/get-user-certificate/gVb-bkWGmEL3d7scwLrm","Завантажити сертифікат")</f>
        <v>Завантажити сертифікат</v>
      </c>
    </row>
    <row r="284" spans="1:5" x14ac:dyDescent="0.3">
      <c r="A284" s="3" t="s">
        <v>946</v>
      </c>
      <c r="B284" s="3" t="s">
        <v>947</v>
      </c>
      <c r="C284" s="3" t="s">
        <v>948</v>
      </c>
      <c r="D284" s="3" t="s">
        <v>945</v>
      </c>
      <c r="E284" s="3" t="str">
        <f>HYPERLINK("https://talan.bank.gov.ua/get-user-certificate/gVb-bc9S6DlxfOgqoZU6","Завантажити сертифікат")</f>
        <v>Завантажити сертифікат</v>
      </c>
    </row>
    <row r="285" spans="1:5" x14ac:dyDescent="0.3">
      <c r="A285" s="3" t="s">
        <v>949</v>
      </c>
      <c r="B285" s="3" t="s">
        <v>950</v>
      </c>
      <c r="C285" s="3" t="s">
        <v>951</v>
      </c>
      <c r="D285" s="3" t="s">
        <v>945</v>
      </c>
      <c r="E285" s="3" t="str">
        <f>HYPERLINK("https://talan.bank.gov.ua/get-user-certificate/gVb-b_athOZfuSH9_DRm","Завантажити сертифікат")</f>
        <v>Завантажити сертифікат</v>
      </c>
    </row>
    <row r="286" spans="1:5" x14ac:dyDescent="0.3">
      <c r="A286" s="3" t="s">
        <v>952</v>
      </c>
      <c r="B286" s="3" t="s">
        <v>953</v>
      </c>
      <c r="C286" s="3" t="s">
        <v>954</v>
      </c>
      <c r="D286" s="3" t="s">
        <v>945</v>
      </c>
      <c r="E286" s="3" t="str">
        <f>HYPERLINK("https://talan.bank.gov.ua/get-user-certificate/gVb-bi7iSGouCNUwqpKf","Завантажити сертифікат")</f>
        <v>Завантажити сертифікат</v>
      </c>
    </row>
    <row r="287" spans="1:5" x14ac:dyDescent="0.3">
      <c r="A287" s="3" t="s">
        <v>955</v>
      </c>
      <c r="B287" s="3" t="s">
        <v>956</v>
      </c>
      <c r="C287" s="3" t="s">
        <v>957</v>
      </c>
      <c r="D287" s="3" t="s">
        <v>945</v>
      </c>
      <c r="E287" s="3" t="str">
        <f>HYPERLINK("https://talan.bank.gov.ua/get-user-certificate/gVb-bhPuUMF8013KsLE6","Завантажити сертифікат")</f>
        <v>Завантажити сертифікат</v>
      </c>
    </row>
    <row r="288" spans="1:5" x14ac:dyDescent="0.3">
      <c r="A288" s="3" t="s">
        <v>958</v>
      </c>
      <c r="B288" s="3" t="s">
        <v>959</v>
      </c>
      <c r="C288" s="3" t="s">
        <v>960</v>
      </c>
      <c r="D288" s="3" t="s">
        <v>945</v>
      </c>
      <c r="E288" s="3" t="str">
        <f>HYPERLINK("https://talan.bank.gov.ua/get-user-certificate/gVb-bAo5QaXExlmPQ6t-","Завантажити сертифікат")</f>
        <v>Завантажити сертифікат</v>
      </c>
    </row>
    <row r="289" spans="1:5" x14ac:dyDescent="0.3">
      <c r="A289" s="3" t="s">
        <v>961</v>
      </c>
      <c r="B289" s="3" t="s">
        <v>962</v>
      </c>
      <c r="C289" s="3" t="s">
        <v>963</v>
      </c>
      <c r="D289" s="3" t="s">
        <v>945</v>
      </c>
      <c r="E289" s="3" t="str">
        <f>HYPERLINK("https://talan.bank.gov.ua/get-user-certificate/gVb-bgZU1hv5DpL1CRwY","Завантажити сертифікат")</f>
        <v>Завантажити сертифікат</v>
      </c>
    </row>
    <row r="290" spans="1:5" x14ac:dyDescent="0.3">
      <c r="A290" s="3" t="s">
        <v>964</v>
      </c>
      <c r="B290" s="3" t="s">
        <v>965</v>
      </c>
      <c r="C290" s="3" t="s">
        <v>966</v>
      </c>
      <c r="D290" s="3" t="s">
        <v>967</v>
      </c>
      <c r="E290" s="3" t="str">
        <f>HYPERLINK("https://talan.bank.gov.ua/get-user-certificate/gVb-b9QOCp389FdRtbWC","Завантажити сертифікат")</f>
        <v>Завантажити сертифікат</v>
      </c>
    </row>
    <row r="291" spans="1:5" x14ac:dyDescent="0.3">
      <c r="A291" s="3" t="s">
        <v>968</v>
      </c>
      <c r="B291" s="3" t="s">
        <v>969</v>
      </c>
      <c r="C291" s="3" t="s">
        <v>970</v>
      </c>
      <c r="D291" s="3" t="s">
        <v>971</v>
      </c>
      <c r="E291" s="3" t="str">
        <f>HYPERLINK("https://talan.bank.gov.ua/get-user-certificate/gVb-bwJnjxGKEXtwhoJL","Завантажити сертифікат")</f>
        <v>Завантажити сертифікат</v>
      </c>
    </row>
    <row r="292" spans="1:5" x14ac:dyDescent="0.3">
      <c r="A292" s="3" t="s">
        <v>972</v>
      </c>
      <c r="B292" s="3" t="s">
        <v>973</v>
      </c>
      <c r="C292" s="3" t="s">
        <v>974</v>
      </c>
      <c r="D292" s="3" t="s">
        <v>971</v>
      </c>
      <c r="E292" s="3" t="str">
        <f>HYPERLINK("https://talan.bank.gov.ua/get-user-certificate/gVb-b1FlI_XznYYf_y4R","Завантажити сертифікат")</f>
        <v>Завантажити сертифікат</v>
      </c>
    </row>
    <row r="293" spans="1:5" x14ac:dyDescent="0.3">
      <c r="A293" s="3" t="s">
        <v>975</v>
      </c>
      <c r="B293" s="3" t="s">
        <v>976</v>
      </c>
      <c r="C293" s="3" t="s">
        <v>977</v>
      </c>
      <c r="D293" s="3" t="s">
        <v>971</v>
      </c>
      <c r="E293" s="3" t="str">
        <f>HYPERLINK("https://talan.bank.gov.ua/get-user-certificate/gVb-ba49SJR4e_MpVag8","Завантажити сертифікат")</f>
        <v>Завантажити сертифікат</v>
      </c>
    </row>
    <row r="294" spans="1:5" x14ac:dyDescent="0.3">
      <c r="A294" s="3" t="s">
        <v>978</v>
      </c>
      <c r="B294" s="3" t="s">
        <v>979</v>
      </c>
      <c r="C294" s="3" t="s">
        <v>980</v>
      </c>
      <c r="D294" s="3" t="s">
        <v>981</v>
      </c>
      <c r="E294" s="3" t="str">
        <f>HYPERLINK("https://talan.bank.gov.ua/get-user-certificate/gVb-bUonHqSkHqDgsqpr","Завантажити сертифікат")</f>
        <v>Завантажити сертифікат</v>
      </c>
    </row>
    <row r="295" spans="1:5" x14ac:dyDescent="0.3">
      <c r="A295" s="3" t="s">
        <v>982</v>
      </c>
      <c r="B295" s="3" t="s">
        <v>983</v>
      </c>
      <c r="C295" s="3" t="s">
        <v>984</v>
      </c>
      <c r="D295" s="3" t="s">
        <v>985</v>
      </c>
      <c r="E295" s="3" t="str">
        <f>HYPERLINK("https://talan.bank.gov.ua/get-user-certificate/gVb-bfWSIG1VFcN8Lps1","Завантажити сертифікат")</f>
        <v>Завантажити сертифікат</v>
      </c>
    </row>
    <row r="296" spans="1:5" x14ac:dyDescent="0.3">
      <c r="A296" s="3" t="s">
        <v>986</v>
      </c>
      <c r="B296" s="3" t="s">
        <v>987</v>
      </c>
      <c r="C296" s="3" t="s">
        <v>988</v>
      </c>
      <c r="D296" s="3" t="s">
        <v>985</v>
      </c>
      <c r="E296" s="3" t="str">
        <f>HYPERLINK("https://talan.bank.gov.ua/get-user-certificate/gVb-b6FnJXUTwsejPu1f","Завантажити сертифікат")</f>
        <v>Завантажити сертифікат</v>
      </c>
    </row>
    <row r="297" spans="1:5" x14ac:dyDescent="0.3">
      <c r="A297" s="3" t="s">
        <v>989</v>
      </c>
      <c r="B297" s="3" t="s">
        <v>990</v>
      </c>
      <c r="C297" s="3" t="s">
        <v>991</v>
      </c>
      <c r="D297" s="3" t="s">
        <v>992</v>
      </c>
      <c r="E297" s="3" t="str">
        <f>HYPERLINK("https://talan.bank.gov.ua/get-user-certificate/gVb-b4o3QsxoBG3c5wvh","Завантажити сертифікат")</f>
        <v>Завантажити сертифікат</v>
      </c>
    </row>
    <row r="298" spans="1:5" x14ac:dyDescent="0.3">
      <c r="A298" s="3" t="s">
        <v>993</v>
      </c>
      <c r="B298" s="3" t="s">
        <v>994</v>
      </c>
      <c r="C298" s="3" t="s">
        <v>995</v>
      </c>
      <c r="D298" s="3" t="s">
        <v>992</v>
      </c>
      <c r="E298" s="3" t="str">
        <f>HYPERLINK("https://talan.bank.gov.ua/get-user-certificate/gVb-b_wUv5oZW9chE1HP","Завантажити сертифікат")</f>
        <v>Завантажити сертифікат</v>
      </c>
    </row>
    <row r="299" spans="1:5" x14ac:dyDescent="0.3">
      <c r="A299" s="3" t="s">
        <v>996</v>
      </c>
      <c r="B299" s="3" t="s">
        <v>997</v>
      </c>
      <c r="C299" s="3" t="s">
        <v>998</v>
      </c>
      <c r="D299" s="3" t="s">
        <v>992</v>
      </c>
      <c r="E299" s="3" t="str">
        <f>HYPERLINK("https://talan.bank.gov.ua/get-user-certificate/gVb-bWjhVCSXBraEOF7L","Завантажити сертифікат")</f>
        <v>Завантажити сертифікат</v>
      </c>
    </row>
    <row r="300" spans="1:5" x14ac:dyDescent="0.3">
      <c r="A300" s="3" t="s">
        <v>999</v>
      </c>
      <c r="B300" s="3" t="s">
        <v>1000</v>
      </c>
      <c r="C300" s="3" t="s">
        <v>1001</v>
      </c>
      <c r="D300" s="3" t="s">
        <v>1002</v>
      </c>
      <c r="E300" s="3" t="str">
        <f>HYPERLINK("https://talan.bank.gov.ua/get-user-certificate/gVb-bixUhSu3tuM2hdoy","Завантажити сертифікат")</f>
        <v>Завантажити сертифікат</v>
      </c>
    </row>
    <row r="301" spans="1:5" x14ac:dyDescent="0.3">
      <c r="A301" s="3" t="s">
        <v>1003</v>
      </c>
      <c r="B301" s="3" t="s">
        <v>1004</v>
      </c>
      <c r="C301" s="3" t="s">
        <v>1005</v>
      </c>
      <c r="D301" s="3" t="s">
        <v>1006</v>
      </c>
      <c r="E301" s="3" t="str">
        <f>HYPERLINK("https://talan.bank.gov.ua/get-user-certificate/gVb-bIlsKCUK1K-0hsSp","Завантажити сертифікат")</f>
        <v>Завантажити сертифікат</v>
      </c>
    </row>
    <row r="302" spans="1:5" x14ac:dyDescent="0.3">
      <c r="A302" s="3" t="s">
        <v>1007</v>
      </c>
      <c r="B302" s="3" t="s">
        <v>1008</v>
      </c>
      <c r="C302" s="3" t="s">
        <v>1009</v>
      </c>
      <c r="D302" s="3" t="s">
        <v>1006</v>
      </c>
      <c r="E302" s="3" t="str">
        <f>HYPERLINK("https://talan.bank.gov.ua/get-user-certificate/gVb-b-DeGZe1-vtTPIGq","Завантажити сертифікат")</f>
        <v>Завантажити сертифікат</v>
      </c>
    </row>
    <row r="303" spans="1:5" x14ac:dyDescent="0.3">
      <c r="A303" s="3" t="s">
        <v>1010</v>
      </c>
      <c r="B303" s="3" t="s">
        <v>1011</v>
      </c>
      <c r="C303" s="3" t="s">
        <v>1012</v>
      </c>
      <c r="D303" s="3" t="s">
        <v>1006</v>
      </c>
      <c r="E303" s="3" t="str">
        <f>HYPERLINK("https://talan.bank.gov.ua/get-user-certificate/gVb-bSMqSjRP_H3FFWxr","Завантажити сертифікат")</f>
        <v>Завантажити сертифікат</v>
      </c>
    </row>
    <row r="304" spans="1:5" x14ac:dyDescent="0.3">
      <c r="A304" s="3" t="s">
        <v>1013</v>
      </c>
      <c r="B304" s="3" t="s">
        <v>1014</v>
      </c>
      <c r="C304" s="3" t="s">
        <v>1015</v>
      </c>
      <c r="D304" s="3" t="s">
        <v>1006</v>
      </c>
      <c r="E304" s="3" t="str">
        <f>HYPERLINK("https://talan.bank.gov.ua/get-user-certificate/gVb-byKoJZEhI25ECfHV","Завантажити сертифікат")</f>
        <v>Завантажити сертифікат</v>
      </c>
    </row>
    <row r="305" spans="1:5" x14ac:dyDescent="0.3">
      <c r="A305" s="3" t="s">
        <v>1016</v>
      </c>
      <c r="B305" s="3" t="s">
        <v>1017</v>
      </c>
      <c r="C305" s="3" t="s">
        <v>1018</v>
      </c>
      <c r="D305" s="3" t="s">
        <v>1006</v>
      </c>
      <c r="E305" s="3" t="str">
        <f>HYPERLINK("https://talan.bank.gov.ua/get-user-certificate/gVb-bf6sexBNrh_9mUlP","Завантажити сертифікат")</f>
        <v>Завантажити сертифікат</v>
      </c>
    </row>
    <row r="306" spans="1:5" x14ac:dyDescent="0.3">
      <c r="A306" s="3" t="s">
        <v>1019</v>
      </c>
      <c r="B306" s="3" t="s">
        <v>1020</v>
      </c>
      <c r="C306" s="3" t="s">
        <v>1021</v>
      </c>
      <c r="D306" s="3" t="s">
        <v>1006</v>
      </c>
      <c r="E306" s="3" t="str">
        <f>HYPERLINK("https://talan.bank.gov.ua/get-user-certificate/gVb-bWG9JtXylDLaT-1S","Завантажити сертифікат")</f>
        <v>Завантажити сертифікат</v>
      </c>
    </row>
    <row r="307" spans="1:5" x14ac:dyDescent="0.3">
      <c r="A307" s="3" t="s">
        <v>1022</v>
      </c>
      <c r="B307" s="3" t="s">
        <v>1023</v>
      </c>
      <c r="C307" s="3" t="s">
        <v>1024</v>
      </c>
      <c r="D307" s="3" t="s">
        <v>1006</v>
      </c>
      <c r="E307" s="3" t="str">
        <f>HYPERLINK("https://talan.bank.gov.ua/get-user-certificate/gVb-bHoF0cY3lWsBX3i3","Завантажити сертифікат")</f>
        <v>Завантажити сертифікат</v>
      </c>
    </row>
    <row r="308" spans="1:5" x14ac:dyDescent="0.3">
      <c r="A308" s="3" t="s">
        <v>1025</v>
      </c>
      <c r="B308" s="3" t="s">
        <v>1026</v>
      </c>
      <c r="C308" s="3" t="s">
        <v>1027</v>
      </c>
      <c r="D308" s="3" t="s">
        <v>1028</v>
      </c>
      <c r="E308" s="3" t="str">
        <f>HYPERLINK("https://talan.bank.gov.ua/get-user-certificate/gVb-bVtMb6wEdq9FOkx7","Завантажити сертифікат")</f>
        <v>Завантажити сертифікат</v>
      </c>
    </row>
    <row r="309" spans="1:5" x14ac:dyDescent="0.3">
      <c r="A309" s="3" t="s">
        <v>1029</v>
      </c>
      <c r="B309" s="3" t="s">
        <v>1030</v>
      </c>
      <c r="C309" s="3" t="s">
        <v>1031</v>
      </c>
      <c r="D309" s="3" t="s">
        <v>1032</v>
      </c>
      <c r="E309" s="3" t="str">
        <f>HYPERLINK("https://talan.bank.gov.ua/get-user-certificate/gVb-blZYmGJTG5Ha1myP","Завантажити сертифікат")</f>
        <v>Завантажити сертифікат</v>
      </c>
    </row>
    <row r="310" spans="1:5" x14ac:dyDescent="0.3">
      <c r="A310" s="3" t="s">
        <v>1033</v>
      </c>
      <c r="B310" s="3" t="s">
        <v>1034</v>
      </c>
      <c r="C310" s="3" t="s">
        <v>1035</v>
      </c>
      <c r="D310" s="3" t="s">
        <v>1032</v>
      </c>
      <c r="E310" s="3" t="str">
        <f>HYPERLINK("https://talan.bank.gov.ua/get-user-certificate/gVb-bQ6mCgdMiSC-7Bjy","Завантажити сертифікат")</f>
        <v>Завантажити сертифікат</v>
      </c>
    </row>
    <row r="311" spans="1:5" x14ac:dyDescent="0.3">
      <c r="A311" s="3" t="s">
        <v>1036</v>
      </c>
      <c r="B311" s="3" t="s">
        <v>1037</v>
      </c>
      <c r="C311" s="3" t="s">
        <v>1038</v>
      </c>
      <c r="D311" s="3" t="s">
        <v>1032</v>
      </c>
      <c r="E311" s="3" t="str">
        <f>HYPERLINK("https://talan.bank.gov.ua/get-user-certificate/gVb-bb8z2fWJgaCh3sEn","Завантажити сертифікат")</f>
        <v>Завантажити сертифікат</v>
      </c>
    </row>
    <row r="312" spans="1:5" x14ac:dyDescent="0.3">
      <c r="A312" s="3" t="s">
        <v>1039</v>
      </c>
      <c r="B312" s="3" t="s">
        <v>1040</v>
      </c>
      <c r="C312" s="3" t="s">
        <v>1041</v>
      </c>
      <c r="D312" s="3" t="s">
        <v>1032</v>
      </c>
      <c r="E312" s="3" t="str">
        <f>HYPERLINK("https://talan.bank.gov.ua/get-user-certificate/gVb-bdeujiH5YnP1lAFD","Завантажити сертифікат")</f>
        <v>Завантажити сертифікат</v>
      </c>
    </row>
    <row r="313" spans="1:5" x14ac:dyDescent="0.3">
      <c r="A313" s="3" t="s">
        <v>1042</v>
      </c>
      <c r="B313" s="3" t="s">
        <v>1043</v>
      </c>
      <c r="C313" s="3" t="s">
        <v>1044</v>
      </c>
      <c r="D313" s="3" t="s">
        <v>1032</v>
      </c>
      <c r="E313" s="3" t="str">
        <f>HYPERLINK("https://talan.bank.gov.ua/get-user-certificate/gVb-bI3jQnNDlGJVWnob","Завантажити сертифікат")</f>
        <v>Завантажити сертифікат</v>
      </c>
    </row>
    <row r="314" spans="1:5" x14ac:dyDescent="0.3">
      <c r="A314" s="3" t="s">
        <v>1045</v>
      </c>
      <c r="B314" s="3" t="s">
        <v>1046</v>
      </c>
      <c r="C314" s="3" t="s">
        <v>1047</v>
      </c>
      <c r="D314" s="3" t="s">
        <v>1032</v>
      </c>
      <c r="E314" s="3" t="str">
        <f>HYPERLINK("https://talan.bank.gov.ua/get-user-certificate/gVb-bVEhUfRF8VIEXN3W","Завантажити сертифікат")</f>
        <v>Завантажити сертифікат</v>
      </c>
    </row>
    <row r="315" spans="1:5" x14ac:dyDescent="0.3">
      <c r="A315" s="3" t="s">
        <v>1048</v>
      </c>
      <c r="B315" s="3" t="s">
        <v>1049</v>
      </c>
      <c r="C315" s="3" t="s">
        <v>1050</v>
      </c>
      <c r="D315" s="3" t="s">
        <v>1032</v>
      </c>
      <c r="E315" s="3" t="str">
        <f>HYPERLINK("https://talan.bank.gov.ua/get-user-certificate/gVb-bs1K9UCp9upnLZI7","Завантажити сертифікат")</f>
        <v>Завантажити сертифікат</v>
      </c>
    </row>
    <row r="316" spans="1:5" x14ac:dyDescent="0.3">
      <c r="A316" s="3" t="s">
        <v>1051</v>
      </c>
      <c r="B316" s="3" t="s">
        <v>1052</v>
      </c>
      <c r="C316" s="3" t="s">
        <v>1053</v>
      </c>
      <c r="D316" s="3" t="s">
        <v>1032</v>
      </c>
      <c r="E316" s="3" t="str">
        <f>HYPERLINK("https://talan.bank.gov.ua/get-user-certificate/gVb-bV-qiSlPWnLkz7BS","Завантажити сертифікат")</f>
        <v>Завантажити сертифікат</v>
      </c>
    </row>
    <row r="317" spans="1:5" x14ac:dyDescent="0.3">
      <c r="A317" s="3" t="s">
        <v>1054</v>
      </c>
      <c r="B317" s="3" t="s">
        <v>1055</v>
      </c>
      <c r="C317" s="3" t="s">
        <v>1056</v>
      </c>
      <c r="D317" s="3" t="s">
        <v>1032</v>
      </c>
      <c r="E317" s="3" t="str">
        <f>HYPERLINK("https://talan.bank.gov.ua/get-user-certificate/gVb-bQ_f-AsWXBAU_Cn3","Завантажити сертифікат")</f>
        <v>Завантажити сертифікат</v>
      </c>
    </row>
    <row r="318" spans="1:5" x14ac:dyDescent="0.3">
      <c r="A318" s="3" t="s">
        <v>1057</v>
      </c>
      <c r="B318" s="3" t="s">
        <v>1058</v>
      </c>
      <c r="C318" s="3" t="s">
        <v>1059</v>
      </c>
      <c r="D318" s="3" t="s">
        <v>1032</v>
      </c>
      <c r="E318" s="3" t="str">
        <f>HYPERLINK("https://talan.bank.gov.ua/get-user-certificate/gVb-b1FK-gU6LjLJ8WU2","Завантажити сертифікат")</f>
        <v>Завантажити сертифікат</v>
      </c>
    </row>
    <row r="319" spans="1:5" x14ac:dyDescent="0.3">
      <c r="A319" s="3" t="s">
        <v>1060</v>
      </c>
      <c r="B319" s="3" t="s">
        <v>1061</v>
      </c>
      <c r="C319" s="3" t="s">
        <v>1062</v>
      </c>
      <c r="D319" s="3" t="s">
        <v>1032</v>
      </c>
      <c r="E319" s="3" t="str">
        <f>HYPERLINK("https://talan.bank.gov.ua/get-user-certificate/gVb-bkx73Kv-RNBekRXa","Завантажити сертифікат")</f>
        <v>Завантажити сертифікат</v>
      </c>
    </row>
    <row r="320" spans="1:5" x14ac:dyDescent="0.3">
      <c r="A320" s="3" t="s">
        <v>1063</v>
      </c>
      <c r="B320" s="3" t="s">
        <v>1064</v>
      </c>
      <c r="C320" s="3" t="s">
        <v>1065</v>
      </c>
      <c r="D320" s="3" t="s">
        <v>1032</v>
      </c>
      <c r="E320" s="3" t="str">
        <f>HYPERLINK("https://talan.bank.gov.ua/get-user-certificate/gVb-bRnONh0POTHNUw1-","Завантажити сертифікат")</f>
        <v>Завантажити сертифікат</v>
      </c>
    </row>
    <row r="321" spans="1:5" x14ac:dyDescent="0.3">
      <c r="A321" s="3" t="s">
        <v>1066</v>
      </c>
      <c r="B321" s="3" t="s">
        <v>1067</v>
      </c>
      <c r="C321" s="3" t="s">
        <v>1068</v>
      </c>
      <c r="D321" s="3" t="s">
        <v>1032</v>
      </c>
      <c r="E321" s="3" t="str">
        <f>HYPERLINK("https://talan.bank.gov.ua/get-user-certificate/gVb-bBeqj9s7K7dc4FPf","Завантажити сертифікат")</f>
        <v>Завантажити сертифікат</v>
      </c>
    </row>
    <row r="322" spans="1:5" x14ac:dyDescent="0.3">
      <c r="A322" s="3" t="s">
        <v>1069</v>
      </c>
      <c r="B322" s="3" t="s">
        <v>1070</v>
      </c>
      <c r="C322" s="3" t="s">
        <v>1071</v>
      </c>
      <c r="D322" s="3" t="s">
        <v>1072</v>
      </c>
      <c r="E322" s="3" t="str">
        <f>HYPERLINK("https://talan.bank.gov.ua/get-user-certificate/gVb-bAyQhKImeYvGIIc1","Завантажити сертифікат")</f>
        <v>Завантажити сертифікат</v>
      </c>
    </row>
    <row r="323" spans="1:5" x14ac:dyDescent="0.3">
      <c r="A323" s="3" t="s">
        <v>1073</v>
      </c>
      <c r="B323" s="3" t="s">
        <v>1074</v>
      </c>
      <c r="C323" s="3" t="s">
        <v>1075</v>
      </c>
      <c r="D323" s="3" t="s">
        <v>1072</v>
      </c>
      <c r="E323" s="3" t="str">
        <f>HYPERLINK("https://talan.bank.gov.ua/get-user-certificate/gVb-bUGrs-xgdH-fTgRe","Завантажити сертифікат")</f>
        <v>Завантажити сертифікат</v>
      </c>
    </row>
    <row r="324" spans="1:5" x14ac:dyDescent="0.3">
      <c r="A324" s="3" t="s">
        <v>1076</v>
      </c>
      <c r="B324" s="3" t="s">
        <v>1077</v>
      </c>
      <c r="C324" s="3" t="s">
        <v>1078</v>
      </c>
      <c r="D324" s="3" t="s">
        <v>1072</v>
      </c>
      <c r="E324" s="3" t="str">
        <f>HYPERLINK("https://talan.bank.gov.ua/get-user-certificate/gVb-bILYCIY_dsMSoBYW","Завантажити сертифікат")</f>
        <v>Завантажити сертифікат</v>
      </c>
    </row>
    <row r="325" spans="1:5" x14ac:dyDescent="0.3">
      <c r="A325" s="3" t="s">
        <v>1079</v>
      </c>
      <c r="B325" s="3" t="s">
        <v>1080</v>
      </c>
      <c r="C325" s="3" t="s">
        <v>1081</v>
      </c>
      <c r="D325" s="3" t="s">
        <v>1082</v>
      </c>
      <c r="E325" s="3" t="str">
        <f>HYPERLINK("https://talan.bank.gov.ua/get-user-certificate/gVb-bPZTYytKyowL2TqC","Завантажити сертифікат")</f>
        <v>Завантажити сертифікат</v>
      </c>
    </row>
    <row r="326" spans="1:5" x14ac:dyDescent="0.3">
      <c r="A326" s="3" t="s">
        <v>1083</v>
      </c>
      <c r="B326" s="3" t="s">
        <v>1084</v>
      </c>
      <c r="C326" s="3" t="s">
        <v>1085</v>
      </c>
      <c r="D326" s="3" t="s">
        <v>1082</v>
      </c>
      <c r="E326" s="3" t="str">
        <f>HYPERLINK("https://talan.bank.gov.ua/get-user-certificate/gVb-bOtz2axIRwPLZbwP","Завантажити сертифікат")</f>
        <v>Завантажити сертифікат</v>
      </c>
    </row>
    <row r="327" spans="1:5" x14ac:dyDescent="0.3">
      <c r="A327" s="3" t="s">
        <v>1086</v>
      </c>
      <c r="B327" s="3" t="s">
        <v>1087</v>
      </c>
      <c r="C327" s="3" t="s">
        <v>1088</v>
      </c>
      <c r="D327" s="3" t="s">
        <v>1082</v>
      </c>
      <c r="E327" s="3" t="str">
        <f>HYPERLINK("https://talan.bank.gov.ua/get-user-certificate/gVb-bQky64leUbxFmFkF","Завантажити сертифікат")</f>
        <v>Завантажити сертифікат</v>
      </c>
    </row>
    <row r="328" spans="1:5" x14ac:dyDescent="0.3">
      <c r="A328" s="3" t="s">
        <v>1089</v>
      </c>
      <c r="B328" s="3" t="s">
        <v>1090</v>
      </c>
      <c r="C328" s="3" t="s">
        <v>1091</v>
      </c>
      <c r="D328" s="3" t="s">
        <v>1082</v>
      </c>
      <c r="E328" s="3" t="str">
        <f>HYPERLINK("https://talan.bank.gov.ua/get-user-certificate/gVb-blBexW7OSHZbvOa-","Завантажити сертифікат")</f>
        <v>Завантажити сертифікат</v>
      </c>
    </row>
    <row r="329" spans="1:5" x14ac:dyDescent="0.3">
      <c r="A329" s="3" t="s">
        <v>1092</v>
      </c>
      <c r="B329" s="3" t="s">
        <v>1093</v>
      </c>
      <c r="C329" s="3" t="s">
        <v>1094</v>
      </c>
      <c r="D329" s="3" t="s">
        <v>1082</v>
      </c>
      <c r="E329" s="3" t="str">
        <f>HYPERLINK("https://talan.bank.gov.ua/get-user-certificate/gVb-b5dMd_4el1VEwvv-","Завантажити сертифікат")</f>
        <v>Завантажити сертифікат</v>
      </c>
    </row>
    <row r="330" spans="1:5" x14ac:dyDescent="0.3">
      <c r="A330" s="3" t="s">
        <v>1095</v>
      </c>
      <c r="B330" s="3" t="s">
        <v>1096</v>
      </c>
      <c r="C330" s="3" t="s">
        <v>1097</v>
      </c>
      <c r="D330" s="3" t="s">
        <v>1082</v>
      </c>
      <c r="E330" s="3" t="str">
        <f>HYPERLINK("https://talan.bank.gov.ua/get-user-certificate/gVb-bfouw75qSGcLzPPc","Завантажити сертифікат")</f>
        <v>Завантажити сертифікат</v>
      </c>
    </row>
    <row r="331" spans="1:5" x14ac:dyDescent="0.3">
      <c r="A331" s="3" t="s">
        <v>1098</v>
      </c>
      <c r="B331" s="3" t="s">
        <v>1099</v>
      </c>
      <c r="C331" s="3" t="s">
        <v>1100</v>
      </c>
      <c r="D331" s="3" t="s">
        <v>1082</v>
      </c>
      <c r="E331" s="3" t="str">
        <f>HYPERLINK("https://talan.bank.gov.ua/get-user-certificate/gVb-bJz6Ee-l3U6Ww9hI","Завантажити сертифікат")</f>
        <v>Завантажити сертифікат</v>
      </c>
    </row>
    <row r="332" spans="1:5" x14ac:dyDescent="0.3">
      <c r="A332" s="3" t="s">
        <v>1101</v>
      </c>
      <c r="B332" s="3" t="s">
        <v>1102</v>
      </c>
      <c r="C332" s="3" t="s">
        <v>1103</v>
      </c>
      <c r="D332" s="3" t="s">
        <v>1104</v>
      </c>
      <c r="E332" s="3" t="str">
        <f>HYPERLINK("https://talan.bank.gov.ua/get-user-certificate/gVb-bKxg4y493j692ByG","Завантажити сертифікат")</f>
        <v>Завантажити сертифікат</v>
      </c>
    </row>
    <row r="333" spans="1:5" x14ac:dyDescent="0.3">
      <c r="A333" s="3" t="s">
        <v>1105</v>
      </c>
      <c r="B333" s="3" t="s">
        <v>1106</v>
      </c>
      <c r="C333" s="3" t="s">
        <v>1107</v>
      </c>
      <c r="D333" s="3" t="s">
        <v>1104</v>
      </c>
      <c r="E333" s="3" t="str">
        <f>HYPERLINK("https://talan.bank.gov.ua/get-user-certificate/gVb-bfG9ExsqAv40BPR2","Завантажити сертифікат")</f>
        <v>Завантажити сертифікат</v>
      </c>
    </row>
    <row r="334" spans="1:5" x14ac:dyDescent="0.3">
      <c r="A334" s="3" t="s">
        <v>1108</v>
      </c>
      <c r="B334" s="3" t="s">
        <v>1109</v>
      </c>
      <c r="C334" s="3" t="s">
        <v>1110</v>
      </c>
      <c r="D334" s="3" t="s">
        <v>1104</v>
      </c>
      <c r="E334" s="3" t="str">
        <f>HYPERLINK("https://talan.bank.gov.ua/get-user-certificate/gVb-bohv7L-6f8OwPuTp","Завантажити сертифікат")</f>
        <v>Завантажити сертифікат</v>
      </c>
    </row>
    <row r="335" spans="1:5" x14ac:dyDescent="0.3">
      <c r="A335" s="3" t="s">
        <v>1111</v>
      </c>
      <c r="B335" s="3" t="s">
        <v>1112</v>
      </c>
      <c r="C335" s="3" t="s">
        <v>1113</v>
      </c>
      <c r="D335" s="3" t="s">
        <v>1104</v>
      </c>
      <c r="E335" s="3" t="str">
        <f>HYPERLINK("https://talan.bank.gov.ua/get-user-certificate/gVb-bhoWbObIkxn67dsV","Завантажити сертифікат")</f>
        <v>Завантажити сертифікат</v>
      </c>
    </row>
    <row r="336" spans="1:5" x14ac:dyDescent="0.3">
      <c r="A336" s="3" t="s">
        <v>1114</v>
      </c>
      <c r="B336" s="3" t="s">
        <v>1115</v>
      </c>
      <c r="C336" s="3" t="s">
        <v>1116</v>
      </c>
      <c r="D336" s="3" t="s">
        <v>1104</v>
      </c>
      <c r="E336" s="3" t="str">
        <f>HYPERLINK("https://talan.bank.gov.ua/get-user-certificate/gVb-bLlStasv2qnA90MY","Завантажити сертифікат")</f>
        <v>Завантажити сертифікат</v>
      </c>
    </row>
    <row r="337" spans="1:5" x14ac:dyDescent="0.3">
      <c r="A337" s="3" t="s">
        <v>1117</v>
      </c>
      <c r="B337" s="3" t="s">
        <v>1118</v>
      </c>
      <c r="C337" s="3" t="s">
        <v>1119</v>
      </c>
      <c r="D337" s="3" t="s">
        <v>1104</v>
      </c>
      <c r="E337" s="3" t="str">
        <f>HYPERLINK("https://talan.bank.gov.ua/get-user-certificate/gVb-bihMPRJMWBlNaFAI","Завантажити сертифікат")</f>
        <v>Завантажити сертифікат</v>
      </c>
    </row>
    <row r="338" spans="1:5" x14ac:dyDescent="0.3">
      <c r="A338" s="3" t="s">
        <v>1120</v>
      </c>
      <c r="B338" s="3" t="s">
        <v>1121</v>
      </c>
      <c r="C338" s="3" t="s">
        <v>1122</v>
      </c>
      <c r="D338" s="3" t="s">
        <v>1104</v>
      </c>
      <c r="E338" s="3" t="str">
        <f>HYPERLINK("https://talan.bank.gov.ua/get-user-certificate/gVb-bwVevhjScg0fG52U","Завантажити сертифікат")</f>
        <v>Завантажити сертифікат</v>
      </c>
    </row>
    <row r="339" spans="1:5" x14ac:dyDescent="0.3">
      <c r="A339" s="3" t="s">
        <v>1123</v>
      </c>
      <c r="B339" s="3" t="s">
        <v>1124</v>
      </c>
      <c r="C339" s="3" t="s">
        <v>1125</v>
      </c>
      <c r="D339" s="3" t="s">
        <v>1104</v>
      </c>
      <c r="E339" s="3" t="str">
        <f>HYPERLINK("https://talan.bank.gov.ua/get-user-certificate/gVb-bSA3ljTpafB9F30u","Завантажити сертифікат")</f>
        <v>Завантажити сертифікат</v>
      </c>
    </row>
    <row r="340" spans="1:5" x14ac:dyDescent="0.3">
      <c r="A340" s="3" t="s">
        <v>1126</v>
      </c>
      <c r="B340" s="3" t="s">
        <v>1127</v>
      </c>
      <c r="C340" s="3" t="s">
        <v>1128</v>
      </c>
      <c r="D340" s="3" t="s">
        <v>1104</v>
      </c>
      <c r="E340" s="3" t="str">
        <f>HYPERLINK("https://talan.bank.gov.ua/get-user-certificate/gVb-bZJi_CojiNvTbSMj","Завантажити сертифікат")</f>
        <v>Завантажити сертифікат</v>
      </c>
    </row>
    <row r="341" spans="1:5" x14ac:dyDescent="0.3">
      <c r="A341" s="3" t="s">
        <v>1129</v>
      </c>
      <c r="B341" s="3" t="s">
        <v>1130</v>
      </c>
      <c r="C341" s="3" t="s">
        <v>1131</v>
      </c>
      <c r="D341" s="3" t="s">
        <v>1104</v>
      </c>
      <c r="E341" s="3" t="str">
        <f>HYPERLINK("https://talan.bank.gov.ua/get-user-certificate/gVb-bU59DDe1xhmgHeL8","Завантажити сертифікат")</f>
        <v>Завантажити сертифікат</v>
      </c>
    </row>
    <row r="342" spans="1:5" x14ac:dyDescent="0.3">
      <c r="A342" s="3" t="s">
        <v>1132</v>
      </c>
      <c r="B342" s="3" t="s">
        <v>1133</v>
      </c>
      <c r="C342" s="3" t="s">
        <v>1134</v>
      </c>
      <c r="D342" s="3" t="s">
        <v>1135</v>
      </c>
      <c r="E342" s="3" t="str">
        <f>HYPERLINK("https://talan.bank.gov.ua/get-user-certificate/gVb-b4w81FTL7hhx7Uxc","Завантажити сертифікат")</f>
        <v>Завантажити сертифікат</v>
      </c>
    </row>
    <row r="343" spans="1:5" x14ac:dyDescent="0.3">
      <c r="A343" s="3" t="s">
        <v>1136</v>
      </c>
      <c r="B343" s="3" t="s">
        <v>1137</v>
      </c>
      <c r="C343" s="3" t="s">
        <v>1138</v>
      </c>
      <c r="D343" s="3" t="s">
        <v>1135</v>
      </c>
      <c r="E343" s="3" t="str">
        <f>HYPERLINK("https://talan.bank.gov.ua/get-user-certificate/gVb-bKOcPQUA0PwGA9sC","Завантажити сертифікат")</f>
        <v>Завантажити сертифікат</v>
      </c>
    </row>
    <row r="344" spans="1:5" x14ac:dyDescent="0.3">
      <c r="A344" s="3" t="s">
        <v>1139</v>
      </c>
      <c r="B344" s="3" t="s">
        <v>1140</v>
      </c>
      <c r="C344" s="3" t="s">
        <v>1141</v>
      </c>
      <c r="D344" s="3" t="s">
        <v>1135</v>
      </c>
      <c r="E344" s="3" t="str">
        <f>HYPERLINK("https://talan.bank.gov.ua/get-user-certificate/gVb-bGMyLBn7SyW9jp91","Завантажити сертифікат")</f>
        <v>Завантажити сертифікат</v>
      </c>
    </row>
    <row r="345" spans="1:5" x14ac:dyDescent="0.3">
      <c r="A345" s="3" t="s">
        <v>1142</v>
      </c>
      <c r="B345" s="3" t="s">
        <v>1143</v>
      </c>
      <c r="C345" s="3" t="s">
        <v>1144</v>
      </c>
      <c r="D345" s="3" t="s">
        <v>1145</v>
      </c>
      <c r="E345" s="3" t="str">
        <f>HYPERLINK("https://talan.bank.gov.ua/get-user-certificate/gVb-b1jSnk9DekW8Aiik","Завантажити сертифікат")</f>
        <v>Завантажити сертифікат</v>
      </c>
    </row>
    <row r="346" spans="1:5" x14ac:dyDescent="0.3">
      <c r="A346" s="3" t="s">
        <v>1146</v>
      </c>
      <c r="B346" s="3" t="s">
        <v>1147</v>
      </c>
      <c r="C346" s="3" t="s">
        <v>1148</v>
      </c>
      <c r="D346" s="3" t="s">
        <v>1145</v>
      </c>
      <c r="E346" s="3" t="str">
        <f>HYPERLINK("https://talan.bank.gov.ua/get-user-certificate/gVb-b9quVq0bGOCE-50d","Завантажити сертифікат")</f>
        <v>Завантажити сертифікат</v>
      </c>
    </row>
    <row r="347" spans="1:5" x14ac:dyDescent="0.3">
      <c r="A347" s="3" t="s">
        <v>1149</v>
      </c>
      <c r="B347" s="3" t="s">
        <v>1150</v>
      </c>
      <c r="C347" s="3" t="s">
        <v>1151</v>
      </c>
      <c r="D347" s="3" t="s">
        <v>1152</v>
      </c>
      <c r="E347" s="3" t="str">
        <f>HYPERLINK("https://talan.bank.gov.ua/get-user-certificate/gVb-b9CkbEKAxrjYy6JP","Завантажити сертифікат")</f>
        <v>Завантажити сертифікат</v>
      </c>
    </row>
    <row r="348" spans="1:5" x14ac:dyDescent="0.3">
      <c r="A348" s="3" t="s">
        <v>1153</v>
      </c>
      <c r="B348" s="3" t="s">
        <v>1154</v>
      </c>
      <c r="C348" s="3" t="s">
        <v>1155</v>
      </c>
      <c r="D348" s="3" t="s">
        <v>1156</v>
      </c>
      <c r="E348" s="3" t="str">
        <f>HYPERLINK("https://talan.bank.gov.ua/get-user-certificate/gVb-bP2u-urrNaf5Npwa","Завантажити сертифікат")</f>
        <v>Завантажити сертифікат</v>
      </c>
    </row>
    <row r="349" spans="1:5" x14ac:dyDescent="0.3">
      <c r="A349" s="3" t="s">
        <v>1157</v>
      </c>
      <c r="B349" s="3" t="s">
        <v>1158</v>
      </c>
      <c r="C349" s="3" t="s">
        <v>1159</v>
      </c>
      <c r="D349" s="3" t="s">
        <v>1156</v>
      </c>
      <c r="E349" s="3" t="str">
        <f>HYPERLINK("https://talan.bank.gov.ua/get-user-certificate/gVb-biZBLVmuZVMZkAng","Завантажити сертифікат")</f>
        <v>Завантажити сертифікат</v>
      </c>
    </row>
    <row r="350" spans="1:5" x14ac:dyDescent="0.3">
      <c r="A350" s="3" t="s">
        <v>1160</v>
      </c>
      <c r="B350" s="3" t="s">
        <v>1161</v>
      </c>
      <c r="C350" s="3" t="s">
        <v>1162</v>
      </c>
      <c r="D350" s="3" t="s">
        <v>1163</v>
      </c>
      <c r="E350" s="3" t="str">
        <f>HYPERLINK("https://talan.bank.gov.ua/get-user-certificate/gVb-bazDlliin2z536iX","Завантажити сертифікат")</f>
        <v>Завантажити сертифікат</v>
      </c>
    </row>
    <row r="351" spans="1:5" x14ac:dyDescent="0.3">
      <c r="A351" s="3" t="s">
        <v>1164</v>
      </c>
      <c r="B351" s="3" t="s">
        <v>1165</v>
      </c>
      <c r="C351" s="3" t="s">
        <v>1166</v>
      </c>
      <c r="D351" s="3" t="s">
        <v>1163</v>
      </c>
      <c r="E351" s="3" t="str">
        <f>HYPERLINK("https://talan.bank.gov.ua/get-user-certificate/gVb-bAt5IAjNI3EBlQDs","Завантажити сертифікат")</f>
        <v>Завантажити сертифікат</v>
      </c>
    </row>
    <row r="352" spans="1:5" x14ac:dyDescent="0.3">
      <c r="A352" s="3" t="s">
        <v>1167</v>
      </c>
      <c r="B352" s="3" t="s">
        <v>1168</v>
      </c>
      <c r="C352" s="3" t="s">
        <v>1169</v>
      </c>
      <c r="D352" s="3" t="s">
        <v>1170</v>
      </c>
      <c r="E352" s="3" t="str">
        <f>HYPERLINK("https://talan.bank.gov.ua/get-user-certificate/gVb-bmgXS4rYIuFzrDwA","Завантажити сертифікат")</f>
        <v>Завантажити сертифікат</v>
      </c>
    </row>
    <row r="353" spans="1:5" x14ac:dyDescent="0.3">
      <c r="A353" s="3" t="s">
        <v>1171</v>
      </c>
      <c r="B353" s="3" t="s">
        <v>1172</v>
      </c>
      <c r="C353" s="3" t="s">
        <v>1173</v>
      </c>
      <c r="D353" s="3" t="s">
        <v>1170</v>
      </c>
      <c r="E353" s="3" t="str">
        <f>HYPERLINK("https://talan.bank.gov.ua/get-user-certificate/gVb-baC3b9B0-XkmhW8D","Завантажити сертифікат")</f>
        <v>Завантажити сертифікат</v>
      </c>
    </row>
    <row r="354" spans="1:5" x14ac:dyDescent="0.3">
      <c r="A354" s="3" t="s">
        <v>1174</v>
      </c>
      <c r="B354" s="3" t="s">
        <v>1175</v>
      </c>
      <c r="C354" s="3" t="s">
        <v>1176</v>
      </c>
      <c r="D354" s="3" t="s">
        <v>1177</v>
      </c>
      <c r="E354" s="3" t="str">
        <f>HYPERLINK("https://talan.bank.gov.ua/get-user-certificate/gVb-b1m8juTfI3hB1cRy","Завантажити сертифікат")</f>
        <v>Завантажити сертифікат</v>
      </c>
    </row>
    <row r="355" spans="1:5" x14ac:dyDescent="0.3">
      <c r="A355" s="3" t="s">
        <v>1178</v>
      </c>
      <c r="B355" s="3" t="s">
        <v>1179</v>
      </c>
      <c r="C355" s="3" t="s">
        <v>1180</v>
      </c>
      <c r="D355" s="3" t="s">
        <v>1177</v>
      </c>
      <c r="E355" s="3" t="str">
        <f>HYPERLINK("https://talan.bank.gov.ua/get-user-certificate/gVb-bZRTi-rOVzn3kYRu","Завантажити сертифікат")</f>
        <v>Завантажити сертифікат</v>
      </c>
    </row>
    <row r="356" spans="1:5" x14ac:dyDescent="0.3">
      <c r="A356" s="3" t="s">
        <v>1181</v>
      </c>
      <c r="B356" s="3" t="s">
        <v>1182</v>
      </c>
      <c r="C356" s="3" t="s">
        <v>1183</v>
      </c>
      <c r="D356" s="3" t="s">
        <v>1177</v>
      </c>
      <c r="E356" s="3" t="str">
        <f>HYPERLINK("https://talan.bank.gov.ua/get-user-certificate/gVb-bLxmnJ86wuwql_AF","Завантажити сертифікат")</f>
        <v>Завантажити сертифікат</v>
      </c>
    </row>
    <row r="357" spans="1:5" x14ac:dyDescent="0.3">
      <c r="A357" s="3" t="s">
        <v>1184</v>
      </c>
      <c r="B357" s="3" t="s">
        <v>1185</v>
      </c>
      <c r="C357" s="3" t="s">
        <v>1186</v>
      </c>
      <c r="D357" s="3" t="s">
        <v>1177</v>
      </c>
      <c r="E357" s="3" t="str">
        <f>HYPERLINK("https://talan.bank.gov.ua/get-user-certificate/gVb-b1nO5YivFO6AiF5u","Завантажити сертифікат")</f>
        <v>Завантажити сертифікат</v>
      </c>
    </row>
    <row r="358" spans="1:5" x14ac:dyDescent="0.3">
      <c r="A358" s="3" t="s">
        <v>1187</v>
      </c>
      <c r="B358" s="3" t="s">
        <v>1188</v>
      </c>
      <c r="C358" s="3" t="s">
        <v>1189</v>
      </c>
      <c r="D358" s="3" t="s">
        <v>1177</v>
      </c>
      <c r="E358" s="3" t="str">
        <f>HYPERLINK("https://talan.bank.gov.ua/get-user-certificate/gVb-bDcu6ZOEfKC3Xox6","Завантажити сертифікат")</f>
        <v>Завантажити сертифікат</v>
      </c>
    </row>
    <row r="359" spans="1:5" x14ac:dyDescent="0.3">
      <c r="A359" s="3" t="s">
        <v>1190</v>
      </c>
      <c r="B359" s="3" t="s">
        <v>1191</v>
      </c>
      <c r="C359" s="3" t="s">
        <v>1192</v>
      </c>
      <c r="D359" s="3" t="s">
        <v>1177</v>
      </c>
      <c r="E359" s="3" t="str">
        <f>HYPERLINK("https://talan.bank.gov.ua/get-user-certificate/gVb-b1jJ4kI9cPMn9MFi","Завантажити сертифікат")</f>
        <v>Завантажити сертифікат</v>
      </c>
    </row>
    <row r="360" spans="1:5" x14ac:dyDescent="0.3">
      <c r="A360" s="3" t="s">
        <v>1193</v>
      </c>
      <c r="B360" s="3" t="s">
        <v>1194</v>
      </c>
      <c r="C360" s="3" t="s">
        <v>1195</v>
      </c>
      <c r="D360" s="3" t="s">
        <v>1177</v>
      </c>
      <c r="E360" s="3" t="str">
        <f>HYPERLINK("https://talan.bank.gov.ua/get-user-certificate/gVb-bX5z21cxB5sjT2FT","Завантажити сертифікат")</f>
        <v>Завантажити сертифікат</v>
      </c>
    </row>
    <row r="361" spans="1:5" x14ac:dyDescent="0.3">
      <c r="A361" s="3" t="s">
        <v>1196</v>
      </c>
      <c r="B361" s="3" t="s">
        <v>1197</v>
      </c>
      <c r="C361" s="3" t="s">
        <v>1198</v>
      </c>
      <c r="D361" s="3" t="s">
        <v>1199</v>
      </c>
      <c r="E361" s="3" t="str">
        <f>HYPERLINK("https://talan.bank.gov.ua/get-user-certificate/gVb-b8_yZ1jLWhEomqpN","Завантажити сертифікат")</f>
        <v>Завантажити сертифікат</v>
      </c>
    </row>
    <row r="362" spans="1:5" x14ac:dyDescent="0.3">
      <c r="A362" s="3" t="s">
        <v>1200</v>
      </c>
      <c r="B362" s="3" t="s">
        <v>1201</v>
      </c>
      <c r="C362" s="3" t="s">
        <v>1202</v>
      </c>
      <c r="D362" s="3" t="s">
        <v>1199</v>
      </c>
      <c r="E362" s="3" t="str">
        <f>HYPERLINK("https://talan.bank.gov.ua/get-user-certificate/gVb-b9QVClXR8UpJNz2r","Завантажити сертифікат")</f>
        <v>Завантажити сертифікат</v>
      </c>
    </row>
    <row r="363" spans="1:5" x14ac:dyDescent="0.3">
      <c r="A363" s="3" t="s">
        <v>1203</v>
      </c>
      <c r="B363" s="3" t="s">
        <v>1204</v>
      </c>
      <c r="C363" s="3" t="s">
        <v>1205</v>
      </c>
      <c r="D363" s="3" t="s">
        <v>1206</v>
      </c>
      <c r="E363" s="3" t="str">
        <f>HYPERLINK("https://talan.bank.gov.ua/get-user-certificate/gVb-bP9inzd8Asp8tzAB","Завантажити сертифікат")</f>
        <v>Завантажити сертифікат</v>
      </c>
    </row>
    <row r="364" spans="1:5" x14ac:dyDescent="0.3">
      <c r="A364" s="3" t="s">
        <v>1207</v>
      </c>
      <c r="B364" s="3" t="s">
        <v>1208</v>
      </c>
      <c r="C364" s="3" t="s">
        <v>1209</v>
      </c>
      <c r="D364" s="3" t="s">
        <v>1210</v>
      </c>
      <c r="E364" s="3" t="str">
        <f>HYPERLINK("https://talan.bank.gov.ua/get-user-certificate/gVb-biD8kdJOQV4OZfQY","Завантажити сертифікат")</f>
        <v>Завантажити сертифікат</v>
      </c>
    </row>
    <row r="365" spans="1:5" x14ac:dyDescent="0.3">
      <c r="A365" s="3" t="s">
        <v>1211</v>
      </c>
      <c r="B365" s="3" t="s">
        <v>1212</v>
      </c>
      <c r="C365" s="3" t="s">
        <v>1213</v>
      </c>
      <c r="D365" s="3" t="s">
        <v>1210</v>
      </c>
      <c r="E365" s="3" t="str">
        <f>HYPERLINK("https://talan.bank.gov.ua/get-user-certificate/gVb-bJlsukNyqcG_veIf","Завантажити сертифікат")</f>
        <v>Завантажити сертифікат</v>
      </c>
    </row>
    <row r="366" spans="1:5" x14ac:dyDescent="0.3">
      <c r="A366" s="3" t="s">
        <v>1214</v>
      </c>
      <c r="B366" s="3" t="s">
        <v>1215</v>
      </c>
      <c r="C366" s="3" t="s">
        <v>1216</v>
      </c>
      <c r="D366" s="3" t="s">
        <v>1210</v>
      </c>
      <c r="E366" s="3" t="str">
        <f>HYPERLINK("https://talan.bank.gov.ua/get-user-certificate/gVb-bRn2aj1UDjIkv90M","Завантажити сертифікат")</f>
        <v>Завантажити сертифікат</v>
      </c>
    </row>
    <row r="367" spans="1:5" x14ac:dyDescent="0.3">
      <c r="A367" s="3" t="s">
        <v>1217</v>
      </c>
      <c r="B367" s="3" t="s">
        <v>1218</v>
      </c>
      <c r="C367" s="3" t="s">
        <v>1219</v>
      </c>
      <c r="D367" s="3" t="s">
        <v>1210</v>
      </c>
      <c r="E367" s="3" t="str">
        <f>HYPERLINK("https://talan.bank.gov.ua/get-user-certificate/gVb-bLCaXM6xEJ6dmAdD","Завантажити сертифікат")</f>
        <v>Завантажити сертифікат</v>
      </c>
    </row>
    <row r="368" spans="1:5" x14ac:dyDescent="0.3">
      <c r="A368" s="3" t="s">
        <v>1220</v>
      </c>
      <c r="B368" s="3" t="s">
        <v>1221</v>
      </c>
      <c r="C368" s="3" t="s">
        <v>1222</v>
      </c>
      <c r="D368" s="3" t="s">
        <v>1223</v>
      </c>
      <c r="E368" s="3" t="str">
        <f>HYPERLINK("https://talan.bank.gov.ua/get-user-certificate/gVb-b2qX_a26OAq-q2p4","Завантажити сертифікат")</f>
        <v>Завантажити сертифікат</v>
      </c>
    </row>
    <row r="369" spans="1:5" x14ac:dyDescent="0.3">
      <c r="A369" s="3" t="s">
        <v>1224</v>
      </c>
      <c r="B369" s="3" t="s">
        <v>1225</v>
      </c>
      <c r="C369" s="3" t="s">
        <v>1226</v>
      </c>
      <c r="D369" s="3" t="s">
        <v>1223</v>
      </c>
      <c r="E369" s="3" t="str">
        <f>HYPERLINK("https://talan.bank.gov.ua/get-user-certificate/gVb-br-6dY1lAIB0XtSK","Завантажити сертифікат")</f>
        <v>Завантажити сертифікат</v>
      </c>
    </row>
    <row r="370" spans="1:5" x14ac:dyDescent="0.3">
      <c r="A370" s="3" t="s">
        <v>1227</v>
      </c>
      <c r="B370" s="3" t="s">
        <v>1228</v>
      </c>
      <c r="C370" s="3" t="s">
        <v>1229</v>
      </c>
      <c r="D370" s="3" t="s">
        <v>1230</v>
      </c>
      <c r="E370" s="3" t="str">
        <f>HYPERLINK("https://talan.bank.gov.ua/get-user-certificate/gVb-bvZCcMaZ9fnEX7uq","Завантажити сертифікат")</f>
        <v>Завантажити сертифікат</v>
      </c>
    </row>
    <row r="371" spans="1:5" x14ac:dyDescent="0.3">
      <c r="A371" s="3" t="s">
        <v>1231</v>
      </c>
      <c r="B371" s="3" t="s">
        <v>1232</v>
      </c>
      <c r="C371" s="3" t="s">
        <v>1233</v>
      </c>
      <c r="D371" s="3" t="s">
        <v>1230</v>
      </c>
      <c r="E371" s="3" t="str">
        <f>HYPERLINK("https://talan.bank.gov.ua/get-user-certificate/gVb-b4Gj3iRZ1_OCDNHG","Завантажити сертифікат")</f>
        <v>Завантажити сертифікат</v>
      </c>
    </row>
    <row r="372" spans="1:5" x14ac:dyDescent="0.3">
      <c r="A372" s="3" t="s">
        <v>1234</v>
      </c>
      <c r="B372" s="3" t="s">
        <v>1235</v>
      </c>
      <c r="C372" s="3" t="s">
        <v>1236</v>
      </c>
      <c r="D372" s="3" t="s">
        <v>1230</v>
      </c>
      <c r="E372" s="3" t="str">
        <f>HYPERLINK("https://talan.bank.gov.ua/get-user-certificate/gVb-bKTuJqoRzF5b12X3","Завантажити сертифікат")</f>
        <v>Завантажити сертифікат</v>
      </c>
    </row>
    <row r="373" spans="1:5" x14ac:dyDescent="0.3">
      <c r="A373" s="3" t="s">
        <v>1237</v>
      </c>
      <c r="B373" s="3" t="s">
        <v>1238</v>
      </c>
      <c r="C373" s="3" t="s">
        <v>1239</v>
      </c>
      <c r="D373" s="3" t="s">
        <v>1240</v>
      </c>
      <c r="E373" s="3" t="str">
        <f>HYPERLINK("https://talan.bank.gov.ua/get-user-certificate/gVb-bgq1YMd2Ltg6pZnm","Завантажити сертифікат")</f>
        <v>Завантажити сертифікат</v>
      </c>
    </row>
    <row r="374" spans="1:5" x14ac:dyDescent="0.3">
      <c r="A374" s="3" t="s">
        <v>1241</v>
      </c>
      <c r="B374" s="3" t="s">
        <v>1242</v>
      </c>
      <c r="C374" s="3" t="s">
        <v>1243</v>
      </c>
      <c r="D374" s="3" t="s">
        <v>1240</v>
      </c>
      <c r="E374" s="3" t="str">
        <f>HYPERLINK("https://talan.bank.gov.ua/get-user-certificate/gVb-b47WQIM2QfNn81I7","Завантажити сертифікат")</f>
        <v>Завантажити сертифікат</v>
      </c>
    </row>
    <row r="375" spans="1:5" x14ac:dyDescent="0.3">
      <c r="A375" s="3" t="s">
        <v>1244</v>
      </c>
      <c r="B375" s="3" t="s">
        <v>1245</v>
      </c>
      <c r="C375" s="3" t="s">
        <v>1246</v>
      </c>
      <c r="D375" s="3" t="s">
        <v>1240</v>
      </c>
      <c r="E375" s="3" t="str">
        <f>HYPERLINK("https://talan.bank.gov.ua/get-user-certificate/gVb-bFbw-PjSFAnhV9jF","Завантажити сертифікат")</f>
        <v>Завантажити сертифікат</v>
      </c>
    </row>
    <row r="376" spans="1:5" x14ac:dyDescent="0.3">
      <c r="A376" s="3" t="s">
        <v>1247</v>
      </c>
      <c r="B376" s="3" t="s">
        <v>1248</v>
      </c>
      <c r="C376" s="3" t="s">
        <v>1249</v>
      </c>
      <c r="D376" s="3" t="s">
        <v>1250</v>
      </c>
      <c r="E376" s="3" t="str">
        <f>HYPERLINK("https://talan.bank.gov.ua/get-user-certificate/gVb-b3s-HsvONrRJMpkh","Завантажити сертифікат")</f>
        <v>Завантажити сертифікат</v>
      </c>
    </row>
    <row r="377" spans="1:5" x14ac:dyDescent="0.3">
      <c r="A377" s="3" t="s">
        <v>1251</v>
      </c>
      <c r="B377" s="3" t="s">
        <v>1252</v>
      </c>
      <c r="C377" s="3" t="s">
        <v>1253</v>
      </c>
      <c r="D377" s="3" t="s">
        <v>1254</v>
      </c>
      <c r="E377" s="3" t="str">
        <f>HYPERLINK("https://talan.bank.gov.ua/get-user-certificate/gVb-bCfZkAKlOnYoTRRg","Завантажити сертифікат")</f>
        <v>Завантажити сертифікат</v>
      </c>
    </row>
    <row r="378" spans="1:5" x14ac:dyDescent="0.3">
      <c r="A378" s="3" t="s">
        <v>1255</v>
      </c>
      <c r="B378" s="3" t="s">
        <v>1256</v>
      </c>
      <c r="C378" s="3" t="s">
        <v>1257</v>
      </c>
      <c r="D378" s="3" t="s">
        <v>1254</v>
      </c>
      <c r="E378" s="3" t="str">
        <f>HYPERLINK("https://talan.bank.gov.ua/get-user-certificate/gVb-bfeSQikSW9jBhONs","Завантажити сертифікат")</f>
        <v>Завантажити сертифікат</v>
      </c>
    </row>
    <row r="379" spans="1:5" x14ac:dyDescent="0.3">
      <c r="A379" s="3" t="s">
        <v>1258</v>
      </c>
      <c r="B379" s="3" t="s">
        <v>1259</v>
      </c>
      <c r="C379" s="3" t="s">
        <v>1260</v>
      </c>
      <c r="D379" s="3" t="s">
        <v>1254</v>
      </c>
      <c r="E379" s="3" t="str">
        <f>HYPERLINK("https://talan.bank.gov.ua/get-user-certificate/gVb-btZKGXoZ8YpLOTUT","Завантажити сертифікат")</f>
        <v>Завантажити сертифікат</v>
      </c>
    </row>
    <row r="380" spans="1:5" x14ac:dyDescent="0.3">
      <c r="A380" s="3" t="s">
        <v>1261</v>
      </c>
      <c r="B380" s="3" t="s">
        <v>1262</v>
      </c>
      <c r="C380" s="3" t="s">
        <v>1263</v>
      </c>
      <c r="D380" s="3" t="s">
        <v>1254</v>
      </c>
      <c r="E380" s="3" t="str">
        <f>HYPERLINK("https://talan.bank.gov.ua/get-user-certificate/gVb-bsYIKONJEZ2Od_gV","Завантажити сертифікат")</f>
        <v>Завантажити сертифікат</v>
      </c>
    </row>
    <row r="381" spans="1:5" x14ac:dyDescent="0.3">
      <c r="A381" s="3" t="s">
        <v>1264</v>
      </c>
      <c r="B381" s="3" t="s">
        <v>1265</v>
      </c>
      <c r="C381" s="3" t="s">
        <v>1266</v>
      </c>
      <c r="D381" s="3" t="s">
        <v>1254</v>
      </c>
      <c r="E381" s="3" t="str">
        <f>HYPERLINK("https://talan.bank.gov.ua/get-user-certificate/gVb-b6lzq-cQJ25yBQFP","Завантажити сертифікат")</f>
        <v>Завантажити сертифікат</v>
      </c>
    </row>
    <row r="382" spans="1:5" x14ac:dyDescent="0.3">
      <c r="A382" s="3" t="s">
        <v>1267</v>
      </c>
      <c r="B382" s="3" t="s">
        <v>1268</v>
      </c>
      <c r="C382" s="3" t="s">
        <v>1269</v>
      </c>
      <c r="D382" s="3" t="s">
        <v>1254</v>
      </c>
      <c r="E382" s="3" t="str">
        <f>HYPERLINK("https://talan.bank.gov.ua/get-user-certificate/gVb-bsjhPVLrWuH5ZbRp","Завантажити сертифікат")</f>
        <v>Завантажити сертифікат</v>
      </c>
    </row>
    <row r="383" spans="1:5" x14ac:dyDescent="0.3">
      <c r="A383" s="3" t="s">
        <v>1270</v>
      </c>
      <c r="B383" s="3" t="s">
        <v>1271</v>
      </c>
      <c r="C383" s="3" t="s">
        <v>1272</v>
      </c>
      <c r="D383" s="3" t="s">
        <v>1254</v>
      </c>
      <c r="E383" s="3" t="str">
        <f>HYPERLINK("https://talan.bank.gov.ua/get-user-certificate/gVb-bD33Ha_NRSDMcFS4","Завантажити сертифікат")</f>
        <v>Завантажити сертифікат</v>
      </c>
    </row>
    <row r="384" spans="1:5" x14ac:dyDescent="0.3">
      <c r="A384" s="3" t="s">
        <v>1273</v>
      </c>
      <c r="B384" s="3" t="s">
        <v>1274</v>
      </c>
      <c r="C384" s="3" t="s">
        <v>1275</v>
      </c>
      <c r="D384" s="3" t="s">
        <v>1276</v>
      </c>
      <c r="E384" s="3" t="str">
        <f>HYPERLINK("https://talan.bank.gov.ua/get-user-certificate/gVb-bRY26dhNeAAxVMo7","Завантажити сертифікат")</f>
        <v>Завантажити сертифікат</v>
      </c>
    </row>
    <row r="385" spans="1:5" x14ac:dyDescent="0.3">
      <c r="A385" s="3" t="s">
        <v>1277</v>
      </c>
      <c r="B385" s="3" t="s">
        <v>1278</v>
      </c>
      <c r="C385" s="3" t="s">
        <v>1279</v>
      </c>
      <c r="D385" s="3" t="s">
        <v>1276</v>
      </c>
      <c r="E385" s="3" t="str">
        <f>HYPERLINK("https://talan.bank.gov.ua/get-user-certificate/gVb-b43wO_0q3WfnnobY","Завантажити сертифікат")</f>
        <v>Завантажити сертифікат</v>
      </c>
    </row>
    <row r="386" spans="1:5" x14ac:dyDescent="0.3">
      <c r="A386" s="3" t="s">
        <v>1280</v>
      </c>
      <c r="B386" s="3" t="s">
        <v>1281</v>
      </c>
      <c r="C386" s="3" t="s">
        <v>1282</v>
      </c>
      <c r="D386" s="3" t="s">
        <v>1276</v>
      </c>
      <c r="E386" s="3" t="str">
        <f>HYPERLINK("https://talan.bank.gov.ua/get-user-certificate/gVb-bnu2xz1bzzYfBJHX","Завантажити сертифікат")</f>
        <v>Завантажити сертифікат</v>
      </c>
    </row>
    <row r="387" spans="1:5" x14ac:dyDescent="0.3">
      <c r="A387" s="3" t="s">
        <v>1283</v>
      </c>
      <c r="B387" s="3" t="s">
        <v>1284</v>
      </c>
      <c r="C387" s="3" t="s">
        <v>1285</v>
      </c>
      <c r="D387" s="3" t="s">
        <v>1276</v>
      </c>
      <c r="E387" s="3" t="str">
        <f>HYPERLINK("https://talan.bank.gov.ua/get-user-certificate/gVb-bCJglcsfpCC60_RB","Завантажити сертифікат")</f>
        <v>Завантажити сертифікат</v>
      </c>
    </row>
    <row r="388" spans="1:5" x14ac:dyDescent="0.3">
      <c r="A388" s="3" t="s">
        <v>1286</v>
      </c>
      <c r="B388" s="3" t="s">
        <v>1287</v>
      </c>
      <c r="C388" s="3" t="s">
        <v>1288</v>
      </c>
      <c r="D388" s="3" t="s">
        <v>1276</v>
      </c>
      <c r="E388" s="3" t="str">
        <f>HYPERLINK("https://talan.bank.gov.ua/get-user-certificate/gVb-baDMtjtHMkGMv32_","Завантажити сертифікат")</f>
        <v>Завантажити сертифікат</v>
      </c>
    </row>
    <row r="389" spans="1:5" x14ac:dyDescent="0.3">
      <c r="A389" s="3" t="s">
        <v>1289</v>
      </c>
      <c r="B389" s="3" t="s">
        <v>1290</v>
      </c>
      <c r="C389" s="3" t="s">
        <v>1291</v>
      </c>
      <c r="D389" s="3" t="s">
        <v>1276</v>
      </c>
      <c r="E389" s="3" t="str">
        <f>HYPERLINK("https://talan.bank.gov.ua/get-user-certificate/gVb-bSV-mHT8WksE-kdS","Завантажити сертифікат")</f>
        <v>Завантажити сертифікат</v>
      </c>
    </row>
    <row r="390" spans="1:5" x14ac:dyDescent="0.3">
      <c r="A390" s="3" t="s">
        <v>1292</v>
      </c>
      <c r="B390" s="3" t="s">
        <v>1293</v>
      </c>
      <c r="C390" s="3" t="s">
        <v>1294</v>
      </c>
      <c r="D390" s="3" t="s">
        <v>1276</v>
      </c>
      <c r="E390" s="3" t="str">
        <f>HYPERLINK("https://talan.bank.gov.ua/get-user-certificate/gVb-blCOqDow_3eUGJtO","Завантажити сертифікат")</f>
        <v>Завантажити сертифікат</v>
      </c>
    </row>
    <row r="391" spans="1:5" x14ac:dyDescent="0.3">
      <c r="A391" s="3" t="s">
        <v>1295</v>
      </c>
      <c r="B391" s="3" t="s">
        <v>1296</v>
      </c>
      <c r="C391" s="3" t="s">
        <v>1297</v>
      </c>
      <c r="D391" s="3" t="s">
        <v>1276</v>
      </c>
      <c r="E391" s="3" t="str">
        <f>HYPERLINK("https://talan.bank.gov.ua/get-user-certificate/gVb-b8EZ1UblcMVdLm-M","Завантажити сертифікат")</f>
        <v>Завантажити сертифікат</v>
      </c>
    </row>
    <row r="392" spans="1:5" x14ac:dyDescent="0.3">
      <c r="A392" s="3" t="s">
        <v>1298</v>
      </c>
      <c r="B392" s="3" t="s">
        <v>1299</v>
      </c>
      <c r="C392" s="3" t="s">
        <v>1300</v>
      </c>
      <c r="D392" s="3" t="s">
        <v>1276</v>
      </c>
      <c r="E392" s="3" t="str">
        <f>HYPERLINK("https://talan.bank.gov.ua/get-user-certificate/gVb-bdpqOQV_f9V43-sU","Завантажити сертифікат")</f>
        <v>Завантажити сертифікат</v>
      </c>
    </row>
    <row r="393" spans="1:5" x14ac:dyDescent="0.3">
      <c r="A393" s="3" t="s">
        <v>1301</v>
      </c>
      <c r="B393" s="3" t="s">
        <v>1302</v>
      </c>
      <c r="C393" s="3" t="s">
        <v>1303</v>
      </c>
      <c r="D393" s="3" t="s">
        <v>1304</v>
      </c>
      <c r="E393" s="3" t="str">
        <f>HYPERLINK("https://talan.bank.gov.ua/get-user-certificate/gVb-bw0LRlF_XH0zy1vF","Завантажити сертифікат")</f>
        <v>Завантажити сертифікат</v>
      </c>
    </row>
    <row r="394" spans="1:5" x14ac:dyDescent="0.3">
      <c r="A394" s="3" t="s">
        <v>1305</v>
      </c>
      <c r="B394" s="3" t="s">
        <v>1306</v>
      </c>
      <c r="C394" s="3" t="s">
        <v>1307</v>
      </c>
      <c r="D394" s="3" t="s">
        <v>1308</v>
      </c>
      <c r="E394" s="3" t="str">
        <f>HYPERLINK("https://talan.bank.gov.ua/get-user-certificate/gVb-bbDd8YjDZij5vZaK","Завантажити сертифікат")</f>
        <v>Завантажити сертифікат</v>
      </c>
    </row>
    <row r="395" spans="1:5" x14ac:dyDescent="0.3">
      <c r="A395" s="3" t="s">
        <v>1309</v>
      </c>
      <c r="B395" s="3" t="s">
        <v>1310</v>
      </c>
      <c r="C395" s="3" t="s">
        <v>1311</v>
      </c>
      <c r="D395" s="3" t="s">
        <v>1308</v>
      </c>
      <c r="E395" s="3" t="str">
        <f>HYPERLINK("https://talan.bank.gov.ua/get-user-certificate/gVb-b6P6rS_1QKdp1CFt","Завантажити сертифікат")</f>
        <v>Завантажити сертифікат</v>
      </c>
    </row>
    <row r="396" spans="1:5" x14ac:dyDescent="0.3">
      <c r="A396" s="3" t="s">
        <v>1312</v>
      </c>
      <c r="B396" s="3" t="s">
        <v>1313</v>
      </c>
      <c r="C396" s="3" t="s">
        <v>1314</v>
      </c>
      <c r="D396" s="3" t="s">
        <v>1315</v>
      </c>
      <c r="E396" s="3" t="str">
        <f>HYPERLINK("https://talan.bank.gov.ua/get-user-certificate/gVb-bN7Yuw1NfGHN5olP","Завантажити сертифікат")</f>
        <v>Завантажити сертифікат</v>
      </c>
    </row>
    <row r="397" spans="1:5" x14ac:dyDescent="0.3">
      <c r="A397" s="3" t="s">
        <v>1316</v>
      </c>
      <c r="B397" s="3" t="s">
        <v>1317</v>
      </c>
      <c r="C397" s="3" t="s">
        <v>1318</v>
      </c>
      <c r="D397" s="3" t="s">
        <v>1315</v>
      </c>
      <c r="E397" s="3" t="str">
        <f>HYPERLINK("https://talan.bank.gov.ua/get-user-certificate/gVb-bteNMUFbC2P08N42","Завантажити сертифікат")</f>
        <v>Завантажити сертифікат</v>
      </c>
    </row>
    <row r="398" spans="1:5" x14ac:dyDescent="0.3">
      <c r="A398" s="3" t="s">
        <v>1319</v>
      </c>
      <c r="B398" s="3" t="s">
        <v>1320</v>
      </c>
      <c r="C398" s="3" t="s">
        <v>1321</v>
      </c>
      <c r="D398" s="3" t="s">
        <v>1322</v>
      </c>
      <c r="E398" s="3" t="str">
        <f>HYPERLINK("https://talan.bank.gov.ua/get-user-certificate/gVb-b3UIPO3-Jzh3ipdf","Завантажити сертифікат")</f>
        <v>Завантажити сертифікат</v>
      </c>
    </row>
    <row r="399" spans="1:5" x14ac:dyDescent="0.3">
      <c r="A399" s="3" t="s">
        <v>1323</v>
      </c>
      <c r="B399" s="3" t="s">
        <v>1324</v>
      </c>
      <c r="C399" s="3" t="s">
        <v>1325</v>
      </c>
      <c r="D399" s="3" t="s">
        <v>1326</v>
      </c>
      <c r="E399" s="3" t="str">
        <f>HYPERLINK("https://talan.bank.gov.ua/get-user-certificate/gVb-bHsHkfTAfMwDjgFE","Завантажити сертифікат")</f>
        <v>Завантажити сертифікат</v>
      </c>
    </row>
    <row r="400" spans="1:5" x14ac:dyDescent="0.3">
      <c r="A400" s="3" t="s">
        <v>1327</v>
      </c>
      <c r="B400" s="3" t="s">
        <v>1328</v>
      </c>
      <c r="C400" s="3" t="s">
        <v>1329</v>
      </c>
      <c r="D400" s="3" t="s">
        <v>1326</v>
      </c>
      <c r="E400" s="3" t="str">
        <f>HYPERLINK("https://talan.bank.gov.ua/get-user-certificate/gVb-bpsPeFqDX9EMiG8s","Завантажити сертифікат")</f>
        <v>Завантажити сертифікат</v>
      </c>
    </row>
    <row r="401" spans="1:5" x14ac:dyDescent="0.3">
      <c r="A401" s="3" t="s">
        <v>1330</v>
      </c>
      <c r="B401" s="3" t="s">
        <v>1331</v>
      </c>
      <c r="C401" s="3" t="s">
        <v>1332</v>
      </c>
      <c r="D401" s="3" t="s">
        <v>1326</v>
      </c>
      <c r="E401" s="3" t="str">
        <f>HYPERLINK("https://talan.bank.gov.ua/get-user-certificate/gVb-bY5roXzTI01Wl9YD","Завантажити сертифікат")</f>
        <v>Завантажити сертифікат</v>
      </c>
    </row>
    <row r="402" spans="1:5" x14ac:dyDescent="0.3">
      <c r="A402" s="3" t="s">
        <v>1333</v>
      </c>
      <c r="B402" s="3" t="s">
        <v>1334</v>
      </c>
      <c r="C402" s="3" t="s">
        <v>1335</v>
      </c>
      <c r="D402" s="3" t="s">
        <v>1326</v>
      </c>
      <c r="E402" s="3" t="str">
        <f>HYPERLINK("https://talan.bank.gov.ua/get-user-certificate/gVb-by-12AQmRVASErnz","Завантажити сертифікат")</f>
        <v>Завантажити сертифікат</v>
      </c>
    </row>
    <row r="403" spans="1:5" x14ac:dyDescent="0.3">
      <c r="A403" s="3" t="s">
        <v>1336</v>
      </c>
      <c r="B403" s="3" t="s">
        <v>1337</v>
      </c>
      <c r="C403" s="3" t="s">
        <v>1338</v>
      </c>
      <c r="D403" s="3" t="s">
        <v>1339</v>
      </c>
      <c r="E403" s="3" t="str">
        <f>HYPERLINK("https://talan.bank.gov.ua/get-user-certificate/gVb-bKPEsjJhZDTtmXJR","Завантажити сертифікат")</f>
        <v>Завантажити сертифікат</v>
      </c>
    </row>
    <row r="404" spans="1:5" x14ac:dyDescent="0.3">
      <c r="A404" s="3" t="s">
        <v>1340</v>
      </c>
      <c r="B404" s="3" t="s">
        <v>1341</v>
      </c>
      <c r="C404" s="3" t="s">
        <v>1342</v>
      </c>
      <c r="D404" s="3" t="s">
        <v>1343</v>
      </c>
      <c r="E404" s="3" t="str">
        <f>HYPERLINK("https://talan.bank.gov.ua/get-user-certificate/gVb-blUrpoOJk6BenU3X","Завантажити сертифікат")</f>
        <v>Завантажити сертифікат</v>
      </c>
    </row>
    <row r="405" spans="1:5" x14ac:dyDescent="0.3">
      <c r="A405" s="3" t="s">
        <v>1344</v>
      </c>
      <c r="B405" s="3" t="s">
        <v>1345</v>
      </c>
      <c r="C405" s="3" t="s">
        <v>1346</v>
      </c>
      <c r="D405" s="3" t="s">
        <v>1343</v>
      </c>
      <c r="E405" s="3" t="str">
        <f>HYPERLINK("https://talan.bank.gov.ua/get-user-certificate/gVb-b667yD5PmXl8zraM","Завантажити сертифікат")</f>
        <v>Завантажити сертифікат</v>
      </c>
    </row>
    <row r="406" spans="1:5" x14ac:dyDescent="0.3">
      <c r="A406" s="3" t="s">
        <v>1347</v>
      </c>
      <c r="B406" s="3" t="s">
        <v>1348</v>
      </c>
      <c r="C406" s="3" t="s">
        <v>1349</v>
      </c>
      <c r="D406" s="3" t="s">
        <v>1343</v>
      </c>
      <c r="E406" s="3" t="str">
        <f>HYPERLINK("https://talan.bank.gov.ua/get-user-certificate/gVb-bhLCvtoy-HUa3yST","Завантажити сертифікат")</f>
        <v>Завантажити сертифікат</v>
      </c>
    </row>
    <row r="407" spans="1:5" x14ac:dyDescent="0.3">
      <c r="A407" s="3" t="s">
        <v>1350</v>
      </c>
      <c r="B407" s="3" t="s">
        <v>1351</v>
      </c>
      <c r="C407" s="3" t="s">
        <v>1352</v>
      </c>
      <c r="D407" s="3" t="s">
        <v>1343</v>
      </c>
      <c r="E407" s="3" t="str">
        <f>HYPERLINK("https://talan.bank.gov.ua/get-user-certificate/gVb-bvUFKZzq4R7RAgog","Завантажити сертифікат")</f>
        <v>Завантажити сертифікат</v>
      </c>
    </row>
    <row r="408" spans="1:5" x14ac:dyDescent="0.3">
      <c r="A408" s="3" t="s">
        <v>1353</v>
      </c>
      <c r="B408" s="3" t="s">
        <v>1354</v>
      </c>
      <c r="C408" s="3" t="s">
        <v>1355</v>
      </c>
      <c r="D408" s="3" t="s">
        <v>1343</v>
      </c>
      <c r="E408" s="3" t="str">
        <f>HYPERLINK("https://talan.bank.gov.ua/get-user-certificate/gVb-bUsMwJ2LOaxLxIQc","Завантажити сертифікат")</f>
        <v>Завантажити сертифікат</v>
      </c>
    </row>
    <row r="409" spans="1:5" x14ac:dyDescent="0.3">
      <c r="A409" s="3" t="s">
        <v>1356</v>
      </c>
      <c r="B409" s="3" t="s">
        <v>1357</v>
      </c>
      <c r="C409" s="3" t="s">
        <v>1358</v>
      </c>
      <c r="D409" s="3" t="s">
        <v>1343</v>
      </c>
      <c r="E409" s="3" t="str">
        <f>HYPERLINK("https://talan.bank.gov.ua/get-user-certificate/gVb-bFUggT_2xNmm8PcQ","Завантажити сертифікат")</f>
        <v>Завантажити сертифікат</v>
      </c>
    </row>
    <row r="410" spans="1:5" x14ac:dyDescent="0.3">
      <c r="A410" s="3" t="s">
        <v>1359</v>
      </c>
      <c r="B410" s="3" t="s">
        <v>1360</v>
      </c>
      <c r="C410" s="3" t="s">
        <v>1361</v>
      </c>
      <c r="D410" s="3" t="s">
        <v>1343</v>
      </c>
      <c r="E410" s="3" t="str">
        <f>HYPERLINK("https://talan.bank.gov.ua/get-user-certificate/gVb-bgVs__2fNCHq-bpn","Завантажити сертифікат")</f>
        <v>Завантажити сертифікат</v>
      </c>
    </row>
    <row r="411" spans="1:5" x14ac:dyDescent="0.3">
      <c r="A411" s="3" t="s">
        <v>1362</v>
      </c>
      <c r="B411" s="3" t="s">
        <v>1363</v>
      </c>
      <c r="C411" s="3" t="s">
        <v>1364</v>
      </c>
      <c r="D411" s="3" t="s">
        <v>1343</v>
      </c>
      <c r="E411" s="3" t="str">
        <f>HYPERLINK("https://talan.bank.gov.ua/get-user-certificate/gVb-bkQfqX_B1uSu3L6o","Завантажити сертифікат")</f>
        <v>Завантажити сертифікат</v>
      </c>
    </row>
    <row r="412" spans="1:5" x14ac:dyDescent="0.3">
      <c r="A412" s="3" t="s">
        <v>1365</v>
      </c>
      <c r="B412" s="3" t="s">
        <v>1366</v>
      </c>
      <c r="C412" s="3" t="s">
        <v>1367</v>
      </c>
      <c r="D412" s="3" t="s">
        <v>1343</v>
      </c>
      <c r="E412" s="3" t="str">
        <f>HYPERLINK("https://talan.bank.gov.ua/get-user-certificate/gVb-bsyifstrbKZqHcGH","Завантажити сертифікат")</f>
        <v>Завантажити сертифікат</v>
      </c>
    </row>
    <row r="413" spans="1:5" x14ac:dyDescent="0.3">
      <c r="A413" s="3" t="s">
        <v>1368</v>
      </c>
      <c r="B413" s="3" t="s">
        <v>1369</v>
      </c>
      <c r="C413" s="3" t="s">
        <v>1370</v>
      </c>
      <c r="D413" s="3" t="s">
        <v>1343</v>
      </c>
      <c r="E413" s="3" t="str">
        <f>HYPERLINK("https://talan.bank.gov.ua/get-user-certificate/gVb-bEreJnRg3FqdzFod","Завантажити сертифікат")</f>
        <v>Завантажити сертифікат</v>
      </c>
    </row>
    <row r="414" spans="1:5" x14ac:dyDescent="0.3">
      <c r="A414" s="3" t="s">
        <v>1371</v>
      </c>
      <c r="B414" s="3" t="s">
        <v>1372</v>
      </c>
      <c r="C414" s="3" t="s">
        <v>1373</v>
      </c>
      <c r="D414" s="3" t="s">
        <v>1343</v>
      </c>
      <c r="E414" s="3" t="str">
        <f>HYPERLINK("https://talan.bank.gov.ua/get-user-certificate/gVb-bQgp9PfQAcG1vKoi","Завантажити сертифікат")</f>
        <v>Завантажити сертифікат</v>
      </c>
    </row>
    <row r="415" spans="1:5" x14ac:dyDescent="0.3">
      <c r="A415" s="3" t="s">
        <v>1374</v>
      </c>
      <c r="B415" s="3" t="s">
        <v>1375</v>
      </c>
      <c r="C415" s="3" t="s">
        <v>1376</v>
      </c>
      <c r="D415" s="3" t="s">
        <v>1343</v>
      </c>
      <c r="E415" s="3" t="str">
        <f>HYPERLINK("https://talan.bank.gov.ua/get-user-certificate/gVb-bVbpV6JeCFDZeO1t","Завантажити сертифікат")</f>
        <v>Завантажити сертифікат</v>
      </c>
    </row>
    <row r="416" spans="1:5" x14ac:dyDescent="0.3">
      <c r="A416" s="3" t="s">
        <v>1377</v>
      </c>
      <c r="B416" s="3" t="s">
        <v>1378</v>
      </c>
      <c r="C416" s="3" t="s">
        <v>1379</v>
      </c>
      <c r="D416" s="3" t="s">
        <v>1343</v>
      </c>
      <c r="E416" s="3" t="str">
        <f>HYPERLINK("https://talan.bank.gov.ua/get-user-certificate/gVb-bnS2yBxWid1htL50","Завантажити сертифікат")</f>
        <v>Завантажити сертифікат</v>
      </c>
    </row>
    <row r="417" spans="1:5" x14ac:dyDescent="0.3">
      <c r="A417" s="3" t="s">
        <v>1380</v>
      </c>
      <c r="B417" s="3" t="s">
        <v>1381</v>
      </c>
      <c r="C417" s="3" t="s">
        <v>1382</v>
      </c>
      <c r="D417" s="3" t="s">
        <v>1343</v>
      </c>
      <c r="E417" s="3" t="str">
        <f>HYPERLINK("https://talan.bank.gov.ua/get-user-certificate/gVb-b_Wpr_nNxvxKl6W6","Завантажити сертифікат")</f>
        <v>Завантажити сертифікат</v>
      </c>
    </row>
    <row r="418" spans="1:5" x14ac:dyDescent="0.3">
      <c r="A418" s="3" t="s">
        <v>1383</v>
      </c>
      <c r="B418" s="3" t="s">
        <v>1384</v>
      </c>
      <c r="C418" s="3" t="s">
        <v>1385</v>
      </c>
      <c r="D418" s="3" t="s">
        <v>1343</v>
      </c>
      <c r="E418" s="3" t="str">
        <f>HYPERLINK("https://talan.bank.gov.ua/get-user-certificate/gVb-bGitSBlCt-PLDt1H","Завантажити сертифікат")</f>
        <v>Завантажити сертифікат</v>
      </c>
    </row>
    <row r="419" spans="1:5" x14ac:dyDescent="0.3">
      <c r="A419" s="3" t="s">
        <v>1386</v>
      </c>
      <c r="B419" s="3" t="s">
        <v>1387</v>
      </c>
      <c r="C419" s="3" t="s">
        <v>1388</v>
      </c>
      <c r="D419" s="3" t="s">
        <v>1343</v>
      </c>
      <c r="E419" s="3" t="str">
        <f>HYPERLINK("https://talan.bank.gov.ua/get-user-certificate/gVb-bOahoAGViHA33xPJ","Завантажити сертифікат")</f>
        <v>Завантажити сертифікат</v>
      </c>
    </row>
    <row r="420" spans="1:5" x14ac:dyDescent="0.3">
      <c r="A420" s="3" t="s">
        <v>1389</v>
      </c>
      <c r="B420" s="3" t="s">
        <v>1390</v>
      </c>
      <c r="C420" s="3" t="s">
        <v>1391</v>
      </c>
      <c r="D420" s="3" t="s">
        <v>1343</v>
      </c>
      <c r="E420" s="3" t="str">
        <f>HYPERLINK("https://talan.bank.gov.ua/get-user-certificate/gVb-b0hKd_uH2sihuWF9","Завантажити сертифікат")</f>
        <v>Завантажити сертифікат</v>
      </c>
    </row>
    <row r="421" spans="1:5" x14ac:dyDescent="0.3">
      <c r="A421" s="3" t="s">
        <v>1392</v>
      </c>
      <c r="B421" s="3" t="s">
        <v>1393</v>
      </c>
      <c r="C421" s="3" t="s">
        <v>1394</v>
      </c>
      <c r="D421" s="3" t="s">
        <v>1395</v>
      </c>
      <c r="E421" s="3" t="str">
        <f>HYPERLINK("https://talan.bank.gov.ua/get-user-certificate/gVb-bPxIwGdL95WkDD_5","Завантажити сертифікат")</f>
        <v>Завантажити сертифікат</v>
      </c>
    </row>
    <row r="422" spans="1:5" x14ac:dyDescent="0.3">
      <c r="A422" s="3" t="s">
        <v>1396</v>
      </c>
      <c r="B422" s="3" t="s">
        <v>1397</v>
      </c>
      <c r="C422" s="3" t="s">
        <v>1398</v>
      </c>
      <c r="D422" s="3" t="s">
        <v>1395</v>
      </c>
      <c r="E422" s="3" t="str">
        <f>HYPERLINK("https://talan.bank.gov.ua/get-user-certificate/gVb-bX2zS5PrZDGgf4rN","Завантажити сертифікат")</f>
        <v>Завантажити сертифікат</v>
      </c>
    </row>
    <row r="423" spans="1:5" x14ac:dyDescent="0.3">
      <c r="A423" s="3" t="s">
        <v>1399</v>
      </c>
      <c r="B423" s="3" t="s">
        <v>1400</v>
      </c>
      <c r="C423" s="3" t="s">
        <v>1401</v>
      </c>
      <c r="D423" s="3" t="s">
        <v>1395</v>
      </c>
      <c r="E423" s="3" t="str">
        <f>HYPERLINK("https://talan.bank.gov.ua/get-user-certificate/gVb-bZNj-DeHfd9TESXi","Завантажити сертифікат")</f>
        <v>Завантажити сертифікат</v>
      </c>
    </row>
    <row r="424" spans="1:5" x14ac:dyDescent="0.3">
      <c r="A424" s="3" t="s">
        <v>1402</v>
      </c>
      <c r="B424" s="3" t="s">
        <v>1403</v>
      </c>
      <c r="C424" s="3" t="s">
        <v>1404</v>
      </c>
      <c r="D424" s="3" t="s">
        <v>1395</v>
      </c>
      <c r="E424" s="3" t="str">
        <f>HYPERLINK("https://talan.bank.gov.ua/get-user-certificate/gVb-bSmemLoaU2f2_t8A","Завантажити сертифікат")</f>
        <v>Завантажити сертифікат</v>
      </c>
    </row>
    <row r="425" spans="1:5" x14ac:dyDescent="0.3">
      <c r="A425" s="3" t="s">
        <v>1405</v>
      </c>
      <c r="B425" s="3" t="s">
        <v>1406</v>
      </c>
      <c r="C425" s="3" t="s">
        <v>1407</v>
      </c>
      <c r="D425" s="3" t="s">
        <v>1395</v>
      </c>
      <c r="E425" s="3" t="str">
        <f>HYPERLINK("https://talan.bank.gov.ua/get-user-certificate/gVb-bhPtTNkH-i7SXW7n","Завантажити сертифікат")</f>
        <v>Завантажити сертифікат</v>
      </c>
    </row>
    <row r="426" spans="1:5" x14ac:dyDescent="0.3">
      <c r="A426" s="3" t="s">
        <v>1408</v>
      </c>
      <c r="B426" s="3" t="s">
        <v>1409</v>
      </c>
      <c r="C426" s="3" t="s">
        <v>1410</v>
      </c>
      <c r="D426" s="3" t="s">
        <v>1411</v>
      </c>
      <c r="E426" s="3" t="str">
        <f>HYPERLINK("https://talan.bank.gov.ua/get-user-certificate/gVb-bTow9Drg58b3IgFK","Завантажити сертифікат")</f>
        <v>Завантажити сертифікат</v>
      </c>
    </row>
    <row r="427" spans="1:5" x14ac:dyDescent="0.3">
      <c r="A427" s="3" t="s">
        <v>1412</v>
      </c>
      <c r="B427" s="3" t="s">
        <v>1413</v>
      </c>
      <c r="C427" s="3" t="s">
        <v>1414</v>
      </c>
      <c r="D427" s="3" t="s">
        <v>1411</v>
      </c>
      <c r="E427" s="3" t="str">
        <f>HYPERLINK("https://talan.bank.gov.ua/get-user-certificate/gVb-boy7BqgbXSlVwUD7","Завантажити сертифікат")</f>
        <v>Завантажити сертифікат</v>
      </c>
    </row>
    <row r="428" spans="1:5" x14ac:dyDescent="0.3">
      <c r="A428" s="3" t="s">
        <v>1415</v>
      </c>
      <c r="B428" s="3" t="s">
        <v>1416</v>
      </c>
      <c r="C428" s="3" t="s">
        <v>1417</v>
      </c>
      <c r="D428" s="3" t="s">
        <v>1411</v>
      </c>
      <c r="E428" s="3" t="str">
        <f>HYPERLINK("https://talan.bank.gov.ua/get-user-certificate/gVb-bcq_QNDe2ExRU1t1","Завантажити сертифікат")</f>
        <v>Завантажити сертифікат</v>
      </c>
    </row>
    <row r="429" spans="1:5" x14ac:dyDescent="0.3">
      <c r="A429" s="3" t="s">
        <v>1418</v>
      </c>
      <c r="B429" s="3" t="s">
        <v>1419</v>
      </c>
      <c r="C429" s="3" t="s">
        <v>1420</v>
      </c>
      <c r="D429" s="3" t="s">
        <v>1421</v>
      </c>
      <c r="E429" s="3" t="str">
        <f>HYPERLINK("https://talan.bank.gov.ua/get-user-certificate/gVb-bNZQP3UsuHIzfFEe","Завантажити сертифікат")</f>
        <v>Завантажити сертифікат</v>
      </c>
    </row>
    <row r="430" spans="1:5" x14ac:dyDescent="0.3">
      <c r="A430" s="3" t="s">
        <v>1422</v>
      </c>
      <c r="B430" s="3" t="s">
        <v>1423</v>
      </c>
      <c r="C430" s="3" t="s">
        <v>1424</v>
      </c>
      <c r="D430" s="3" t="s">
        <v>1421</v>
      </c>
      <c r="E430" s="3" t="str">
        <f>HYPERLINK("https://talan.bank.gov.ua/get-user-certificate/gVb-bj_dZNbYmGpS_rEH","Завантажити сертифікат")</f>
        <v>Завантажити сертифікат</v>
      </c>
    </row>
    <row r="431" spans="1:5" x14ac:dyDescent="0.3">
      <c r="A431" s="3" t="s">
        <v>1425</v>
      </c>
      <c r="B431" s="3" t="s">
        <v>1426</v>
      </c>
      <c r="C431" s="3" t="s">
        <v>1427</v>
      </c>
      <c r="D431" s="3" t="s">
        <v>1421</v>
      </c>
      <c r="E431" s="3" t="str">
        <f>HYPERLINK("https://talan.bank.gov.ua/get-user-certificate/gVb-bHnOz4-AzhTkzAnE","Завантажити сертифікат")</f>
        <v>Завантажити сертифікат</v>
      </c>
    </row>
    <row r="432" spans="1:5" x14ac:dyDescent="0.3">
      <c r="A432" s="3" t="s">
        <v>1428</v>
      </c>
      <c r="B432" s="3" t="s">
        <v>1429</v>
      </c>
      <c r="C432" s="3" t="s">
        <v>1430</v>
      </c>
      <c r="D432" s="3" t="s">
        <v>1431</v>
      </c>
      <c r="E432" s="3" t="str">
        <f>HYPERLINK("https://talan.bank.gov.ua/get-user-certificate/gVb-bBd8-4EMgoXJ3sIP","Завантажити сертифікат")</f>
        <v>Завантажити сертифікат</v>
      </c>
    </row>
    <row r="433" spans="1:5" x14ac:dyDescent="0.3">
      <c r="A433" s="3" t="s">
        <v>1432</v>
      </c>
      <c r="B433" s="3" t="s">
        <v>1433</v>
      </c>
      <c r="C433" s="3" t="s">
        <v>1434</v>
      </c>
      <c r="D433" s="3" t="s">
        <v>1431</v>
      </c>
      <c r="E433" s="3" t="str">
        <f>HYPERLINK("https://talan.bank.gov.ua/get-user-certificate/gVb-bqhprsnJLPHELMe-","Завантажити сертифікат")</f>
        <v>Завантажити сертифікат</v>
      </c>
    </row>
    <row r="434" spans="1:5" x14ac:dyDescent="0.3">
      <c r="A434" s="3" t="s">
        <v>1435</v>
      </c>
      <c r="B434" s="3" t="s">
        <v>1436</v>
      </c>
      <c r="C434" s="3" t="s">
        <v>1437</v>
      </c>
      <c r="D434" s="3" t="s">
        <v>1431</v>
      </c>
      <c r="E434" s="3" t="str">
        <f>HYPERLINK("https://talan.bank.gov.ua/get-user-certificate/gVb-bb0udBX2lMH5nWf3","Завантажити сертифікат")</f>
        <v>Завантажити сертифікат</v>
      </c>
    </row>
    <row r="435" spans="1:5" x14ac:dyDescent="0.3">
      <c r="A435" s="3" t="s">
        <v>1438</v>
      </c>
      <c r="B435" s="3" t="s">
        <v>1439</v>
      </c>
      <c r="C435" s="3" t="s">
        <v>1440</v>
      </c>
      <c r="D435" s="3" t="s">
        <v>1431</v>
      </c>
      <c r="E435" s="3" t="str">
        <f>HYPERLINK("https://talan.bank.gov.ua/get-user-certificate/gVb-bGsVDvw4ksEXhV93","Завантажити сертифікат")</f>
        <v>Завантажити сертифікат</v>
      </c>
    </row>
    <row r="436" spans="1:5" x14ac:dyDescent="0.3">
      <c r="A436" s="3" t="s">
        <v>1441</v>
      </c>
      <c r="B436" s="3" t="s">
        <v>1442</v>
      </c>
      <c r="C436" s="3" t="s">
        <v>1443</v>
      </c>
      <c r="D436" s="3" t="s">
        <v>1431</v>
      </c>
      <c r="E436" s="3" t="str">
        <f>HYPERLINK("https://talan.bank.gov.ua/get-user-certificate/gVb-bM4p7He4kR8fKkEW","Завантажити сертифікат")</f>
        <v>Завантажити сертифікат</v>
      </c>
    </row>
    <row r="437" spans="1:5" x14ac:dyDescent="0.3">
      <c r="A437" s="3" t="s">
        <v>1444</v>
      </c>
      <c r="B437" s="3" t="s">
        <v>1445</v>
      </c>
      <c r="C437" s="3" t="s">
        <v>1446</v>
      </c>
      <c r="D437" s="3" t="s">
        <v>1447</v>
      </c>
      <c r="E437" s="3" t="str">
        <f>HYPERLINK("https://talan.bank.gov.ua/get-user-certificate/gVb-bQbdaB7gqruWCMkH","Завантажити сертифікат")</f>
        <v>Завантажити сертифікат</v>
      </c>
    </row>
    <row r="438" spans="1:5" x14ac:dyDescent="0.3">
      <c r="A438" s="3" t="s">
        <v>1448</v>
      </c>
      <c r="B438" s="3" t="s">
        <v>1449</v>
      </c>
      <c r="C438" s="3" t="s">
        <v>1450</v>
      </c>
      <c r="D438" s="3" t="s">
        <v>1447</v>
      </c>
      <c r="E438" s="3" t="str">
        <f>HYPERLINK("https://talan.bank.gov.ua/get-user-certificate/gVb-boWjbypQ60M2p1OW","Завантажити сертифікат")</f>
        <v>Завантажити сертифікат</v>
      </c>
    </row>
    <row r="439" spans="1:5" x14ac:dyDescent="0.3">
      <c r="A439" s="3" t="s">
        <v>1451</v>
      </c>
      <c r="B439" s="3" t="s">
        <v>1452</v>
      </c>
      <c r="C439" s="3" t="s">
        <v>1453</v>
      </c>
      <c r="D439" s="3" t="s">
        <v>1454</v>
      </c>
      <c r="E439" s="3" t="str">
        <f>HYPERLINK("https://talan.bank.gov.ua/get-user-certificate/gVb-bDUCXe4LbklFCdXm","Завантажити сертифікат")</f>
        <v>Завантажити сертифікат</v>
      </c>
    </row>
    <row r="440" spans="1:5" x14ac:dyDescent="0.3">
      <c r="A440" s="3" t="s">
        <v>1455</v>
      </c>
      <c r="B440" s="3" t="s">
        <v>1456</v>
      </c>
      <c r="C440" s="3" t="s">
        <v>1457</v>
      </c>
      <c r="D440" s="3" t="s">
        <v>1458</v>
      </c>
      <c r="E440" s="3" t="str">
        <f>HYPERLINK("https://talan.bank.gov.ua/get-user-certificate/gVb-bO-6CgSLZ6rnHiht","Завантажити сертифікат")</f>
        <v>Завантажити сертифікат</v>
      </c>
    </row>
    <row r="441" spans="1:5" x14ac:dyDescent="0.3">
      <c r="A441" s="3" t="s">
        <v>1459</v>
      </c>
      <c r="B441" s="3" t="s">
        <v>1460</v>
      </c>
      <c r="C441" s="3" t="s">
        <v>1461</v>
      </c>
      <c r="D441" s="3" t="s">
        <v>1462</v>
      </c>
      <c r="E441" s="3" t="str">
        <f>HYPERLINK("https://talan.bank.gov.ua/get-user-certificate/gVb-babcPs9C1ZYlanLh","Завантажити сертифікат")</f>
        <v>Завантажити сертифікат</v>
      </c>
    </row>
    <row r="442" spans="1:5" x14ac:dyDescent="0.3">
      <c r="A442" s="3" t="s">
        <v>1463</v>
      </c>
      <c r="B442" s="3" t="s">
        <v>1464</v>
      </c>
      <c r="C442" s="3" t="s">
        <v>1465</v>
      </c>
      <c r="D442" s="3" t="s">
        <v>1462</v>
      </c>
      <c r="E442" s="3" t="str">
        <f>HYPERLINK("https://talan.bank.gov.ua/get-user-certificate/gVb-bkWcrU2Fea58mEob","Завантажити сертифікат")</f>
        <v>Завантажити сертифікат</v>
      </c>
    </row>
    <row r="443" spans="1:5" x14ac:dyDescent="0.3">
      <c r="A443" s="3" t="s">
        <v>1466</v>
      </c>
      <c r="B443" s="3" t="s">
        <v>1467</v>
      </c>
      <c r="C443" s="3" t="s">
        <v>1468</v>
      </c>
      <c r="D443" s="3" t="s">
        <v>1462</v>
      </c>
      <c r="E443" s="3" t="str">
        <f>HYPERLINK("https://talan.bank.gov.ua/get-user-certificate/gVb-b6I5DzJqSs6K8klK","Завантажити сертифікат")</f>
        <v>Завантажити сертифікат</v>
      </c>
    </row>
    <row r="444" spans="1:5" x14ac:dyDescent="0.3">
      <c r="A444" s="3" t="s">
        <v>1469</v>
      </c>
      <c r="B444" s="3" t="s">
        <v>1470</v>
      </c>
      <c r="C444" s="3" t="s">
        <v>1471</v>
      </c>
      <c r="D444" s="3" t="s">
        <v>1462</v>
      </c>
      <c r="E444" s="3" t="str">
        <f>HYPERLINK("https://talan.bank.gov.ua/get-user-certificate/gVb-bnIqjRLzj63UUbrU","Завантажити сертифікат")</f>
        <v>Завантажити сертифікат</v>
      </c>
    </row>
    <row r="445" spans="1:5" x14ac:dyDescent="0.3">
      <c r="A445" s="3" t="s">
        <v>1472</v>
      </c>
      <c r="B445" s="3" t="s">
        <v>1473</v>
      </c>
      <c r="C445" s="3" t="s">
        <v>1474</v>
      </c>
      <c r="D445" s="3" t="s">
        <v>1462</v>
      </c>
      <c r="E445" s="3" t="str">
        <f>HYPERLINK("https://talan.bank.gov.ua/get-user-certificate/gVb-bwzyfdmj1xOs1T27","Завантажити сертифікат")</f>
        <v>Завантажити сертифікат</v>
      </c>
    </row>
    <row r="446" spans="1:5" x14ac:dyDescent="0.3">
      <c r="A446" s="3" t="s">
        <v>1475</v>
      </c>
      <c r="B446" s="3" t="s">
        <v>1476</v>
      </c>
      <c r="C446" s="3" t="s">
        <v>1477</v>
      </c>
      <c r="D446" s="3" t="s">
        <v>1462</v>
      </c>
      <c r="E446" s="3" t="str">
        <f>HYPERLINK("https://talan.bank.gov.ua/get-user-certificate/gVb-bZDgMfUKriOTZ7AS","Завантажити сертифікат")</f>
        <v>Завантажити сертифікат</v>
      </c>
    </row>
    <row r="447" spans="1:5" x14ac:dyDescent="0.3">
      <c r="A447" s="3" t="s">
        <v>1478</v>
      </c>
      <c r="B447" s="3" t="s">
        <v>1479</v>
      </c>
      <c r="C447" s="3" t="s">
        <v>1480</v>
      </c>
      <c r="D447" s="3" t="s">
        <v>1481</v>
      </c>
      <c r="E447" s="3" t="str">
        <f>HYPERLINK("https://talan.bank.gov.ua/get-user-certificate/gVb-bHKpOlcpDWUjEPa9","Завантажити сертифікат")</f>
        <v>Завантажити сертифікат</v>
      </c>
    </row>
    <row r="448" spans="1:5" x14ac:dyDescent="0.3">
      <c r="A448" s="3" t="s">
        <v>1482</v>
      </c>
      <c r="B448" s="3" t="s">
        <v>1483</v>
      </c>
      <c r="C448" s="3" t="s">
        <v>1484</v>
      </c>
      <c r="D448" s="3" t="s">
        <v>1481</v>
      </c>
      <c r="E448" s="3" t="str">
        <f>HYPERLINK("https://talan.bank.gov.ua/get-user-certificate/gVb-bheWg5nUs7CcLpub","Завантажити сертифікат")</f>
        <v>Завантажити сертифікат</v>
      </c>
    </row>
    <row r="449" spans="1:5" x14ac:dyDescent="0.3">
      <c r="A449" s="3" t="s">
        <v>1485</v>
      </c>
      <c r="B449" s="3" t="s">
        <v>1486</v>
      </c>
      <c r="C449" s="3" t="s">
        <v>1487</v>
      </c>
      <c r="D449" s="3" t="s">
        <v>1481</v>
      </c>
      <c r="E449" s="3" t="str">
        <f>HYPERLINK("https://talan.bank.gov.ua/get-user-certificate/gVb-b9lWgHxoYR9zQ1Ez","Завантажити сертифікат")</f>
        <v>Завантажити сертифікат</v>
      </c>
    </row>
    <row r="450" spans="1:5" x14ac:dyDescent="0.3">
      <c r="A450" s="3" t="s">
        <v>1488</v>
      </c>
      <c r="B450" s="3" t="s">
        <v>1489</v>
      </c>
      <c r="C450" s="3" t="s">
        <v>1490</v>
      </c>
      <c r="D450" s="3" t="s">
        <v>1481</v>
      </c>
      <c r="E450" s="3" t="str">
        <f>HYPERLINK("https://talan.bank.gov.ua/get-user-certificate/gVb-bn4O8qblWo_RYcfd","Завантажити сертифікат")</f>
        <v>Завантажити сертифікат</v>
      </c>
    </row>
    <row r="451" spans="1:5" x14ac:dyDescent="0.3">
      <c r="A451" s="3" t="s">
        <v>1491</v>
      </c>
      <c r="B451" s="3" t="s">
        <v>1492</v>
      </c>
      <c r="C451" s="3" t="s">
        <v>1493</v>
      </c>
      <c r="D451" s="3" t="s">
        <v>1494</v>
      </c>
      <c r="E451" s="3" t="str">
        <f>HYPERLINK("https://talan.bank.gov.ua/get-user-certificate/gVb-bfm82j8tXHTQNsVs","Завантажити сертифікат")</f>
        <v>Завантажити сертифікат</v>
      </c>
    </row>
    <row r="452" spans="1:5" x14ac:dyDescent="0.3">
      <c r="A452" s="3" t="s">
        <v>1495</v>
      </c>
      <c r="B452" s="3" t="s">
        <v>1496</v>
      </c>
      <c r="C452" s="3" t="s">
        <v>1497</v>
      </c>
      <c r="D452" s="3" t="s">
        <v>1494</v>
      </c>
      <c r="E452" s="3" t="str">
        <f>HYPERLINK("https://talan.bank.gov.ua/get-user-certificate/gVb-bohuWdmDUI1Gn02s","Завантажити сертифікат")</f>
        <v>Завантажити сертифікат</v>
      </c>
    </row>
    <row r="453" spans="1:5" x14ac:dyDescent="0.3">
      <c r="A453" s="3" t="s">
        <v>1498</v>
      </c>
      <c r="B453" s="3" t="s">
        <v>1499</v>
      </c>
      <c r="C453" s="3" t="s">
        <v>1500</v>
      </c>
      <c r="D453" s="3" t="s">
        <v>1494</v>
      </c>
      <c r="E453" s="3" t="str">
        <f>HYPERLINK("https://talan.bank.gov.ua/get-user-certificate/gVb-b-tnYFkgVnB1jnpZ","Завантажити сертифікат")</f>
        <v>Завантажити сертифікат</v>
      </c>
    </row>
    <row r="454" spans="1:5" x14ac:dyDescent="0.3">
      <c r="A454" s="3" t="s">
        <v>1501</v>
      </c>
      <c r="B454" s="3" t="s">
        <v>1502</v>
      </c>
      <c r="C454" s="3" t="s">
        <v>1503</v>
      </c>
      <c r="D454" s="3" t="s">
        <v>1494</v>
      </c>
      <c r="E454" s="3" t="str">
        <f>HYPERLINK("https://talan.bank.gov.ua/get-user-certificate/gVb-bUP6DAlxX0aTS95H","Завантажити сертифікат")</f>
        <v>Завантажити сертифікат</v>
      </c>
    </row>
    <row r="455" spans="1:5" x14ac:dyDescent="0.3">
      <c r="A455" s="3" t="s">
        <v>1504</v>
      </c>
      <c r="B455" s="3" t="s">
        <v>1505</v>
      </c>
      <c r="C455" s="3" t="s">
        <v>1506</v>
      </c>
      <c r="D455" s="3" t="s">
        <v>1507</v>
      </c>
      <c r="E455" s="3" t="str">
        <f>HYPERLINK("https://talan.bank.gov.ua/get-user-certificate/gVb-bBR3MfiAqJrM7O0_","Завантажити сертифікат")</f>
        <v>Завантажити сертифікат</v>
      </c>
    </row>
    <row r="456" spans="1:5" x14ac:dyDescent="0.3">
      <c r="A456" s="3" t="s">
        <v>1508</v>
      </c>
      <c r="B456" s="3" t="s">
        <v>1509</v>
      </c>
      <c r="C456" s="3" t="s">
        <v>1510</v>
      </c>
      <c r="D456" s="3" t="s">
        <v>1511</v>
      </c>
      <c r="E456" s="3" t="str">
        <f>HYPERLINK("https://talan.bank.gov.ua/get-user-certificate/gVb-bwEorck2JoZYYvM3","Завантажити сертифікат")</f>
        <v>Завантажити сертифікат</v>
      </c>
    </row>
    <row r="457" spans="1:5" x14ac:dyDescent="0.3">
      <c r="A457" s="3" t="s">
        <v>1512</v>
      </c>
      <c r="B457" s="3" t="s">
        <v>1513</v>
      </c>
      <c r="C457" s="3" t="s">
        <v>1514</v>
      </c>
      <c r="D457" s="3" t="s">
        <v>1511</v>
      </c>
      <c r="E457" s="3" t="str">
        <f>HYPERLINK("https://talan.bank.gov.ua/get-user-certificate/gVb-bnljauDhCjVLq-3d","Завантажити сертифікат")</f>
        <v>Завантажити сертифікат</v>
      </c>
    </row>
    <row r="458" spans="1:5" x14ac:dyDescent="0.3">
      <c r="A458" s="3" t="s">
        <v>1515</v>
      </c>
      <c r="B458" s="3" t="s">
        <v>1516</v>
      </c>
      <c r="C458" s="3" t="s">
        <v>1517</v>
      </c>
      <c r="D458" s="3" t="s">
        <v>1518</v>
      </c>
      <c r="E458" s="3" t="str">
        <f>HYPERLINK("https://talan.bank.gov.ua/get-user-certificate/gVb-biP3hfmKjAsW_Jvj","Завантажити сертифікат")</f>
        <v>Завантажити сертифікат</v>
      </c>
    </row>
    <row r="459" spans="1:5" x14ac:dyDescent="0.3">
      <c r="A459" s="3" t="s">
        <v>1519</v>
      </c>
      <c r="B459" s="3" t="s">
        <v>1520</v>
      </c>
      <c r="C459" s="3" t="s">
        <v>1521</v>
      </c>
      <c r="D459" s="3" t="s">
        <v>1518</v>
      </c>
      <c r="E459" s="3" t="str">
        <f>HYPERLINK("https://talan.bank.gov.ua/get-user-certificate/gVb-bOF2mQdGppHbBRxH","Завантажити сертифікат")</f>
        <v>Завантажити сертифікат</v>
      </c>
    </row>
    <row r="460" spans="1:5" x14ac:dyDescent="0.3">
      <c r="A460" s="3" t="s">
        <v>1522</v>
      </c>
      <c r="B460" s="3" t="s">
        <v>1523</v>
      </c>
      <c r="C460" s="3" t="s">
        <v>1524</v>
      </c>
      <c r="D460" s="3" t="s">
        <v>1525</v>
      </c>
      <c r="E460" s="3" t="str">
        <f>HYPERLINK("https://talan.bank.gov.ua/get-user-certificate/gVb-b55Rc6P0FcSP6qqv","Завантажити сертифікат")</f>
        <v>Завантажити сертифікат</v>
      </c>
    </row>
    <row r="461" spans="1:5" x14ac:dyDescent="0.3">
      <c r="A461" s="3" t="s">
        <v>1526</v>
      </c>
      <c r="B461" s="3" t="s">
        <v>1527</v>
      </c>
      <c r="C461" s="3" t="s">
        <v>1528</v>
      </c>
      <c r="D461" s="3" t="s">
        <v>1525</v>
      </c>
      <c r="E461" s="3" t="str">
        <f>HYPERLINK("https://talan.bank.gov.ua/get-user-certificate/gVb-blWweCVo2rjVK0lv","Завантажити сертифікат")</f>
        <v>Завантажити сертифікат</v>
      </c>
    </row>
    <row r="462" spans="1:5" x14ac:dyDescent="0.3">
      <c r="A462" s="3" t="s">
        <v>1529</v>
      </c>
      <c r="B462" s="3" t="s">
        <v>1530</v>
      </c>
      <c r="C462" s="3" t="s">
        <v>1531</v>
      </c>
      <c r="D462" s="3" t="s">
        <v>1525</v>
      </c>
      <c r="E462" s="3" t="str">
        <f>HYPERLINK("https://talan.bank.gov.ua/get-user-certificate/gVb-b3U337G5g1wVyftE","Завантажити сертифікат")</f>
        <v>Завантажити сертифікат</v>
      </c>
    </row>
    <row r="463" spans="1:5" x14ac:dyDescent="0.3">
      <c r="A463" s="3" t="s">
        <v>1532</v>
      </c>
      <c r="B463" s="3" t="s">
        <v>1533</v>
      </c>
      <c r="C463" s="3" t="s">
        <v>1534</v>
      </c>
      <c r="D463" s="3" t="s">
        <v>1525</v>
      </c>
      <c r="E463" s="3" t="str">
        <f>HYPERLINK("https://talan.bank.gov.ua/get-user-certificate/gVb-b4XwWc75uaW5MvHT","Завантажити сертифікат")</f>
        <v>Завантажити сертифікат</v>
      </c>
    </row>
    <row r="464" spans="1:5" x14ac:dyDescent="0.3">
      <c r="A464" s="3" t="s">
        <v>1535</v>
      </c>
      <c r="B464" s="3" t="s">
        <v>1536</v>
      </c>
      <c r="C464" s="3" t="s">
        <v>1537</v>
      </c>
      <c r="D464" s="3" t="s">
        <v>1538</v>
      </c>
      <c r="E464" s="3" t="str">
        <f>HYPERLINK("https://talan.bank.gov.ua/get-user-certificate/gVb-buZqHgCQm_hMDaz-","Завантажити сертифікат")</f>
        <v>Завантажити сертифікат</v>
      </c>
    </row>
    <row r="465" spans="1:5" x14ac:dyDescent="0.3">
      <c r="A465" s="3" t="s">
        <v>1539</v>
      </c>
      <c r="B465" s="3" t="s">
        <v>1540</v>
      </c>
      <c r="C465" s="3" t="s">
        <v>1541</v>
      </c>
      <c r="D465" s="3" t="s">
        <v>1538</v>
      </c>
      <c r="E465" s="3" t="str">
        <f>HYPERLINK("https://talan.bank.gov.ua/get-user-certificate/gVb-bDZuv28kr088pqT7","Завантажити сертифікат")</f>
        <v>Завантажити сертифікат</v>
      </c>
    </row>
    <row r="466" spans="1:5" x14ac:dyDescent="0.3">
      <c r="A466" s="3" t="s">
        <v>1542</v>
      </c>
      <c r="B466" s="3" t="s">
        <v>1543</v>
      </c>
      <c r="C466" s="3" t="s">
        <v>1544</v>
      </c>
      <c r="D466" s="3" t="s">
        <v>1545</v>
      </c>
      <c r="E466" s="3" t="str">
        <f>HYPERLINK("https://talan.bank.gov.ua/get-user-certificate/gVb-bW-izAMf_V_mGTgp","Завантажити сертифікат")</f>
        <v>Завантажити сертифікат</v>
      </c>
    </row>
    <row r="467" spans="1:5" x14ac:dyDescent="0.3">
      <c r="A467" s="3" t="s">
        <v>1546</v>
      </c>
      <c r="B467" s="3" t="s">
        <v>1547</v>
      </c>
      <c r="C467" s="3" t="s">
        <v>1548</v>
      </c>
      <c r="D467" s="3" t="s">
        <v>1549</v>
      </c>
      <c r="E467" s="3" t="str">
        <f>HYPERLINK("https://talan.bank.gov.ua/get-user-certificate/gVb-bGiGnZFNQOh8eoNb","Завантажити сертифікат")</f>
        <v>Завантажити сертифікат</v>
      </c>
    </row>
    <row r="468" spans="1:5" x14ac:dyDescent="0.3">
      <c r="A468" s="3" t="s">
        <v>1550</v>
      </c>
      <c r="B468" s="3" t="s">
        <v>1551</v>
      </c>
      <c r="C468" s="3" t="s">
        <v>1552</v>
      </c>
      <c r="D468" s="3" t="s">
        <v>1553</v>
      </c>
      <c r="E468" s="3" t="str">
        <f>HYPERLINK("https://talan.bank.gov.ua/get-user-certificate/gVb-bAKfGpwZAjA2D2i6","Завантажити сертифікат")</f>
        <v>Завантажити сертифікат</v>
      </c>
    </row>
    <row r="469" spans="1:5" x14ac:dyDescent="0.3">
      <c r="A469" s="3" t="s">
        <v>1554</v>
      </c>
      <c r="B469" s="3" t="s">
        <v>1555</v>
      </c>
      <c r="C469" s="3" t="s">
        <v>1556</v>
      </c>
      <c r="D469" s="3" t="s">
        <v>1557</v>
      </c>
      <c r="E469" s="3" t="str">
        <f>HYPERLINK("https://talan.bank.gov.ua/get-user-certificate/gVb-behk8apGHGr3oGqC","Завантажити сертифікат")</f>
        <v>Завантажити сертифікат</v>
      </c>
    </row>
    <row r="470" spans="1:5" x14ac:dyDescent="0.3">
      <c r="A470" s="3" t="s">
        <v>1558</v>
      </c>
      <c r="B470" s="3" t="s">
        <v>1559</v>
      </c>
      <c r="C470" s="3" t="s">
        <v>1560</v>
      </c>
      <c r="D470" s="3" t="s">
        <v>1561</v>
      </c>
      <c r="E470" s="3" t="str">
        <f>HYPERLINK("https://talan.bank.gov.ua/get-user-certificate/gVb-b2Atg7_IbAJhDayv","Завантажити сертифікат")</f>
        <v>Завантажити сертифікат</v>
      </c>
    </row>
    <row r="471" spans="1:5" x14ac:dyDescent="0.3">
      <c r="A471" s="3" t="s">
        <v>1562</v>
      </c>
      <c r="B471" s="3" t="s">
        <v>1563</v>
      </c>
      <c r="C471" s="3" t="s">
        <v>1564</v>
      </c>
      <c r="D471" s="3" t="s">
        <v>1565</v>
      </c>
      <c r="E471" s="3" t="str">
        <f>HYPERLINK("https://talan.bank.gov.ua/get-user-certificate/gVb-bAM44-WBel36msF5","Завантажити сертифікат")</f>
        <v>Завантажити сертифікат</v>
      </c>
    </row>
    <row r="472" spans="1:5" x14ac:dyDescent="0.3">
      <c r="A472" s="3" t="s">
        <v>1566</v>
      </c>
      <c r="B472" s="3" t="s">
        <v>1567</v>
      </c>
      <c r="C472" s="3" t="s">
        <v>1568</v>
      </c>
      <c r="D472" s="3" t="s">
        <v>1565</v>
      </c>
      <c r="E472" s="3" t="str">
        <f>HYPERLINK("https://talan.bank.gov.ua/get-user-certificate/gVb-biRgIuGs-nabqqPn","Завантажити сертифікат")</f>
        <v>Завантажити сертифікат</v>
      </c>
    </row>
    <row r="473" spans="1:5" x14ac:dyDescent="0.3">
      <c r="A473" s="3" t="s">
        <v>1569</v>
      </c>
      <c r="B473" s="3" t="s">
        <v>1570</v>
      </c>
      <c r="C473" s="3" t="s">
        <v>1571</v>
      </c>
      <c r="D473" s="3" t="s">
        <v>1565</v>
      </c>
      <c r="E473" s="3" t="str">
        <f>HYPERLINK("https://talan.bank.gov.ua/get-user-certificate/gVb-bxZ979AtEEyfUnyR","Завантажити сертифікат")</f>
        <v>Завантажити сертифікат</v>
      </c>
    </row>
    <row r="474" spans="1:5" x14ac:dyDescent="0.3">
      <c r="A474" s="3" t="s">
        <v>1572</v>
      </c>
      <c r="B474" s="3" t="s">
        <v>1573</v>
      </c>
      <c r="C474" s="3" t="s">
        <v>1574</v>
      </c>
      <c r="D474" s="3" t="s">
        <v>1565</v>
      </c>
      <c r="E474" s="3" t="str">
        <f>HYPERLINK("https://talan.bank.gov.ua/get-user-certificate/gVb-bNZ-O-DG3MFTSgmb","Завантажити сертифікат")</f>
        <v>Завантажити сертифікат</v>
      </c>
    </row>
    <row r="475" spans="1:5" x14ac:dyDescent="0.3">
      <c r="A475" s="3" t="s">
        <v>1575</v>
      </c>
      <c r="B475" s="3" t="s">
        <v>1576</v>
      </c>
      <c r="C475" s="3" t="s">
        <v>1577</v>
      </c>
      <c r="D475" s="3" t="s">
        <v>1578</v>
      </c>
      <c r="E475" s="3" t="str">
        <f>HYPERLINK("https://talan.bank.gov.ua/get-user-certificate/gVb-bGInxVKoRKUJ2pZf","Завантажити сертифікат")</f>
        <v>Завантажити сертифікат</v>
      </c>
    </row>
    <row r="476" spans="1:5" x14ac:dyDescent="0.3">
      <c r="A476" s="3" t="s">
        <v>1579</v>
      </c>
      <c r="B476" s="3" t="s">
        <v>1580</v>
      </c>
      <c r="C476" s="3" t="s">
        <v>1581</v>
      </c>
      <c r="D476" s="3" t="s">
        <v>1578</v>
      </c>
      <c r="E476" s="3" t="str">
        <f>HYPERLINK("https://talan.bank.gov.ua/get-user-certificate/gVb-bdcfCPXu-wdgJ9YL","Завантажити сертифікат")</f>
        <v>Завантажити сертифікат</v>
      </c>
    </row>
    <row r="477" spans="1:5" x14ac:dyDescent="0.3">
      <c r="A477" s="3" t="s">
        <v>1582</v>
      </c>
      <c r="B477" s="3" t="s">
        <v>1583</v>
      </c>
      <c r="C477" s="3" t="s">
        <v>1584</v>
      </c>
      <c r="D477" s="3" t="s">
        <v>1578</v>
      </c>
      <c r="E477" s="3" t="str">
        <f>HYPERLINK("https://talan.bank.gov.ua/get-user-certificate/gVb-brCvB361iXgkvIfZ","Завантажити сертифікат")</f>
        <v>Завантажити сертифікат</v>
      </c>
    </row>
    <row r="478" spans="1:5" x14ac:dyDescent="0.3">
      <c r="A478" s="3" t="s">
        <v>1585</v>
      </c>
      <c r="B478" s="3" t="s">
        <v>1586</v>
      </c>
      <c r="C478" s="3" t="s">
        <v>1587</v>
      </c>
      <c r="D478" s="3" t="s">
        <v>1588</v>
      </c>
      <c r="E478" s="3" t="str">
        <f>HYPERLINK("https://talan.bank.gov.ua/get-user-certificate/gVb-bwjI4xbeJ_YSGxqw","Завантажити сертифікат")</f>
        <v>Завантажити сертифікат</v>
      </c>
    </row>
    <row r="479" spans="1:5" x14ac:dyDescent="0.3">
      <c r="A479" s="3" t="s">
        <v>1589</v>
      </c>
      <c r="B479" s="3" t="s">
        <v>1590</v>
      </c>
      <c r="C479" s="3" t="s">
        <v>1591</v>
      </c>
      <c r="D479" s="3" t="s">
        <v>1592</v>
      </c>
      <c r="E479" s="3" t="str">
        <f>HYPERLINK("https://talan.bank.gov.ua/get-user-certificate/gVb-beuurT_Gn8CkO_KA","Завантажити сертифікат")</f>
        <v>Завантажити сертифікат</v>
      </c>
    </row>
    <row r="480" spans="1:5" x14ac:dyDescent="0.3">
      <c r="A480" s="3" t="s">
        <v>1593</v>
      </c>
      <c r="B480" s="3" t="s">
        <v>1594</v>
      </c>
      <c r="C480" s="3" t="s">
        <v>1595</v>
      </c>
      <c r="D480" s="3" t="s">
        <v>1592</v>
      </c>
      <c r="E480" s="3" t="str">
        <f>HYPERLINK("https://talan.bank.gov.ua/get-user-certificate/gVb-b3iNLz3ZYzQe3vow","Завантажити сертифікат")</f>
        <v>Завантажити сертифікат</v>
      </c>
    </row>
    <row r="481" spans="1:5" x14ac:dyDescent="0.3">
      <c r="A481" s="3" t="s">
        <v>1596</v>
      </c>
      <c r="B481" s="3" t="s">
        <v>1597</v>
      </c>
      <c r="C481" s="3" t="s">
        <v>1598</v>
      </c>
      <c r="D481" s="3" t="s">
        <v>1599</v>
      </c>
      <c r="E481" s="3" t="str">
        <f>HYPERLINK("https://talan.bank.gov.ua/get-user-certificate/gVb-bWZlENsP9TArHrDz","Завантажити сертифікат")</f>
        <v>Завантажити сертифікат</v>
      </c>
    </row>
    <row r="482" spans="1:5" x14ac:dyDescent="0.3">
      <c r="A482" s="3" t="s">
        <v>1600</v>
      </c>
      <c r="B482" s="3" t="s">
        <v>1601</v>
      </c>
      <c r="C482" s="3" t="s">
        <v>1602</v>
      </c>
      <c r="D482" s="3" t="s">
        <v>1599</v>
      </c>
      <c r="E482" s="3" t="str">
        <f>HYPERLINK("https://talan.bank.gov.ua/get-user-certificate/gVb-blLKZNXsvb5wM98O","Завантажити сертифікат")</f>
        <v>Завантажити сертифікат</v>
      </c>
    </row>
    <row r="483" spans="1:5" x14ac:dyDescent="0.3">
      <c r="A483" s="3" t="s">
        <v>1603</v>
      </c>
      <c r="B483" s="3" t="s">
        <v>1604</v>
      </c>
      <c r="C483" s="3" t="s">
        <v>1605</v>
      </c>
      <c r="D483" s="3" t="s">
        <v>1599</v>
      </c>
      <c r="E483" s="3" t="str">
        <f>HYPERLINK("https://talan.bank.gov.ua/get-user-certificate/gVb-bA9gGZWVRGbzX08B","Завантажити сертифікат")</f>
        <v>Завантажити сертифікат</v>
      </c>
    </row>
    <row r="484" spans="1:5" x14ac:dyDescent="0.3">
      <c r="A484" s="3" t="s">
        <v>1606</v>
      </c>
      <c r="B484" s="3" t="s">
        <v>1607</v>
      </c>
      <c r="C484" s="3" t="s">
        <v>1608</v>
      </c>
      <c r="D484" s="3" t="s">
        <v>1599</v>
      </c>
      <c r="E484" s="3" t="str">
        <f>HYPERLINK("https://talan.bank.gov.ua/get-user-certificate/gVb-boeYtY7SdcE4cIAP","Завантажити сертифікат")</f>
        <v>Завантажити сертифікат</v>
      </c>
    </row>
    <row r="485" spans="1:5" x14ac:dyDescent="0.3">
      <c r="A485" s="3" t="s">
        <v>1609</v>
      </c>
      <c r="B485" s="3" t="s">
        <v>1610</v>
      </c>
      <c r="C485" s="3" t="s">
        <v>1611</v>
      </c>
      <c r="D485" s="3" t="s">
        <v>1612</v>
      </c>
      <c r="E485" s="3" t="str">
        <f>HYPERLINK("https://talan.bank.gov.ua/get-user-certificate/gVb-beQa11idqJmUBBDN","Завантажити сертифікат")</f>
        <v>Завантажити сертифікат</v>
      </c>
    </row>
    <row r="486" spans="1:5" x14ac:dyDescent="0.3">
      <c r="A486" s="3" t="s">
        <v>1613</v>
      </c>
      <c r="B486" s="3" t="s">
        <v>1614</v>
      </c>
      <c r="C486" s="3" t="s">
        <v>1615</v>
      </c>
      <c r="D486" s="3" t="s">
        <v>1612</v>
      </c>
      <c r="E486" s="3" t="str">
        <f>HYPERLINK("https://talan.bank.gov.ua/get-user-certificate/gVb-b7iQT0SRmgKUIK3I","Завантажити сертифікат")</f>
        <v>Завантажити сертифікат</v>
      </c>
    </row>
    <row r="487" spans="1:5" x14ac:dyDescent="0.3">
      <c r="A487" s="3" t="s">
        <v>1616</v>
      </c>
      <c r="B487" s="3" t="s">
        <v>1617</v>
      </c>
      <c r="C487" s="3" t="s">
        <v>1618</v>
      </c>
      <c r="D487" s="3" t="s">
        <v>1619</v>
      </c>
      <c r="E487" s="3" t="str">
        <f>HYPERLINK("https://talan.bank.gov.ua/get-user-certificate/gVb-b_2Ce_J3WQANPdl4","Завантажити сертифікат")</f>
        <v>Завантажити сертифікат</v>
      </c>
    </row>
    <row r="488" spans="1:5" x14ac:dyDescent="0.3">
      <c r="A488" s="3" t="s">
        <v>1620</v>
      </c>
      <c r="B488" s="3" t="s">
        <v>1621</v>
      </c>
      <c r="C488" s="3" t="s">
        <v>1622</v>
      </c>
      <c r="D488" s="3" t="s">
        <v>1619</v>
      </c>
      <c r="E488" s="3" t="str">
        <f>HYPERLINK("https://talan.bank.gov.ua/get-user-certificate/gVb-bCgJ6mLHpc4r7Aqk","Завантажити сертифікат")</f>
        <v>Завантажити сертифікат</v>
      </c>
    </row>
    <row r="489" spans="1:5" x14ac:dyDescent="0.3">
      <c r="A489" s="3" t="s">
        <v>1623</v>
      </c>
      <c r="B489" s="3" t="s">
        <v>1624</v>
      </c>
      <c r="C489" s="3" t="s">
        <v>1625</v>
      </c>
      <c r="D489" s="3" t="s">
        <v>1619</v>
      </c>
      <c r="E489" s="3" t="str">
        <f>HYPERLINK("https://talan.bank.gov.ua/get-user-certificate/gVb-bHGRlQ0XEyn9P3os","Завантажити сертифікат")</f>
        <v>Завантажити сертифікат</v>
      </c>
    </row>
    <row r="490" spans="1:5" x14ac:dyDescent="0.3">
      <c r="A490" s="3" t="s">
        <v>1626</v>
      </c>
      <c r="B490" s="3" t="s">
        <v>1627</v>
      </c>
      <c r="C490" s="3" t="s">
        <v>1628</v>
      </c>
      <c r="D490" s="3" t="s">
        <v>1619</v>
      </c>
      <c r="E490" s="3" t="str">
        <f>HYPERLINK("https://talan.bank.gov.ua/get-user-certificate/gVb-bVNI3HiBeIe8gAN-","Завантажити сертифікат")</f>
        <v>Завантажити сертифікат</v>
      </c>
    </row>
    <row r="491" spans="1:5" x14ac:dyDescent="0.3">
      <c r="A491" s="3" t="s">
        <v>1629</v>
      </c>
      <c r="B491" s="3" t="s">
        <v>1630</v>
      </c>
      <c r="C491" s="3" t="s">
        <v>1631</v>
      </c>
      <c r="D491" s="3" t="s">
        <v>1619</v>
      </c>
      <c r="E491" s="3" t="str">
        <f>HYPERLINK("https://talan.bank.gov.ua/get-user-certificate/gVb-bRDeb8jOghRkg6jo","Завантажити сертифікат")</f>
        <v>Завантажити сертифікат</v>
      </c>
    </row>
    <row r="492" spans="1:5" x14ac:dyDescent="0.3">
      <c r="A492" s="3" t="s">
        <v>1632</v>
      </c>
      <c r="B492" s="3" t="s">
        <v>1633</v>
      </c>
      <c r="C492" s="3" t="s">
        <v>1634</v>
      </c>
      <c r="D492" s="3" t="s">
        <v>1619</v>
      </c>
      <c r="E492" s="3" t="str">
        <f>HYPERLINK("https://talan.bank.gov.ua/get-user-certificate/gVb-bQar98o9k6iwDtCn","Завантажити сертифікат")</f>
        <v>Завантажити сертифікат</v>
      </c>
    </row>
    <row r="493" spans="1:5" x14ac:dyDescent="0.3">
      <c r="A493" s="3" t="s">
        <v>1635</v>
      </c>
      <c r="B493" s="3" t="s">
        <v>1636</v>
      </c>
      <c r="C493" s="3" t="s">
        <v>1637</v>
      </c>
      <c r="D493" s="3" t="s">
        <v>1619</v>
      </c>
      <c r="E493" s="3" t="str">
        <f>HYPERLINK("https://talan.bank.gov.ua/get-user-certificate/gVb-bLHF9jn8VKrCi7yS","Завантажити сертифікат")</f>
        <v>Завантажити сертифікат</v>
      </c>
    </row>
    <row r="494" spans="1:5" x14ac:dyDescent="0.3">
      <c r="A494" s="3" t="s">
        <v>1638</v>
      </c>
      <c r="B494" s="3" t="s">
        <v>1639</v>
      </c>
      <c r="C494" s="3" t="s">
        <v>1640</v>
      </c>
      <c r="D494" s="3" t="s">
        <v>1619</v>
      </c>
      <c r="E494" s="3" t="str">
        <f>HYPERLINK("https://talan.bank.gov.ua/get-user-certificate/gVb-bVsslUFGACFS_GRD","Завантажити сертифікат")</f>
        <v>Завантажити сертифікат</v>
      </c>
    </row>
    <row r="495" spans="1:5" x14ac:dyDescent="0.3">
      <c r="A495" s="3" t="s">
        <v>1641</v>
      </c>
      <c r="B495" s="3" t="s">
        <v>1642</v>
      </c>
      <c r="C495" s="3" t="s">
        <v>1643</v>
      </c>
      <c r="D495" s="3" t="s">
        <v>1644</v>
      </c>
      <c r="E495" s="3" t="str">
        <f>HYPERLINK("https://talan.bank.gov.ua/get-user-certificate/gVb-bN1n3cxAepgZwHMQ","Завантажити сертифікат")</f>
        <v>Завантажити сертифікат</v>
      </c>
    </row>
    <row r="496" spans="1:5" x14ac:dyDescent="0.3">
      <c r="A496" s="3" t="s">
        <v>1645</v>
      </c>
      <c r="B496" s="3" t="s">
        <v>1646</v>
      </c>
      <c r="C496" s="3" t="s">
        <v>1647</v>
      </c>
      <c r="D496" s="3" t="s">
        <v>1644</v>
      </c>
      <c r="E496" s="3" t="str">
        <f>HYPERLINK("https://talan.bank.gov.ua/get-user-certificate/gVb-bQ5yXRawKf1K3BBw","Завантажити сертифікат")</f>
        <v>Завантажити сертифікат</v>
      </c>
    </row>
    <row r="497" spans="1:5" x14ac:dyDescent="0.3">
      <c r="A497" s="3" t="s">
        <v>1648</v>
      </c>
      <c r="B497" s="3" t="s">
        <v>1649</v>
      </c>
      <c r="C497" s="3" t="s">
        <v>1650</v>
      </c>
      <c r="D497" s="3" t="s">
        <v>1644</v>
      </c>
      <c r="E497" s="3" t="str">
        <f>HYPERLINK("https://talan.bank.gov.ua/get-user-certificate/gVb-bquAq_JuDsGQrK2p","Завантажити сертифікат")</f>
        <v>Завантажити сертифікат</v>
      </c>
    </row>
    <row r="498" spans="1:5" x14ac:dyDescent="0.3">
      <c r="A498" s="3" t="s">
        <v>1651</v>
      </c>
      <c r="B498" s="3" t="s">
        <v>1652</v>
      </c>
      <c r="C498" s="3" t="s">
        <v>1653</v>
      </c>
      <c r="D498" s="3" t="s">
        <v>1644</v>
      </c>
      <c r="E498" s="3" t="str">
        <f>HYPERLINK("https://talan.bank.gov.ua/get-user-certificate/gVb-boCQFwbkf4OkeE8s","Завантажити сертифікат")</f>
        <v>Завантажити сертифікат</v>
      </c>
    </row>
    <row r="499" spans="1:5" x14ac:dyDescent="0.3">
      <c r="A499" s="3" t="s">
        <v>1654</v>
      </c>
      <c r="B499" s="3" t="s">
        <v>1655</v>
      </c>
      <c r="C499" s="3" t="s">
        <v>1656</v>
      </c>
      <c r="D499" s="3" t="s">
        <v>1644</v>
      </c>
      <c r="E499" s="3" t="str">
        <f>HYPERLINK("https://talan.bank.gov.ua/get-user-certificate/gVb-bSnZ3OJOuxa5pbgL","Завантажити сертифікат")</f>
        <v>Завантажити сертифікат</v>
      </c>
    </row>
    <row r="500" spans="1:5" x14ac:dyDescent="0.3">
      <c r="A500" s="3" t="s">
        <v>1657</v>
      </c>
      <c r="B500" s="3" t="s">
        <v>1658</v>
      </c>
      <c r="C500" s="3" t="s">
        <v>1659</v>
      </c>
      <c r="D500" s="3" t="s">
        <v>1644</v>
      </c>
      <c r="E500" s="3" t="str">
        <f>HYPERLINK("https://talan.bank.gov.ua/get-user-certificate/gVb-bPUMg0W-3qc4bviE","Завантажити сертифікат")</f>
        <v>Завантажити сертифікат</v>
      </c>
    </row>
    <row r="501" spans="1:5" x14ac:dyDescent="0.3">
      <c r="A501" s="3" t="s">
        <v>1660</v>
      </c>
      <c r="B501" s="3" t="s">
        <v>1661</v>
      </c>
      <c r="C501" s="3" t="s">
        <v>1662</v>
      </c>
      <c r="D501" s="3" t="s">
        <v>1644</v>
      </c>
      <c r="E501" s="3" t="str">
        <f>HYPERLINK("https://talan.bank.gov.ua/get-user-certificate/gVb-bdp7Qi0JBiORrx0z","Завантажити сертифікат")</f>
        <v>Завантажити сертифікат</v>
      </c>
    </row>
    <row r="502" spans="1:5" x14ac:dyDescent="0.3">
      <c r="A502" s="3" t="s">
        <v>1663</v>
      </c>
      <c r="B502" s="3" t="s">
        <v>1664</v>
      </c>
      <c r="C502" s="3" t="s">
        <v>1665</v>
      </c>
      <c r="D502" s="3" t="s">
        <v>1644</v>
      </c>
      <c r="E502" s="3" t="str">
        <f>HYPERLINK("https://talan.bank.gov.ua/get-user-certificate/gVb-bUyMHhxTNj07C_iA","Завантажити сертифікат")</f>
        <v>Завантажити сертифікат</v>
      </c>
    </row>
    <row r="503" spans="1:5" x14ac:dyDescent="0.3">
      <c r="A503" s="3" t="s">
        <v>1666</v>
      </c>
      <c r="B503" s="3" t="s">
        <v>1667</v>
      </c>
      <c r="C503" s="3" t="s">
        <v>1668</v>
      </c>
      <c r="D503" s="3" t="s">
        <v>1644</v>
      </c>
      <c r="E503" s="3" t="str">
        <f>HYPERLINK("https://talan.bank.gov.ua/get-user-certificate/gVb-bYquYcWawg9XLfBM","Завантажити сертифікат")</f>
        <v>Завантажити сертифікат</v>
      </c>
    </row>
    <row r="504" spans="1:5" x14ac:dyDescent="0.3">
      <c r="A504" s="3" t="s">
        <v>1669</v>
      </c>
      <c r="B504" s="3" t="s">
        <v>1670</v>
      </c>
      <c r="C504" s="3" t="s">
        <v>1671</v>
      </c>
      <c r="D504" s="3" t="s">
        <v>1672</v>
      </c>
      <c r="E504" s="3" t="str">
        <f>HYPERLINK("https://talan.bank.gov.ua/get-user-certificate/gVb-bd8zHaZShQsUEn_E","Завантажити сертифікат")</f>
        <v>Завантажити сертифікат</v>
      </c>
    </row>
    <row r="505" spans="1:5" x14ac:dyDescent="0.3">
      <c r="A505" s="3" t="s">
        <v>1673</v>
      </c>
      <c r="B505" s="3" t="s">
        <v>1674</v>
      </c>
      <c r="C505" s="3" t="s">
        <v>1675</v>
      </c>
      <c r="D505" s="3" t="s">
        <v>1672</v>
      </c>
      <c r="E505" s="3" t="str">
        <f>HYPERLINK("https://talan.bank.gov.ua/get-user-certificate/gVb-bBNdKgnGWU9CG8Nb","Завантажити сертифікат")</f>
        <v>Завантажити сертифікат</v>
      </c>
    </row>
    <row r="506" spans="1:5" x14ac:dyDescent="0.3">
      <c r="A506" s="3" t="s">
        <v>1676</v>
      </c>
      <c r="B506" s="3" t="s">
        <v>1677</v>
      </c>
      <c r="C506" s="3" t="s">
        <v>1678</v>
      </c>
      <c r="D506" s="3" t="s">
        <v>1672</v>
      </c>
      <c r="E506" s="3" t="str">
        <f>HYPERLINK("https://talan.bank.gov.ua/get-user-certificate/gVb-bxfGmZ5Lykgt4DLm","Завантажити сертифікат")</f>
        <v>Завантажити сертифікат</v>
      </c>
    </row>
    <row r="507" spans="1:5" x14ac:dyDescent="0.3">
      <c r="A507" s="3" t="s">
        <v>1679</v>
      </c>
      <c r="B507" s="3" t="s">
        <v>1680</v>
      </c>
      <c r="C507" s="3" t="s">
        <v>1681</v>
      </c>
      <c r="D507" s="3" t="s">
        <v>1682</v>
      </c>
      <c r="E507" s="3" t="str">
        <f>HYPERLINK("https://talan.bank.gov.ua/get-user-certificate/gVb-b-F3MrkGYCojnRr5","Завантажити сертифікат")</f>
        <v>Завантажити сертифікат</v>
      </c>
    </row>
    <row r="508" spans="1:5" x14ac:dyDescent="0.3">
      <c r="A508" s="3" t="s">
        <v>1683</v>
      </c>
      <c r="B508" s="3" t="s">
        <v>1684</v>
      </c>
      <c r="C508" s="3" t="s">
        <v>1685</v>
      </c>
      <c r="D508" s="3" t="s">
        <v>1686</v>
      </c>
      <c r="E508" s="3" t="str">
        <f>HYPERLINK("https://talan.bank.gov.ua/get-user-certificate/gVb-bHeQyw7iZcez4k_S","Завантажити сертифікат")</f>
        <v>Завантажити сертифікат</v>
      </c>
    </row>
    <row r="509" spans="1:5" x14ac:dyDescent="0.3">
      <c r="A509" s="3" t="s">
        <v>1687</v>
      </c>
      <c r="B509" s="3" t="s">
        <v>1688</v>
      </c>
      <c r="C509" s="3" t="s">
        <v>1689</v>
      </c>
      <c r="D509" s="3" t="s">
        <v>1686</v>
      </c>
      <c r="E509" s="3" t="str">
        <f>HYPERLINK("https://talan.bank.gov.ua/get-user-certificate/gVb-bfoXWsWgCCCbyon2","Завантажити сертифікат")</f>
        <v>Завантажити сертифікат</v>
      </c>
    </row>
    <row r="510" spans="1:5" x14ac:dyDescent="0.3">
      <c r="A510" s="3" t="s">
        <v>1690</v>
      </c>
      <c r="B510" s="3" t="s">
        <v>1691</v>
      </c>
      <c r="C510" s="3" t="s">
        <v>1692</v>
      </c>
      <c r="D510" s="3" t="s">
        <v>1693</v>
      </c>
      <c r="E510" s="3" t="str">
        <f>HYPERLINK("https://talan.bank.gov.ua/get-user-certificate/gVb-bQoFdDHQcHXN1Hn8","Завантажити сертифікат")</f>
        <v>Завантажити сертифікат</v>
      </c>
    </row>
    <row r="511" spans="1:5" x14ac:dyDescent="0.3">
      <c r="A511" s="3" t="s">
        <v>1694</v>
      </c>
      <c r="B511" s="3" t="s">
        <v>1695</v>
      </c>
      <c r="C511" s="3" t="s">
        <v>1696</v>
      </c>
      <c r="D511" s="3" t="s">
        <v>1697</v>
      </c>
      <c r="E511" s="3" t="str">
        <f>HYPERLINK("https://talan.bank.gov.ua/get-user-certificate/gVb-bZGHidFNR7ML3IFF","Завантажити сертифікат")</f>
        <v>Завантажити сертифікат</v>
      </c>
    </row>
    <row r="512" spans="1:5" x14ac:dyDescent="0.3">
      <c r="A512" s="3" t="s">
        <v>1698</v>
      </c>
      <c r="B512" s="3" t="s">
        <v>1699</v>
      </c>
      <c r="C512" s="3" t="s">
        <v>1700</v>
      </c>
      <c r="D512" s="3" t="s">
        <v>1701</v>
      </c>
      <c r="E512" s="3" t="str">
        <f>HYPERLINK("https://talan.bank.gov.ua/get-user-certificate/gVb-bSx0ExfoG84-uPVb","Завантажити сертифікат")</f>
        <v>Завантажити сертифікат</v>
      </c>
    </row>
    <row r="513" spans="1:5" x14ac:dyDescent="0.3">
      <c r="A513" s="3" t="s">
        <v>1702</v>
      </c>
      <c r="B513" s="3" t="s">
        <v>1703</v>
      </c>
      <c r="C513" s="3" t="s">
        <v>1704</v>
      </c>
      <c r="D513" s="3" t="s">
        <v>1701</v>
      </c>
      <c r="E513" s="3" t="str">
        <f>HYPERLINK("https://talan.bank.gov.ua/get-user-certificate/gVb-bBB2uh2GMa5t8i06","Завантажити сертифікат")</f>
        <v>Завантажити сертифікат</v>
      </c>
    </row>
    <row r="514" spans="1:5" x14ac:dyDescent="0.3">
      <c r="A514" s="3" t="s">
        <v>1705</v>
      </c>
      <c r="B514" s="3" t="s">
        <v>1706</v>
      </c>
      <c r="C514" s="3" t="s">
        <v>1707</v>
      </c>
      <c r="D514" s="3" t="s">
        <v>1701</v>
      </c>
      <c r="E514" s="3" t="str">
        <f>HYPERLINK("https://talan.bank.gov.ua/get-user-certificate/gVb-bO8iolQSZV1vasiE","Завантажити сертифікат")</f>
        <v>Завантажити сертифікат</v>
      </c>
    </row>
    <row r="515" spans="1:5" x14ac:dyDescent="0.3">
      <c r="A515" s="3" t="s">
        <v>1708</v>
      </c>
      <c r="B515" s="3" t="s">
        <v>1709</v>
      </c>
      <c r="C515" s="3" t="s">
        <v>1710</v>
      </c>
      <c r="D515" s="3" t="s">
        <v>1711</v>
      </c>
      <c r="E515" s="3" t="str">
        <f>HYPERLINK("https://talan.bank.gov.ua/get-user-certificate/gVb-b8VNyLi6t5ZQuf3_","Завантажити сертифікат")</f>
        <v>Завантажити сертифікат</v>
      </c>
    </row>
    <row r="516" spans="1:5" x14ac:dyDescent="0.3">
      <c r="A516" s="3" t="s">
        <v>1712</v>
      </c>
      <c r="B516" s="3" t="s">
        <v>1713</v>
      </c>
      <c r="C516" s="3" t="s">
        <v>1714</v>
      </c>
      <c r="D516" s="3" t="s">
        <v>1715</v>
      </c>
      <c r="E516" s="3" t="str">
        <f>HYPERLINK("https://talan.bank.gov.ua/get-user-certificate/gVb-bsq4GS0AfGWsHrH0","Завантажити сертифікат")</f>
        <v>Завантажити сертифікат</v>
      </c>
    </row>
    <row r="517" spans="1:5" x14ac:dyDescent="0.3">
      <c r="A517" s="3" t="s">
        <v>1716</v>
      </c>
      <c r="B517" s="3" t="s">
        <v>1717</v>
      </c>
      <c r="C517" s="3" t="s">
        <v>1718</v>
      </c>
      <c r="D517" s="3" t="s">
        <v>1715</v>
      </c>
      <c r="E517" s="3" t="str">
        <f>HYPERLINK("https://talan.bank.gov.ua/get-user-certificate/gVb-bnC3s7S1nST3I6L5","Завантажити сертифікат")</f>
        <v>Завантажити сертифікат</v>
      </c>
    </row>
    <row r="518" spans="1:5" x14ac:dyDescent="0.3">
      <c r="A518" s="3" t="s">
        <v>1719</v>
      </c>
      <c r="B518" s="3" t="s">
        <v>1720</v>
      </c>
      <c r="C518" s="3" t="s">
        <v>1721</v>
      </c>
      <c r="D518" s="3" t="s">
        <v>1715</v>
      </c>
      <c r="E518" s="3" t="str">
        <f>HYPERLINK("https://talan.bank.gov.ua/get-user-certificate/gVb-bsyTyzkS-3ghyxT1","Завантажити сертифікат")</f>
        <v>Завантажити сертифікат</v>
      </c>
    </row>
    <row r="519" spans="1:5" x14ac:dyDescent="0.3">
      <c r="A519" s="3" t="s">
        <v>1722</v>
      </c>
      <c r="B519" s="3" t="s">
        <v>1723</v>
      </c>
      <c r="C519" s="3" t="s">
        <v>1724</v>
      </c>
      <c r="D519" s="3" t="s">
        <v>1725</v>
      </c>
      <c r="E519" s="3" t="str">
        <f>HYPERLINK("https://talan.bank.gov.ua/get-user-certificate/gVb-bCv9GsaUfkc-7RCb","Завантажити сертифікат")</f>
        <v>Завантажити сертифікат</v>
      </c>
    </row>
    <row r="520" spans="1:5" x14ac:dyDescent="0.3">
      <c r="A520" s="3" t="s">
        <v>1726</v>
      </c>
      <c r="B520" s="3" t="s">
        <v>1727</v>
      </c>
      <c r="C520" s="3" t="s">
        <v>1728</v>
      </c>
      <c r="D520" s="3" t="s">
        <v>1729</v>
      </c>
      <c r="E520" s="3" t="str">
        <f>HYPERLINK("https://talan.bank.gov.ua/get-user-certificate/gVb-b5NN_qn-PgdMVKyy","Завантажити сертифікат")</f>
        <v>Завантажити сертифікат</v>
      </c>
    </row>
    <row r="521" spans="1:5" x14ac:dyDescent="0.3">
      <c r="A521" s="3" t="s">
        <v>1730</v>
      </c>
      <c r="B521" s="3" t="s">
        <v>1731</v>
      </c>
      <c r="C521" s="3" t="s">
        <v>1732</v>
      </c>
      <c r="D521" s="3" t="s">
        <v>1729</v>
      </c>
      <c r="E521" s="3" t="str">
        <f>HYPERLINK("https://talan.bank.gov.ua/get-user-certificate/gVb-brZFJpUccpn2fnFh","Завантажити сертифікат")</f>
        <v>Завантажити сертифікат</v>
      </c>
    </row>
    <row r="522" spans="1:5" x14ac:dyDescent="0.3">
      <c r="A522" s="3" t="s">
        <v>1733</v>
      </c>
      <c r="B522" s="3" t="s">
        <v>1734</v>
      </c>
      <c r="C522" s="3" t="s">
        <v>1735</v>
      </c>
      <c r="D522" s="3" t="s">
        <v>1736</v>
      </c>
      <c r="E522" s="3" t="str">
        <f>HYPERLINK("https://talan.bank.gov.ua/get-user-certificate/gVb-bhnTyu0ZqqYN0kAf","Завантажити сертифікат")</f>
        <v>Завантажити сертифікат</v>
      </c>
    </row>
    <row r="523" spans="1:5" x14ac:dyDescent="0.3">
      <c r="A523" s="3" t="s">
        <v>1737</v>
      </c>
      <c r="B523" s="3" t="s">
        <v>1738</v>
      </c>
      <c r="C523" s="3" t="s">
        <v>1739</v>
      </c>
      <c r="D523" s="3" t="s">
        <v>1736</v>
      </c>
      <c r="E523" s="3" t="str">
        <f>HYPERLINK("https://talan.bank.gov.ua/get-user-certificate/gVb-bZqYoI_Ub249mHeu","Завантажити сертифікат")</f>
        <v>Завантажити сертифікат</v>
      </c>
    </row>
    <row r="524" spans="1:5" x14ac:dyDescent="0.3">
      <c r="A524" s="3" t="s">
        <v>1740</v>
      </c>
      <c r="B524" s="3" t="s">
        <v>1741</v>
      </c>
      <c r="C524" s="3" t="s">
        <v>1742</v>
      </c>
      <c r="D524" s="3" t="s">
        <v>1736</v>
      </c>
      <c r="E524" s="3" t="str">
        <f>HYPERLINK("https://talan.bank.gov.ua/get-user-certificate/gVb-b6Zkqslxhnrs-SxM","Завантажити сертифікат")</f>
        <v>Завантажити сертифікат</v>
      </c>
    </row>
    <row r="525" spans="1:5" x14ac:dyDescent="0.3">
      <c r="A525" s="3" t="s">
        <v>1743</v>
      </c>
      <c r="B525" s="3" t="s">
        <v>1744</v>
      </c>
      <c r="C525" s="3" t="s">
        <v>1745</v>
      </c>
      <c r="D525" s="3" t="s">
        <v>1736</v>
      </c>
      <c r="E525" s="3" t="str">
        <f>HYPERLINK("https://talan.bank.gov.ua/get-user-certificate/gVb-bDSN4i8ZsMbXyqfb","Завантажити сертифікат")</f>
        <v>Завантажити сертифікат</v>
      </c>
    </row>
    <row r="526" spans="1:5" x14ac:dyDescent="0.3">
      <c r="A526" s="3" t="s">
        <v>1746</v>
      </c>
      <c r="B526" s="3" t="s">
        <v>1747</v>
      </c>
      <c r="C526" s="3" t="s">
        <v>1748</v>
      </c>
      <c r="D526" s="3" t="s">
        <v>1736</v>
      </c>
      <c r="E526" s="3" t="str">
        <f>HYPERLINK("https://talan.bank.gov.ua/get-user-certificate/gVb-bZ00CVEmthpWwwSE","Завантажити сертифікат")</f>
        <v>Завантажити сертифікат</v>
      </c>
    </row>
    <row r="527" spans="1:5" x14ac:dyDescent="0.3">
      <c r="A527" s="3" t="s">
        <v>1749</v>
      </c>
      <c r="B527" s="3" t="s">
        <v>1750</v>
      </c>
      <c r="C527" s="3" t="s">
        <v>1751</v>
      </c>
      <c r="D527" s="3" t="s">
        <v>1752</v>
      </c>
      <c r="E527" s="3" t="str">
        <f>HYPERLINK("https://talan.bank.gov.ua/get-user-certificate/gVb-b_OtvUfFxHYkH_0q","Завантажити сертифікат")</f>
        <v>Завантажити сертифікат</v>
      </c>
    </row>
    <row r="528" spans="1:5" x14ac:dyDescent="0.3">
      <c r="A528" s="3" t="s">
        <v>1753</v>
      </c>
      <c r="B528" s="3" t="s">
        <v>1754</v>
      </c>
      <c r="C528" s="3" t="s">
        <v>1755</v>
      </c>
      <c r="D528" s="3" t="s">
        <v>1752</v>
      </c>
      <c r="E528" s="3" t="str">
        <f>HYPERLINK("https://talan.bank.gov.ua/get-user-certificate/gVb-bkr-SZn6iEG5ogsA","Завантажити сертифікат")</f>
        <v>Завантажити сертифікат</v>
      </c>
    </row>
    <row r="529" spans="1:5" x14ac:dyDescent="0.3">
      <c r="A529" s="3" t="s">
        <v>1756</v>
      </c>
      <c r="B529" s="3" t="s">
        <v>1757</v>
      </c>
      <c r="C529" s="3" t="s">
        <v>1758</v>
      </c>
      <c r="D529" s="3" t="s">
        <v>1752</v>
      </c>
      <c r="E529" s="3" t="str">
        <f>HYPERLINK("https://talan.bank.gov.ua/get-user-certificate/gVb-bB2dZHZlvfBiTlaM","Завантажити сертифікат")</f>
        <v>Завантажити сертифікат</v>
      </c>
    </row>
    <row r="530" spans="1:5" x14ac:dyDescent="0.3">
      <c r="A530" s="3" t="s">
        <v>1759</v>
      </c>
      <c r="B530" s="3" t="s">
        <v>1760</v>
      </c>
      <c r="C530" s="3" t="s">
        <v>1761</v>
      </c>
      <c r="D530" s="3" t="s">
        <v>1762</v>
      </c>
      <c r="E530" s="3" t="str">
        <f>HYPERLINK("https://talan.bank.gov.ua/get-user-certificate/gVb-bHrIsTEpSdqjBIXV","Завантажити сертифікат")</f>
        <v>Завантажити сертифікат</v>
      </c>
    </row>
    <row r="531" spans="1:5" x14ac:dyDescent="0.3">
      <c r="A531" s="3" t="s">
        <v>1763</v>
      </c>
      <c r="B531" s="3" t="s">
        <v>1764</v>
      </c>
      <c r="C531" s="3" t="s">
        <v>1765</v>
      </c>
      <c r="D531" s="3" t="s">
        <v>1766</v>
      </c>
      <c r="E531" s="3" t="str">
        <f>HYPERLINK("https://talan.bank.gov.ua/get-user-certificate/gVb-bFueKmLibBaWMPn-","Завантажити сертифікат")</f>
        <v>Завантажити сертифікат</v>
      </c>
    </row>
    <row r="532" spans="1:5" x14ac:dyDescent="0.3">
      <c r="A532" s="3" t="s">
        <v>1767</v>
      </c>
      <c r="B532" s="3" t="s">
        <v>1768</v>
      </c>
      <c r="C532" s="3" t="s">
        <v>1769</v>
      </c>
      <c r="D532" s="3" t="s">
        <v>1766</v>
      </c>
      <c r="E532" s="3" t="str">
        <f>HYPERLINK("https://talan.bank.gov.ua/get-user-certificate/gVb-bIPXOpfjGvNB3MrL","Завантажити сертифікат")</f>
        <v>Завантажити сертифікат</v>
      </c>
    </row>
    <row r="533" spans="1:5" x14ac:dyDescent="0.3">
      <c r="A533" s="3" t="s">
        <v>1770</v>
      </c>
      <c r="B533" s="3" t="s">
        <v>1771</v>
      </c>
      <c r="C533" s="3" t="s">
        <v>1772</v>
      </c>
      <c r="D533" s="3" t="s">
        <v>1773</v>
      </c>
      <c r="E533" s="3" t="str">
        <f>HYPERLINK("https://talan.bank.gov.ua/get-user-certificate/gVb-bAycNtd05E11on6f","Завантажити сертифікат")</f>
        <v>Завантажити сертифікат</v>
      </c>
    </row>
    <row r="534" spans="1:5" x14ac:dyDescent="0.3">
      <c r="A534" s="3" t="s">
        <v>1774</v>
      </c>
      <c r="B534" s="3" t="s">
        <v>1775</v>
      </c>
      <c r="C534" s="3" t="s">
        <v>1776</v>
      </c>
      <c r="D534" s="3" t="s">
        <v>1773</v>
      </c>
      <c r="E534" s="3" t="str">
        <f>HYPERLINK("https://talan.bank.gov.ua/get-user-certificate/gVb-bnhMNoe8tlbUnP5b","Завантажити сертифікат")</f>
        <v>Завантажити сертифікат</v>
      </c>
    </row>
    <row r="535" spans="1:5" x14ac:dyDescent="0.3">
      <c r="A535" s="3" t="s">
        <v>1777</v>
      </c>
      <c r="B535" s="3" t="s">
        <v>1778</v>
      </c>
      <c r="C535" s="3" t="s">
        <v>1779</v>
      </c>
      <c r="D535" s="3" t="s">
        <v>1773</v>
      </c>
      <c r="E535" s="3" t="str">
        <f>HYPERLINK("https://talan.bank.gov.ua/get-user-certificate/gVb-bMWYjVjmgQdvg-TB","Завантажити сертифікат")</f>
        <v>Завантажити сертифікат</v>
      </c>
    </row>
    <row r="536" spans="1:5" x14ac:dyDescent="0.3">
      <c r="A536" s="3" t="s">
        <v>1780</v>
      </c>
      <c r="B536" s="3" t="s">
        <v>1781</v>
      </c>
      <c r="C536" s="3" t="s">
        <v>1782</v>
      </c>
      <c r="D536" s="3" t="s">
        <v>1588</v>
      </c>
      <c r="E536" s="3" t="str">
        <f>HYPERLINK("https://talan.bank.gov.ua/get-user-certificate/gVb-bSdERGA7_PoxX29-","Завантажити сертифікат")</f>
        <v>Завантажити сертифікат</v>
      </c>
    </row>
    <row r="537" spans="1:5" x14ac:dyDescent="0.3">
      <c r="A537" s="3" t="s">
        <v>1783</v>
      </c>
      <c r="B537" s="3" t="s">
        <v>1784</v>
      </c>
      <c r="C537" s="3" t="s">
        <v>1785</v>
      </c>
      <c r="D537" s="3" t="s">
        <v>1588</v>
      </c>
      <c r="E537" s="3" t="str">
        <f>HYPERLINK("https://talan.bank.gov.ua/get-user-certificate/gVb-bizXuueDYPUUN7B1","Завантажити сертифікат")</f>
        <v>Завантажити сертифікат</v>
      </c>
    </row>
    <row r="538" spans="1:5" x14ac:dyDescent="0.3">
      <c r="A538" s="3" t="s">
        <v>1786</v>
      </c>
      <c r="B538" s="3" t="s">
        <v>1787</v>
      </c>
      <c r="C538" s="3" t="s">
        <v>1788</v>
      </c>
      <c r="D538" s="3" t="s">
        <v>1588</v>
      </c>
      <c r="E538" s="3" t="str">
        <f>HYPERLINK("https://talan.bank.gov.ua/get-user-certificate/gVb-bWZPHIgga5uM7nkr","Завантажити сертифікат")</f>
        <v>Завантажити сертифікат</v>
      </c>
    </row>
    <row r="539" spans="1:5" x14ac:dyDescent="0.3">
      <c r="A539" s="3" t="s">
        <v>1789</v>
      </c>
      <c r="B539" s="3" t="s">
        <v>1790</v>
      </c>
      <c r="C539" s="3" t="s">
        <v>1791</v>
      </c>
      <c r="D539" s="3" t="s">
        <v>1588</v>
      </c>
      <c r="E539" s="3" t="str">
        <f>HYPERLINK("https://talan.bank.gov.ua/get-user-certificate/gVb-b-6wyDDzF7D6Nngy","Завантажити сертифікат")</f>
        <v>Завантажити сертифікат</v>
      </c>
    </row>
    <row r="540" spans="1:5" x14ac:dyDescent="0.3">
      <c r="A540" s="3" t="s">
        <v>1792</v>
      </c>
      <c r="B540" s="3" t="s">
        <v>1793</v>
      </c>
      <c r="C540" s="3" t="s">
        <v>1794</v>
      </c>
      <c r="D540" s="3" t="s">
        <v>1588</v>
      </c>
      <c r="E540" s="3" t="str">
        <f>HYPERLINK("https://talan.bank.gov.ua/get-user-certificate/gVb-bIcvf04hLxqfRf6C","Завантажити сертифікат")</f>
        <v>Завантажити сертифікат</v>
      </c>
    </row>
    <row r="541" spans="1:5" x14ac:dyDescent="0.3">
      <c r="A541" s="3" t="s">
        <v>1795</v>
      </c>
      <c r="B541" s="3" t="s">
        <v>1796</v>
      </c>
      <c r="C541" s="3" t="s">
        <v>1797</v>
      </c>
      <c r="D541" s="3" t="s">
        <v>1588</v>
      </c>
      <c r="E541" s="3" t="str">
        <f>HYPERLINK("https://talan.bank.gov.ua/get-user-certificate/gVb-bo0_BW3A6ZGYHFZV","Завантажити сертифікат")</f>
        <v>Завантажити сертифікат</v>
      </c>
    </row>
    <row r="542" spans="1:5" x14ac:dyDescent="0.3">
      <c r="A542" s="3" t="s">
        <v>1798</v>
      </c>
      <c r="B542" s="3" t="s">
        <v>1799</v>
      </c>
      <c r="C542" s="3" t="s">
        <v>1800</v>
      </c>
      <c r="D542" s="3" t="s">
        <v>1588</v>
      </c>
      <c r="E542" s="3" t="str">
        <f>HYPERLINK("https://talan.bank.gov.ua/get-user-certificate/gVb-bDZtKDF0-bciyF1Q","Завантажити сертифікат")</f>
        <v>Завантажити сертифікат</v>
      </c>
    </row>
    <row r="543" spans="1:5" x14ac:dyDescent="0.3">
      <c r="A543" s="3" t="s">
        <v>1801</v>
      </c>
      <c r="B543" s="3" t="s">
        <v>1802</v>
      </c>
      <c r="C543" s="3" t="s">
        <v>1803</v>
      </c>
      <c r="D543" s="3" t="s">
        <v>1588</v>
      </c>
      <c r="E543" s="3" t="str">
        <f>HYPERLINK("https://talan.bank.gov.ua/get-user-certificate/gVb-bgCu5gKA2HR0rdkq","Завантажити сертифікат")</f>
        <v>Завантажити сертифікат</v>
      </c>
    </row>
    <row r="544" spans="1:5" x14ac:dyDescent="0.3">
      <c r="A544" s="3" t="s">
        <v>1804</v>
      </c>
      <c r="B544" s="3" t="s">
        <v>1805</v>
      </c>
      <c r="C544" s="3" t="s">
        <v>1806</v>
      </c>
      <c r="D544" s="3" t="s">
        <v>1588</v>
      </c>
      <c r="E544" s="3" t="str">
        <f>HYPERLINK("https://talan.bank.gov.ua/get-user-certificate/gVb-bkuBXCxcWAny-CDm","Завантажити сертифікат")</f>
        <v>Завантажити сертифікат</v>
      </c>
    </row>
    <row r="545" spans="1:5" x14ac:dyDescent="0.3">
      <c r="A545" s="3" t="s">
        <v>1807</v>
      </c>
      <c r="B545" s="3" t="s">
        <v>1808</v>
      </c>
      <c r="C545" s="3" t="s">
        <v>1809</v>
      </c>
      <c r="D545" s="3" t="s">
        <v>1588</v>
      </c>
      <c r="E545" s="3" t="str">
        <f>HYPERLINK("https://talan.bank.gov.ua/get-user-certificate/gVb-b4O0D2QfwKsP1kiK","Завантажити сертифікат")</f>
        <v>Завантажити сертифікат</v>
      </c>
    </row>
    <row r="546" spans="1:5" x14ac:dyDescent="0.3">
      <c r="A546" s="3" t="s">
        <v>1810</v>
      </c>
      <c r="B546" s="3" t="s">
        <v>1811</v>
      </c>
      <c r="C546" s="3" t="s">
        <v>1812</v>
      </c>
      <c r="D546" s="3" t="s">
        <v>1813</v>
      </c>
      <c r="E546" s="3" t="str">
        <f>HYPERLINK("https://talan.bank.gov.ua/get-user-certificate/gVb-b5MwxRmhvtuTTdaw","Завантажити сертифікат")</f>
        <v>Завантажити сертифікат</v>
      </c>
    </row>
    <row r="547" spans="1:5" x14ac:dyDescent="0.3">
      <c r="A547" s="3" t="s">
        <v>1814</v>
      </c>
      <c r="B547" s="3" t="s">
        <v>1815</v>
      </c>
      <c r="C547" s="3" t="s">
        <v>1816</v>
      </c>
      <c r="D547" s="3" t="s">
        <v>1813</v>
      </c>
      <c r="E547" s="3" t="str">
        <f>HYPERLINK("https://talan.bank.gov.ua/get-user-certificate/gVb-b1U6Vel74g2c56jN","Завантажити сертифікат")</f>
        <v>Завантажити сертифікат</v>
      </c>
    </row>
    <row r="548" spans="1:5" x14ac:dyDescent="0.3">
      <c r="A548" s="3" t="s">
        <v>1817</v>
      </c>
      <c r="B548" s="3" t="s">
        <v>1818</v>
      </c>
      <c r="C548" s="3" t="s">
        <v>1819</v>
      </c>
      <c r="D548" s="3" t="s">
        <v>1813</v>
      </c>
      <c r="E548" s="3" t="str">
        <f>HYPERLINK("https://talan.bank.gov.ua/get-user-certificate/gVb-bPspWQ2W5-RPk8Dj","Завантажити сертифікат")</f>
        <v>Завантажити сертифікат</v>
      </c>
    </row>
    <row r="549" spans="1:5" x14ac:dyDescent="0.3">
      <c r="A549" s="3" t="s">
        <v>1820</v>
      </c>
      <c r="B549" s="3" t="s">
        <v>1821</v>
      </c>
      <c r="C549" s="3" t="s">
        <v>1822</v>
      </c>
      <c r="D549" s="3" t="s">
        <v>1823</v>
      </c>
      <c r="E549" s="3" t="str">
        <f>HYPERLINK("https://talan.bank.gov.ua/get-user-certificate/gVb-buvuRlkGxKk8rVXI","Завантажити сертифікат")</f>
        <v>Завантажити сертифікат</v>
      </c>
    </row>
    <row r="550" spans="1:5" x14ac:dyDescent="0.3">
      <c r="A550" s="3" t="s">
        <v>1824</v>
      </c>
      <c r="B550" s="3" t="s">
        <v>1825</v>
      </c>
      <c r="C550" s="3" t="s">
        <v>1826</v>
      </c>
      <c r="D550" s="3" t="s">
        <v>1823</v>
      </c>
      <c r="E550" s="3" t="str">
        <f>HYPERLINK("https://talan.bank.gov.ua/get-user-certificate/gVb-bV6Q0EZyfVtCEpUd","Завантажити сертифікат")</f>
        <v>Завантажити сертифікат</v>
      </c>
    </row>
    <row r="551" spans="1:5" x14ac:dyDescent="0.3">
      <c r="A551" s="3" t="s">
        <v>1827</v>
      </c>
      <c r="B551" s="3" t="s">
        <v>1828</v>
      </c>
      <c r="C551" s="3" t="s">
        <v>1829</v>
      </c>
      <c r="D551" s="3" t="s">
        <v>1823</v>
      </c>
      <c r="E551" s="3" t="str">
        <f>HYPERLINK("https://talan.bank.gov.ua/get-user-certificate/gVb-byU6gDhSzpFsPOB8","Завантажити сертифікат")</f>
        <v>Завантажити сертифікат</v>
      </c>
    </row>
    <row r="552" spans="1:5" x14ac:dyDescent="0.3">
      <c r="A552" s="3" t="s">
        <v>1830</v>
      </c>
      <c r="B552" s="3" t="s">
        <v>1831</v>
      </c>
      <c r="C552" s="3" t="s">
        <v>1832</v>
      </c>
      <c r="D552" s="3" t="s">
        <v>1823</v>
      </c>
      <c r="E552" s="3" t="str">
        <f>HYPERLINK("https://talan.bank.gov.ua/get-user-certificate/gVb-b3xEXC_vphRpvZ_c","Завантажити сертифікат")</f>
        <v>Завантажити сертифікат</v>
      </c>
    </row>
    <row r="553" spans="1:5" x14ac:dyDescent="0.3">
      <c r="A553" s="3" t="s">
        <v>1833</v>
      </c>
      <c r="B553" s="3" t="s">
        <v>1834</v>
      </c>
      <c r="C553" s="3" t="s">
        <v>1835</v>
      </c>
      <c r="D553" s="3" t="s">
        <v>1823</v>
      </c>
      <c r="E553" s="3" t="str">
        <f>HYPERLINK("https://talan.bank.gov.ua/get-user-certificate/gVb-b-NSQaEIdTMqwn6p","Завантажити сертифікат")</f>
        <v>Завантажити сертифікат</v>
      </c>
    </row>
    <row r="554" spans="1:5" x14ac:dyDescent="0.3">
      <c r="A554" s="3" t="s">
        <v>1836</v>
      </c>
      <c r="B554" s="3" t="s">
        <v>1837</v>
      </c>
      <c r="C554" s="3" t="s">
        <v>1838</v>
      </c>
      <c r="D554" s="3" t="s">
        <v>1823</v>
      </c>
      <c r="E554" s="3" t="str">
        <f>HYPERLINK("https://talan.bank.gov.ua/get-user-certificate/gVb-by6HB99pprtmrQC1","Завантажити сертифікат")</f>
        <v>Завантажити сертифікат</v>
      </c>
    </row>
    <row r="555" spans="1:5" x14ac:dyDescent="0.3">
      <c r="A555" s="3" t="s">
        <v>1839</v>
      </c>
      <c r="B555" s="3" t="s">
        <v>1840</v>
      </c>
      <c r="C555" s="3" t="s">
        <v>1841</v>
      </c>
      <c r="D555" s="3" t="s">
        <v>1823</v>
      </c>
      <c r="E555" s="3" t="str">
        <f>HYPERLINK("https://talan.bank.gov.ua/get-user-certificate/gVb-bl_dKKo-sxzR63qV","Завантажити сертифікат")</f>
        <v>Завантажити сертифікат</v>
      </c>
    </row>
    <row r="556" spans="1:5" x14ac:dyDescent="0.3">
      <c r="A556" s="3" t="s">
        <v>1842</v>
      </c>
      <c r="B556" s="3" t="s">
        <v>1843</v>
      </c>
      <c r="C556" s="3" t="s">
        <v>1844</v>
      </c>
      <c r="D556" s="3" t="s">
        <v>1823</v>
      </c>
      <c r="E556" s="3" t="str">
        <f>HYPERLINK("https://talan.bank.gov.ua/get-user-certificate/gVb-blcohAVK45PjUAls","Завантажити сертифікат")</f>
        <v>Завантажити сертифікат</v>
      </c>
    </row>
    <row r="557" spans="1:5" x14ac:dyDescent="0.3">
      <c r="A557" s="3" t="s">
        <v>1845</v>
      </c>
      <c r="B557" s="3" t="s">
        <v>1846</v>
      </c>
      <c r="C557" s="3" t="s">
        <v>1847</v>
      </c>
      <c r="D557" s="3" t="s">
        <v>1823</v>
      </c>
      <c r="E557" s="3" t="str">
        <f>HYPERLINK("https://talan.bank.gov.ua/get-user-certificate/gVb-bB60VJH7GmNMVGYC","Завантажити сертифікат")</f>
        <v>Завантажити сертифікат</v>
      </c>
    </row>
    <row r="558" spans="1:5" x14ac:dyDescent="0.3">
      <c r="A558" s="3" t="s">
        <v>1848</v>
      </c>
      <c r="B558" s="3" t="s">
        <v>1849</v>
      </c>
      <c r="C558" s="3" t="s">
        <v>1850</v>
      </c>
      <c r="D558" s="3" t="s">
        <v>1823</v>
      </c>
      <c r="E558" s="3" t="str">
        <f>HYPERLINK("https://talan.bank.gov.ua/get-user-certificate/gVb-bgS2cLMvwUbzcwTK","Завантажити сертифікат")</f>
        <v>Завантажити сертифікат</v>
      </c>
    </row>
    <row r="559" spans="1:5" x14ac:dyDescent="0.3">
      <c r="A559" s="3" t="s">
        <v>1851</v>
      </c>
      <c r="B559" s="3" t="s">
        <v>1852</v>
      </c>
      <c r="C559" s="3" t="s">
        <v>1853</v>
      </c>
      <c r="D559" s="3" t="s">
        <v>1823</v>
      </c>
      <c r="E559" s="3" t="str">
        <f>HYPERLINK("https://talan.bank.gov.ua/get-user-certificate/gVb-bFNs2n5Njzq0c_uM","Завантажити сертифікат")</f>
        <v>Завантажити сертифікат</v>
      </c>
    </row>
    <row r="560" spans="1:5" x14ac:dyDescent="0.3">
      <c r="A560" s="3" t="s">
        <v>1854</v>
      </c>
      <c r="B560" s="3" t="s">
        <v>1855</v>
      </c>
      <c r="C560" s="3" t="s">
        <v>1856</v>
      </c>
      <c r="D560" s="3" t="s">
        <v>1823</v>
      </c>
      <c r="E560" s="3" t="str">
        <f>HYPERLINK("https://talan.bank.gov.ua/get-user-certificate/gVb-bTt_0gQhQ2BUZJn4","Завантажити сертифікат")</f>
        <v>Завантажити сертифікат</v>
      </c>
    </row>
    <row r="561" spans="1:5" x14ac:dyDescent="0.3">
      <c r="A561" s="3" t="s">
        <v>1857</v>
      </c>
      <c r="B561" s="3" t="s">
        <v>1858</v>
      </c>
      <c r="C561" s="3" t="s">
        <v>1859</v>
      </c>
      <c r="D561" s="3" t="s">
        <v>1823</v>
      </c>
      <c r="E561" s="3" t="str">
        <f>HYPERLINK("https://talan.bank.gov.ua/get-user-certificate/gVb-bfNYDn8PGJaWsopb","Завантажити сертифікат")</f>
        <v>Завантажити сертифікат</v>
      </c>
    </row>
    <row r="562" spans="1:5" x14ac:dyDescent="0.3">
      <c r="A562" s="3" t="s">
        <v>1860</v>
      </c>
      <c r="B562" s="3" t="s">
        <v>1861</v>
      </c>
      <c r="C562" s="3" t="s">
        <v>1862</v>
      </c>
      <c r="D562" s="3" t="s">
        <v>1863</v>
      </c>
      <c r="E562" s="3" t="str">
        <f>HYPERLINK("https://talan.bank.gov.ua/get-user-certificate/gVb-b00zXaz6ZiaB5wCv","Завантажити сертифікат")</f>
        <v>Завантажити сертифікат</v>
      </c>
    </row>
    <row r="563" spans="1:5" x14ac:dyDescent="0.3">
      <c r="A563" s="3" t="s">
        <v>1864</v>
      </c>
      <c r="B563" s="3" t="s">
        <v>1865</v>
      </c>
      <c r="C563" s="3" t="s">
        <v>1866</v>
      </c>
      <c r="D563" s="3" t="s">
        <v>1863</v>
      </c>
      <c r="E563" s="3" t="str">
        <f>HYPERLINK("https://talan.bank.gov.ua/get-user-certificate/gVb-bYy5lpJ6CDzStwqn","Завантажити сертифікат")</f>
        <v>Завантажити сертифікат</v>
      </c>
    </row>
    <row r="564" spans="1:5" x14ac:dyDescent="0.3">
      <c r="A564" s="3" t="s">
        <v>1867</v>
      </c>
      <c r="B564" s="3" t="s">
        <v>1868</v>
      </c>
      <c r="C564" s="3" t="s">
        <v>1869</v>
      </c>
      <c r="D564" s="3" t="s">
        <v>1863</v>
      </c>
      <c r="E564" s="3" t="str">
        <f>HYPERLINK("https://talan.bank.gov.ua/get-user-certificate/gVb-bLsGLLbnaAb5hWRr","Завантажити сертифікат")</f>
        <v>Завантажити сертифікат</v>
      </c>
    </row>
    <row r="565" spans="1:5" x14ac:dyDescent="0.3">
      <c r="A565" s="3" t="s">
        <v>1870</v>
      </c>
      <c r="B565" s="3" t="s">
        <v>1871</v>
      </c>
      <c r="C565" s="3" t="s">
        <v>1872</v>
      </c>
      <c r="D565" s="3" t="s">
        <v>1863</v>
      </c>
      <c r="E565" s="3" t="str">
        <f>HYPERLINK("https://talan.bank.gov.ua/get-user-certificate/gVb-baLEhn08vg3q-cH0","Завантажити сертифікат")</f>
        <v>Завантажити сертифікат</v>
      </c>
    </row>
    <row r="566" spans="1:5" x14ac:dyDescent="0.3">
      <c r="A566" s="3" t="s">
        <v>1873</v>
      </c>
      <c r="B566" s="3" t="s">
        <v>1874</v>
      </c>
      <c r="C566" s="3" t="s">
        <v>1875</v>
      </c>
      <c r="D566" s="3" t="s">
        <v>1863</v>
      </c>
      <c r="E566" s="3" t="str">
        <f>HYPERLINK("https://talan.bank.gov.ua/get-user-certificate/gVb-b_8zrBoZSY3j2dK9","Завантажити сертифікат")</f>
        <v>Завантажити сертифікат</v>
      </c>
    </row>
    <row r="567" spans="1:5" x14ac:dyDescent="0.3">
      <c r="A567" s="3" t="s">
        <v>1876</v>
      </c>
      <c r="B567" s="3" t="s">
        <v>1877</v>
      </c>
      <c r="C567" s="3" t="s">
        <v>1878</v>
      </c>
      <c r="D567" s="3" t="s">
        <v>1863</v>
      </c>
      <c r="E567" s="3" t="str">
        <f>HYPERLINK("https://talan.bank.gov.ua/get-user-certificate/gVb-bj6rTGmU4qUcsnjC","Завантажити сертифікат")</f>
        <v>Завантажити сертифікат</v>
      </c>
    </row>
    <row r="568" spans="1:5" x14ac:dyDescent="0.3">
      <c r="A568" s="3" t="s">
        <v>1879</v>
      </c>
      <c r="B568" s="3" t="s">
        <v>1880</v>
      </c>
      <c r="C568" s="3" t="s">
        <v>1881</v>
      </c>
      <c r="D568" s="3" t="s">
        <v>1882</v>
      </c>
      <c r="E568" s="3" t="str">
        <f>HYPERLINK("https://talan.bank.gov.ua/get-user-certificate/gVb-brCtwgQpmznRnALf","Завантажити сертифікат")</f>
        <v>Завантажити сертифікат</v>
      </c>
    </row>
    <row r="569" spans="1:5" x14ac:dyDescent="0.3">
      <c r="A569" s="3" t="s">
        <v>1883</v>
      </c>
      <c r="B569" s="3" t="s">
        <v>1884</v>
      </c>
      <c r="C569" s="3" t="s">
        <v>1885</v>
      </c>
      <c r="D569" s="3" t="s">
        <v>1882</v>
      </c>
      <c r="E569" s="3" t="str">
        <f>HYPERLINK("https://talan.bank.gov.ua/get-user-certificate/gVb-bMVQ1-LEUlDXsLqE","Завантажити сертифікат")</f>
        <v>Завантажити сертифікат</v>
      </c>
    </row>
    <row r="570" spans="1:5" x14ac:dyDescent="0.3">
      <c r="A570" s="3" t="s">
        <v>1886</v>
      </c>
      <c r="B570" s="3" t="s">
        <v>1887</v>
      </c>
      <c r="C570" s="3" t="s">
        <v>1888</v>
      </c>
      <c r="D570" s="3" t="s">
        <v>1882</v>
      </c>
      <c r="E570" s="3" t="str">
        <f>HYPERLINK("https://talan.bank.gov.ua/get-user-certificate/gVb-bTADDJ_iopKxnhXa","Завантажити сертифікат")</f>
        <v>Завантажити сертифікат</v>
      </c>
    </row>
    <row r="571" spans="1:5" x14ac:dyDescent="0.3">
      <c r="A571" s="3" t="s">
        <v>1889</v>
      </c>
      <c r="B571" s="3" t="s">
        <v>1890</v>
      </c>
      <c r="C571" s="3" t="s">
        <v>1891</v>
      </c>
      <c r="D571" s="3" t="s">
        <v>1882</v>
      </c>
      <c r="E571" s="3" t="str">
        <f>HYPERLINK("https://talan.bank.gov.ua/get-user-certificate/gVb-b6FSiZXQgm_XsKjI","Завантажити сертифікат")</f>
        <v>Завантажити сертифікат</v>
      </c>
    </row>
    <row r="572" spans="1:5" x14ac:dyDescent="0.3">
      <c r="A572" s="3" t="s">
        <v>1892</v>
      </c>
      <c r="B572" s="3" t="s">
        <v>1893</v>
      </c>
      <c r="C572" s="3" t="s">
        <v>1894</v>
      </c>
      <c r="D572" s="3" t="s">
        <v>1882</v>
      </c>
      <c r="E572" s="3" t="str">
        <f>HYPERLINK("https://talan.bank.gov.ua/get-user-certificate/gVb-b-u9S6OlTGe6sRn2","Завантажити сертифікат")</f>
        <v>Завантажити сертифікат</v>
      </c>
    </row>
    <row r="573" spans="1:5" x14ac:dyDescent="0.3">
      <c r="A573" s="3" t="s">
        <v>1895</v>
      </c>
      <c r="B573" s="3" t="s">
        <v>1896</v>
      </c>
      <c r="C573" s="3" t="s">
        <v>1897</v>
      </c>
      <c r="D573" s="3" t="s">
        <v>1882</v>
      </c>
      <c r="E573" s="3" t="str">
        <f>HYPERLINK("https://talan.bank.gov.ua/get-user-certificate/gVb-bZ7ot8Nb8scgSJF2","Завантажити сертифікат")</f>
        <v>Завантажити сертифікат</v>
      </c>
    </row>
    <row r="574" spans="1:5" x14ac:dyDescent="0.3">
      <c r="A574" s="3" t="s">
        <v>1898</v>
      </c>
      <c r="B574" s="3" t="s">
        <v>1899</v>
      </c>
      <c r="C574" s="3" t="s">
        <v>1900</v>
      </c>
      <c r="D574" s="3" t="s">
        <v>1882</v>
      </c>
      <c r="E574" s="3" t="str">
        <f>HYPERLINK("https://talan.bank.gov.ua/get-user-certificate/gVb-bKuEAy9ru7tFoT39","Завантажити сертифікат")</f>
        <v>Завантажити сертифікат</v>
      </c>
    </row>
    <row r="575" spans="1:5" x14ac:dyDescent="0.3">
      <c r="A575" s="3" t="s">
        <v>1901</v>
      </c>
      <c r="B575" s="3" t="s">
        <v>1902</v>
      </c>
      <c r="C575" s="3" t="s">
        <v>1903</v>
      </c>
      <c r="D575" s="3" t="s">
        <v>1904</v>
      </c>
      <c r="E575" s="3" t="str">
        <f>HYPERLINK("https://talan.bank.gov.ua/get-user-certificate/gVb-bOlm7cHvC5kvyOsZ","Завантажити сертифікат")</f>
        <v>Завантажити сертифікат</v>
      </c>
    </row>
    <row r="576" spans="1:5" x14ac:dyDescent="0.3">
      <c r="A576" s="3" t="s">
        <v>1905</v>
      </c>
      <c r="B576" s="3" t="s">
        <v>1906</v>
      </c>
      <c r="C576" s="3" t="s">
        <v>1907</v>
      </c>
      <c r="D576" s="3" t="s">
        <v>1904</v>
      </c>
      <c r="E576" s="3" t="str">
        <f>HYPERLINK("https://talan.bank.gov.ua/get-user-certificate/gVb-bVZhu_qdMw_RIXkw","Завантажити сертифікат")</f>
        <v>Завантажити сертифікат</v>
      </c>
    </row>
    <row r="577" spans="1:5" x14ac:dyDescent="0.3">
      <c r="A577" s="3" t="s">
        <v>1908</v>
      </c>
      <c r="B577" s="3" t="s">
        <v>1909</v>
      </c>
      <c r="C577" s="3" t="s">
        <v>1910</v>
      </c>
      <c r="D577" s="3" t="s">
        <v>1904</v>
      </c>
      <c r="E577" s="3" t="str">
        <f>HYPERLINK("https://talan.bank.gov.ua/get-user-certificate/gVb-bTKjQxasSCnyy1I8","Завантажити сертифікат")</f>
        <v>Завантажити сертифікат</v>
      </c>
    </row>
    <row r="578" spans="1:5" x14ac:dyDescent="0.3">
      <c r="A578" s="3" t="s">
        <v>1911</v>
      </c>
      <c r="B578" s="3" t="s">
        <v>1912</v>
      </c>
      <c r="C578" s="3" t="s">
        <v>1913</v>
      </c>
      <c r="D578" s="3" t="s">
        <v>1914</v>
      </c>
      <c r="E578" s="3" t="str">
        <f>HYPERLINK("https://talan.bank.gov.ua/get-user-certificate/gVb-bU9QvcHWb5oJHXAs","Завантажити сертифікат")</f>
        <v>Завантажити сертифікат</v>
      </c>
    </row>
    <row r="579" spans="1:5" x14ac:dyDescent="0.3">
      <c r="A579" s="3" t="s">
        <v>1915</v>
      </c>
      <c r="B579" s="3" t="s">
        <v>1916</v>
      </c>
      <c r="C579" s="3" t="s">
        <v>1917</v>
      </c>
      <c r="D579" s="3" t="s">
        <v>1914</v>
      </c>
      <c r="E579" s="3" t="str">
        <f>HYPERLINK("https://talan.bank.gov.ua/get-user-certificate/gVb-b6eR7_g8W82Wmk2E","Завантажити сертифікат")</f>
        <v>Завантажити сертифікат</v>
      </c>
    </row>
    <row r="580" spans="1:5" x14ac:dyDescent="0.3">
      <c r="A580" s="3" t="s">
        <v>1918</v>
      </c>
      <c r="B580" s="3" t="s">
        <v>1919</v>
      </c>
      <c r="C580" s="3" t="s">
        <v>1920</v>
      </c>
      <c r="D580" s="3" t="s">
        <v>1914</v>
      </c>
      <c r="E580" s="3" t="str">
        <f>HYPERLINK("https://talan.bank.gov.ua/get-user-certificate/gVb-bvsBkLOGPCxOBM5B","Завантажити сертифікат")</f>
        <v>Завантажити сертифікат</v>
      </c>
    </row>
    <row r="581" spans="1:5" x14ac:dyDescent="0.3">
      <c r="A581" s="3" t="s">
        <v>1921</v>
      </c>
      <c r="B581" s="3" t="s">
        <v>1922</v>
      </c>
      <c r="C581" s="3" t="s">
        <v>1923</v>
      </c>
      <c r="D581" s="3" t="s">
        <v>1914</v>
      </c>
      <c r="E581" s="3" t="str">
        <f>HYPERLINK("https://talan.bank.gov.ua/get-user-certificate/gVb-b9ZPR0I_1SshDdgU","Завантажити сертифікат")</f>
        <v>Завантажити сертифікат</v>
      </c>
    </row>
    <row r="582" spans="1:5" x14ac:dyDescent="0.3">
      <c r="A582" s="3" t="s">
        <v>1924</v>
      </c>
      <c r="B582" s="3" t="s">
        <v>1925</v>
      </c>
      <c r="C582" s="3" t="s">
        <v>1926</v>
      </c>
      <c r="D582" s="3" t="s">
        <v>1914</v>
      </c>
      <c r="E582" s="3" t="str">
        <f>HYPERLINK("https://talan.bank.gov.ua/get-user-certificate/gVb-b7N5tF1u5OpSeCbv","Завантажити сертифікат")</f>
        <v>Завантажити сертифікат</v>
      </c>
    </row>
    <row r="583" spans="1:5" x14ac:dyDescent="0.3">
      <c r="A583" s="3" t="s">
        <v>1927</v>
      </c>
      <c r="B583" s="3" t="s">
        <v>1928</v>
      </c>
      <c r="C583" s="3" t="s">
        <v>1929</v>
      </c>
      <c r="D583" s="3" t="s">
        <v>1914</v>
      </c>
      <c r="E583" s="3" t="str">
        <f>HYPERLINK("https://talan.bank.gov.ua/get-user-certificate/gVb-bj6OEUiy9tluZi3q","Завантажити сертифікат")</f>
        <v>Завантажити сертифікат</v>
      </c>
    </row>
    <row r="584" spans="1:5" x14ac:dyDescent="0.3">
      <c r="A584" s="3" t="s">
        <v>1930</v>
      </c>
      <c r="B584" s="3" t="s">
        <v>1931</v>
      </c>
      <c r="C584" s="3" t="s">
        <v>1932</v>
      </c>
      <c r="D584" s="3" t="s">
        <v>1933</v>
      </c>
      <c r="E584" s="3" t="str">
        <f>HYPERLINK("https://talan.bank.gov.ua/get-user-certificate/gVb-b-VQp2tHpAqIoWx9","Завантажити сертифікат")</f>
        <v>Завантажити сертифікат</v>
      </c>
    </row>
    <row r="585" spans="1:5" x14ac:dyDescent="0.3">
      <c r="A585" s="3" t="s">
        <v>1934</v>
      </c>
      <c r="B585" s="3" t="s">
        <v>1935</v>
      </c>
      <c r="C585" s="3" t="s">
        <v>1936</v>
      </c>
      <c r="D585" s="3" t="s">
        <v>1937</v>
      </c>
      <c r="E585" s="3" t="str">
        <f>HYPERLINK("https://talan.bank.gov.ua/get-user-certificate/gVb-bHyuLNcypwZ4lMJb","Завантажити сертифікат")</f>
        <v>Завантажити сертифікат</v>
      </c>
    </row>
    <row r="586" spans="1:5" x14ac:dyDescent="0.3">
      <c r="A586" s="3" t="s">
        <v>1938</v>
      </c>
      <c r="B586" s="3" t="s">
        <v>1939</v>
      </c>
      <c r="C586" s="3" t="s">
        <v>1940</v>
      </c>
      <c r="D586" s="3" t="s">
        <v>1941</v>
      </c>
      <c r="E586" s="3" t="str">
        <f>HYPERLINK("https://talan.bank.gov.ua/get-user-certificate/gVb-bhJXcEnwFny2jlPC","Завантажити сертифікат")</f>
        <v>Завантажити сертифікат</v>
      </c>
    </row>
    <row r="587" spans="1:5" x14ac:dyDescent="0.3">
      <c r="A587" s="3" t="s">
        <v>1942</v>
      </c>
      <c r="B587" s="3" t="s">
        <v>1943</v>
      </c>
      <c r="C587" s="3" t="s">
        <v>1944</v>
      </c>
      <c r="D587" s="3" t="s">
        <v>1941</v>
      </c>
      <c r="E587" s="3" t="str">
        <f>HYPERLINK("https://talan.bank.gov.ua/get-user-certificate/gVb-bqmMqOLcTcKIpRQn","Завантажити сертифікат")</f>
        <v>Завантажити сертифікат</v>
      </c>
    </row>
    <row r="588" spans="1:5" x14ac:dyDescent="0.3">
      <c r="A588" s="3" t="s">
        <v>1945</v>
      </c>
      <c r="B588" s="3" t="s">
        <v>1946</v>
      </c>
      <c r="C588" s="3" t="s">
        <v>1947</v>
      </c>
      <c r="D588" s="3" t="s">
        <v>1941</v>
      </c>
      <c r="E588" s="3" t="str">
        <f>HYPERLINK("https://talan.bank.gov.ua/get-user-certificate/gVb-bK3pL845TXE642Mi","Завантажити сертифікат")</f>
        <v>Завантажити сертифікат</v>
      </c>
    </row>
    <row r="589" spans="1:5" x14ac:dyDescent="0.3">
      <c r="A589" s="3" t="s">
        <v>1948</v>
      </c>
      <c r="B589" s="3" t="s">
        <v>1949</v>
      </c>
      <c r="C589" s="3" t="s">
        <v>1950</v>
      </c>
      <c r="D589" s="3" t="s">
        <v>1951</v>
      </c>
      <c r="E589" s="3" t="str">
        <f>HYPERLINK("https://talan.bank.gov.ua/get-user-certificate/gVb-bBL4f7dNiUl42Ybe","Завантажити сертифікат")</f>
        <v>Завантажити сертифікат</v>
      </c>
    </row>
    <row r="590" spans="1:5" x14ac:dyDescent="0.3">
      <c r="A590" s="3" t="s">
        <v>1952</v>
      </c>
      <c r="B590" s="3" t="s">
        <v>1953</v>
      </c>
      <c r="C590" s="3" t="s">
        <v>1954</v>
      </c>
      <c r="D590" s="3" t="s">
        <v>1951</v>
      </c>
      <c r="E590" s="3" t="str">
        <f>HYPERLINK("https://talan.bank.gov.ua/get-user-certificate/gVb-b7HTIBzTtOLRdN24","Завантажити сертифікат")</f>
        <v>Завантажити сертифікат</v>
      </c>
    </row>
    <row r="591" spans="1:5" x14ac:dyDescent="0.3">
      <c r="A591" s="3" t="s">
        <v>1955</v>
      </c>
      <c r="B591" s="3" t="s">
        <v>1956</v>
      </c>
      <c r="C591" s="3" t="s">
        <v>1957</v>
      </c>
      <c r="D591" s="3" t="s">
        <v>1958</v>
      </c>
      <c r="E591" s="3" t="str">
        <f>HYPERLINK("https://talan.bank.gov.ua/get-user-certificate/gVb-b80teRW60SfAtUS1","Завантажити сертифікат")</f>
        <v>Завантажити сертифікат</v>
      </c>
    </row>
    <row r="592" spans="1:5" x14ac:dyDescent="0.3">
      <c r="A592" s="3" t="s">
        <v>1959</v>
      </c>
      <c r="B592" s="3" t="s">
        <v>1960</v>
      </c>
      <c r="C592" s="3" t="s">
        <v>1961</v>
      </c>
      <c r="D592" s="3" t="s">
        <v>1958</v>
      </c>
      <c r="E592" s="3" t="str">
        <f>HYPERLINK("https://talan.bank.gov.ua/get-user-certificate/gVb-b5aIz_yEdEPu0iIi","Завантажити сертифікат")</f>
        <v>Завантажити сертифікат</v>
      </c>
    </row>
    <row r="593" spans="1:5" x14ac:dyDescent="0.3">
      <c r="A593" s="3" t="s">
        <v>1962</v>
      </c>
      <c r="B593" s="3" t="s">
        <v>1963</v>
      </c>
      <c r="C593" s="3" t="s">
        <v>1964</v>
      </c>
      <c r="D593" s="3" t="s">
        <v>1965</v>
      </c>
      <c r="E593" s="3" t="str">
        <f>HYPERLINK("https://talan.bank.gov.ua/get-user-certificate/gVb-bi1PdIgbMwQZIhGv","Завантажити сертифікат")</f>
        <v>Завантажити сертифікат</v>
      </c>
    </row>
    <row r="594" spans="1:5" x14ac:dyDescent="0.3">
      <c r="A594" s="3" t="s">
        <v>1966</v>
      </c>
      <c r="B594" s="3" t="s">
        <v>1967</v>
      </c>
      <c r="C594" s="3" t="s">
        <v>1968</v>
      </c>
      <c r="D594" s="3" t="s">
        <v>1965</v>
      </c>
      <c r="E594" s="3" t="str">
        <f>HYPERLINK("https://talan.bank.gov.ua/get-user-certificate/gVb-bAd-0ancRbtGpyoF","Завантажити сертифікат")</f>
        <v>Завантажити сертифікат</v>
      </c>
    </row>
    <row r="595" spans="1:5" x14ac:dyDescent="0.3">
      <c r="A595" s="3" t="s">
        <v>1969</v>
      </c>
      <c r="B595" s="3" t="s">
        <v>1970</v>
      </c>
      <c r="C595" s="3" t="s">
        <v>1971</v>
      </c>
      <c r="D595" s="3" t="s">
        <v>1972</v>
      </c>
      <c r="E595" s="3" t="str">
        <f>HYPERLINK("https://talan.bank.gov.ua/get-user-certificate/gVb-bD-ej9Uv2tlJaOF-","Завантажити сертифікат")</f>
        <v>Завантажити сертифікат</v>
      </c>
    </row>
    <row r="596" spans="1:5" x14ac:dyDescent="0.3">
      <c r="A596" s="3" t="s">
        <v>1973</v>
      </c>
      <c r="B596" s="3" t="s">
        <v>1974</v>
      </c>
      <c r="C596" s="3" t="s">
        <v>1975</v>
      </c>
      <c r="D596" s="3" t="s">
        <v>1976</v>
      </c>
      <c r="E596" s="3" t="str">
        <f>HYPERLINK("https://talan.bank.gov.ua/get-user-certificate/gVb-bbUthNyOxAgswnFf","Завантажити сертифікат")</f>
        <v>Завантажити сертифікат</v>
      </c>
    </row>
    <row r="597" spans="1:5" x14ac:dyDescent="0.3">
      <c r="A597" s="3" t="s">
        <v>1977</v>
      </c>
      <c r="B597" s="3" t="s">
        <v>1978</v>
      </c>
      <c r="C597" s="3" t="s">
        <v>1979</v>
      </c>
      <c r="D597" s="3" t="s">
        <v>1976</v>
      </c>
      <c r="E597" s="3" t="str">
        <f>HYPERLINK("https://talan.bank.gov.ua/get-user-certificate/gVb-bzUzvizPXOP8k7Hf","Завантажити сертифікат")</f>
        <v>Завантажити сертифікат</v>
      </c>
    </row>
    <row r="598" spans="1:5" x14ac:dyDescent="0.3">
      <c r="A598" s="3" t="s">
        <v>1980</v>
      </c>
      <c r="B598" s="3" t="s">
        <v>1981</v>
      </c>
      <c r="C598" s="3" t="s">
        <v>1982</v>
      </c>
      <c r="D598" s="3" t="s">
        <v>1976</v>
      </c>
      <c r="E598" s="3" t="str">
        <f>HYPERLINK("https://talan.bank.gov.ua/get-user-certificate/gVb-buvpoAEYV8cK5jl3","Завантажити сертифікат")</f>
        <v>Завантажити сертифікат</v>
      </c>
    </row>
    <row r="599" spans="1:5" x14ac:dyDescent="0.3">
      <c r="A599" s="3" t="s">
        <v>1983</v>
      </c>
      <c r="B599" s="3" t="s">
        <v>1984</v>
      </c>
      <c r="C599" s="3" t="s">
        <v>1985</v>
      </c>
      <c r="D599" s="3" t="s">
        <v>1986</v>
      </c>
      <c r="E599" s="3" t="str">
        <f>HYPERLINK("https://talan.bank.gov.ua/get-user-certificate/gVb-bw6JG9el5gLp6mjR","Завантажити сертифікат")</f>
        <v>Завантажити сертифікат</v>
      </c>
    </row>
    <row r="600" spans="1:5" x14ac:dyDescent="0.3">
      <c r="A600" s="3" t="s">
        <v>1987</v>
      </c>
      <c r="B600" s="3" t="s">
        <v>1988</v>
      </c>
      <c r="C600" s="3" t="s">
        <v>38</v>
      </c>
      <c r="D600" s="3" t="s">
        <v>1986</v>
      </c>
      <c r="E600" s="3" t="str">
        <f>HYPERLINK("https://talan.bank.gov.ua/get-user-certificate/gVb-bFGHSDzkCX3fhBSn","Завантажити сертифікат")</f>
        <v>Завантажити сертифікат</v>
      </c>
    </row>
    <row r="601" spans="1:5" x14ac:dyDescent="0.3">
      <c r="A601" s="3" t="s">
        <v>1989</v>
      </c>
      <c r="B601" s="3" t="s">
        <v>1990</v>
      </c>
      <c r="C601" s="3" t="s">
        <v>1991</v>
      </c>
      <c r="D601" s="3" t="s">
        <v>1992</v>
      </c>
      <c r="E601" s="3" t="str">
        <f>HYPERLINK("https://talan.bank.gov.ua/get-user-certificate/gVb-b8HsDe2jlQFx4JId","Завантажити сертифікат")</f>
        <v>Завантажити сертифікат</v>
      </c>
    </row>
    <row r="602" spans="1:5" x14ac:dyDescent="0.3">
      <c r="A602" s="3" t="s">
        <v>1993</v>
      </c>
      <c r="B602" s="3" t="s">
        <v>1994</v>
      </c>
      <c r="C602" s="3" t="s">
        <v>1995</v>
      </c>
      <c r="D602" s="3" t="s">
        <v>1992</v>
      </c>
      <c r="E602" s="3" t="str">
        <f>HYPERLINK("https://talan.bank.gov.ua/get-user-certificate/gVb-b9dnwc0jvlBDGDeN","Завантажити сертифікат")</f>
        <v>Завантажити сертифікат</v>
      </c>
    </row>
    <row r="603" spans="1:5" x14ac:dyDescent="0.3">
      <c r="A603" s="3" t="s">
        <v>1996</v>
      </c>
      <c r="B603" s="3" t="s">
        <v>1997</v>
      </c>
      <c r="C603" s="3" t="s">
        <v>1998</v>
      </c>
      <c r="D603" s="3" t="s">
        <v>1992</v>
      </c>
      <c r="E603" s="3" t="str">
        <f>HYPERLINK("https://talan.bank.gov.ua/get-user-certificate/gVb-b42dxsRR2jyenC5u","Завантажити сертифікат")</f>
        <v>Завантажити сертифікат</v>
      </c>
    </row>
    <row r="604" spans="1:5" x14ac:dyDescent="0.3">
      <c r="A604" s="3" t="s">
        <v>1999</v>
      </c>
      <c r="B604" s="3" t="s">
        <v>2000</v>
      </c>
      <c r="C604" s="3" t="s">
        <v>2001</v>
      </c>
      <c r="D604" s="3" t="s">
        <v>1992</v>
      </c>
      <c r="E604" s="3" t="str">
        <f>HYPERLINK("https://talan.bank.gov.ua/get-user-certificate/gVb-biinVLV5yQoJt4qG","Завантажити сертифікат")</f>
        <v>Завантажити сертифікат</v>
      </c>
    </row>
    <row r="605" spans="1:5" x14ac:dyDescent="0.3">
      <c r="A605" s="3" t="s">
        <v>2002</v>
      </c>
      <c r="B605" s="3" t="s">
        <v>2003</v>
      </c>
      <c r="C605" s="3" t="s">
        <v>2004</v>
      </c>
      <c r="D605" s="3" t="s">
        <v>2005</v>
      </c>
      <c r="E605" s="3" t="str">
        <f>HYPERLINK("https://talan.bank.gov.ua/get-user-certificate/gVb-bwmsHHSvIkV6QKf3","Завантажити сертифікат")</f>
        <v>Завантажити сертифікат</v>
      </c>
    </row>
    <row r="606" spans="1:5" x14ac:dyDescent="0.3">
      <c r="A606" s="3" t="s">
        <v>2006</v>
      </c>
      <c r="B606" s="3" t="s">
        <v>2007</v>
      </c>
      <c r="C606" s="3" t="s">
        <v>2008</v>
      </c>
      <c r="D606" s="3" t="s">
        <v>2005</v>
      </c>
      <c r="E606" s="3" t="str">
        <f>HYPERLINK("https://talan.bank.gov.ua/get-user-certificate/gVb-bD4uaPqdElGnAg94","Завантажити сертифікат")</f>
        <v>Завантажити сертифікат</v>
      </c>
    </row>
    <row r="607" spans="1:5" x14ac:dyDescent="0.3">
      <c r="A607" s="3" t="s">
        <v>2009</v>
      </c>
      <c r="B607" s="3" t="s">
        <v>2010</v>
      </c>
      <c r="C607" s="3" t="s">
        <v>2011</v>
      </c>
      <c r="D607" s="3" t="s">
        <v>2012</v>
      </c>
      <c r="E607" s="3" t="str">
        <f>HYPERLINK("https://talan.bank.gov.ua/get-user-certificate/gVb-bJtW8cYHFQ13rmpA","Завантажити сертифікат")</f>
        <v>Завантажити сертифікат</v>
      </c>
    </row>
    <row r="608" spans="1:5" x14ac:dyDescent="0.3">
      <c r="A608" s="3" t="s">
        <v>2013</v>
      </c>
      <c r="B608" s="3" t="s">
        <v>2014</v>
      </c>
      <c r="C608" s="3" t="s">
        <v>2015</v>
      </c>
      <c r="D608" s="3" t="s">
        <v>2012</v>
      </c>
      <c r="E608" s="3" t="str">
        <f>HYPERLINK("https://talan.bank.gov.ua/get-user-certificate/gVb-bfvUvP-OWdCLUZs_","Завантажити сертифікат")</f>
        <v>Завантажити сертифікат</v>
      </c>
    </row>
    <row r="609" spans="1:5" x14ac:dyDescent="0.3">
      <c r="A609" s="3" t="s">
        <v>2016</v>
      </c>
      <c r="B609" s="3" t="s">
        <v>2017</v>
      </c>
      <c r="C609" s="3" t="s">
        <v>2018</v>
      </c>
      <c r="D609" s="3" t="s">
        <v>2012</v>
      </c>
      <c r="E609" s="3" t="str">
        <f>HYPERLINK("https://talan.bank.gov.ua/get-user-certificate/gVb-bQH3hl3fbIutLxlU","Завантажити сертифікат")</f>
        <v>Завантажити сертифікат</v>
      </c>
    </row>
    <row r="610" spans="1:5" x14ac:dyDescent="0.3">
      <c r="A610" s="3" t="s">
        <v>2019</v>
      </c>
      <c r="B610" s="3" t="s">
        <v>2020</v>
      </c>
      <c r="C610" s="3" t="s">
        <v>2021</v>
      </c>
      <c r="D610" s="3" t="s">
        <v>2012</v>
      </c>
      <c r="E610" s="3" t="str">
        <f>HYPERLINK("https://talan.bank.gov.ua/get-user-certificate/gVb-bY9WvVvLZpCgWgn5","Завантажити сертифікат")</f>
        <v>Завантажити сертифікат</v>
      </c>
    </row>
    <row r="611" spans="1:5" x14ac:dyDescent="0.3">
      <c r="A611" s="3" t="s">
        <v>2022</v>
      </c>
      <c r="B611" s="3" t="s">
        <v>2023</v>
      </c>
      <c r="C611" s="3" t="s">
        <v>2024</v>
      </c>
      <c r="D611" s="3" t="s">
        <v>2025</v>
      </c>
      <c r="E611" s="3" t="str">
        <f>HYPERLINK("https://talan.bank.gov.ua/get-user-certificate/gVb-bX4gvg3U5OOJE6Z5","Завантажити сертифікат")</f>
        <v>Завантажити сертифікат</v>
      </c>
    </row>
    <row r="612" spans="1:5" x14ac:dyDescent="0.3">
      <c r="A612" s="3" t="s">
        <v>2026</v>
      </c>
      <c r="B612" s="3" t="s">
        <v>2027</v>
      </c>
      <c r="C612" s="3" t="s">
        <v>2028</v>
      </c>
      <c r="D612" s="3" t="s">
        <v>2025</v>
      </c>
      <c r="E612" s="3" t="str">
        <f>HYPERLINK("https://talan.bank.gov.ua/get-user-certificate/gVb-b-80Pb384CGSR4h-","Завантажити сертифікат")</f>
        <v>Завантажити сертифікат</v>
      </c>
    </row>
    <row r="613" spans="1:5" x14ac:dyDescent="0.3">
      <c r="A613" s="3" t="s">
        <v>2029</v>
      </c>
      <c r="B613" s="3" t="s">
        <v>2030</v>
      </c>
      <c r="C613" s="3" t="s">
        <v>2031</v>
      </c>
      <c r="D613" s="3" t="s">
        <v>2025</v>
      </c>
      <c r="E613" s="3" t="str">
        <f>HYPERLINK("https://talan.bank.gov.ua/get-user-certificate/gVb-bL61HNEGXJoykd_U","Завантажити сертифікат")</f>
        <v>Завантажити сертифікат</v>
      </c>
    </row>
    <row r="614" spans="1:5" x14ac:dyDescent="0.3">
      <c r="A614" s="3" t="s">
        <v>2032</v>
      </c>
      <c r="B614" s="3" t="s">
        <v>2033</v>
      </c>
      <c r="C614" s="3" t="s">
        <v>2034</v>
      </c>
      <c r="D614" s="3" t="s">
        <v>2035</v>
      </c>
      <c r="E614" s="3" t="str">
        <f>HYPERLINK("https://talan.bank.gov.ua/get-user-certificate/gVb-bQsnj6LdxIlKPO7G","Завантажити сертифікат")</f>
        <v>Завантажити сертифікат</v>
      </c>
    </row>
    <row r="615" spans="1:5" x14ac:dyDescent="0.3">
      <c r="A615" s="3" t="s">
        <v>2036</v>
      </c>
      <c r="B615" s="3" t="s">
        <v>2037</v>
      </c>
      <c r="C615" s="3" t="s">
        <v>2038</v>
      </c>
      <c r="D615" s="3" t="s">
        <v>2035</v>
      </c>
      <c r="E615" s="3" t="str">
        <f>HYPERLINK("https://talan.bank.gov.ua/get-user-certificate/gVb-bXxtaoNA3WA6yDCz","Завантажити сертифікат")</f>
        <v>Завантажити сертифікат</v>
      </c>
    </row>
    <row r="616" spans="1:5" x14ac:dyDescent="0.3">
      <c r="A616" s="3" t="s">
        <v>2039</v>
      </c>
      <c r="B616" s="3" t="s">
        <v>2040</v>
      </c>
      <c r="C616" s="3" t="s">
        <v>2041</v>
      </c>
      <c r="D616" s="3" t="s">
        <v>2042</v>
      </c>
      <c r="E616" s="3" t="str">
        <f>HYPERLINK("https://talan.bank.gov.ua/get-user-certificate/gVb-bmWEUePn8vUD4eZh","Завантажити сертифікат")</f>
        <v>Завантажити сертифікат</v>
      </c>
    </row>
    <row r="617" spans="1:5" x14ac:dyDescent="0.3">
      <c r="A617" s="3" t="s">
        <v>2043</v>
      </c>
      <c r="B617" s="3" t="s">
        <v>2044</v>
      </c>
      <c r="C617" s="3" t="s">
        <v>2045</v>
      </c>
      <c r="D617" s="3" t="s">
        <v>2042</v>
      </c>
      <c r="E617" s="3" t="str">
        <f>HYPERLINK("https://talan.bank.gov.ua/get-user-certificate/gVb-bboGBOVZLXcnhxVn","Завантажити сертифікат")</f>
        <v>Завантажити сертифікат</v>
      </c>
    </row>
    <row r="618" spans="1:5" x14ac:dyDescent="0.3">
      <c r="A618" s="3" t="s">
        <v>2046</v>
      </c>
      <c r="B618" s="3" t="s">
        <v>2047</v>
      </c>
      <c r="C618" s="3" t="s">
        <v>2048</v>
      </c>
      <c r="D618" s="3" t="s">
        <v>2049</v>
      </c>
      <c r="E618" s="3" t="str">
        <f>HYPERLINK("https://talan.bank.gov.ua/get-user-certificate/gVb-bgvFtyie2fcHeI7L","Завантажити сертифікат")</f>
        <v>Завантажити сертифікат</v>
      </c>
    </row>
    <row r="619" spans="1:5" x14ac:dyDescent="0.3">
      <c r="A619" s="3" t="s">
        <v>2050</v>
      </c>
      <c r="B619" s="3" t="s">
        <v>2051</v>
      </c>
      <c r="C619" s="3" t="s">
        <v>2052</v>
      </c>
      <c r="D619" s="3" t="s">
        <v>2049</v>
      </c>
      <c r="E619" s="3" t="str">
        <f>HYPERLINK("https://talan.bank.gov.ua/get-user-certificate/gVb-bcoNN4yByH251PuA","Завантажити сертифікат")</f>
        <v>Завантажити сертифікат</v>
      </c>
    </row>
    <row r="620" spans="1:5" x14ac:dyDescent="0.3">
      <c r="A620" s="3" t="s">
        <v>2053</v>
      </c>
      <c r="B620" s="3" t="s">
        <v>2054</v>
      </c>
      <c r="C620" s="3" t="s">
        <v>2055</v>
      </c>
      <c r="D620" s="3" t="s">
        <v>2056</v>
      </c>
      <c r="E620" s="3" t="str">
        <f>HYPERLINK("https://talan.bank.gov.ua/get-user-certificate/gVb-bxImJLJqNSxGiFGL","Завантажити сертифікат")</f>
        <v>Завантажити сертифікат</v>
      </c>
    </row>
    <row r="621" spans="1:5" x14ac:dyDescent="0.3">
      <c r="A621" s="3" t="s">
        <v>2057</v>
      </c>
      <c r="B621" s="3" t="s">
        <v>890</v>
      </c>
      <c r="C621" s="3" t="s">
        <v>891</v>
      </c>
      <c r="D621" s="3" t="s">
        <v>892</v>
      </c>
      <c r="E621" s="3" t="str">
        <f>HYPERLINK("https://talan.bank.gov.ua/get-user-certificate/gVb-b28mXVjWU3M1tqXM","Завантажити сертифікат")</f>
        <v>Завантажити сертифікат</v>
      </c>
    </row>
    <row r="622" spans="1:5" x14ac:dyDescent="0.3">
      <c r="A622" s="3" t="s">
        <v>2058</v>
      </c>
      <c r="B622" s="3" t="s">
        <v>2059</v>
      </c>
      <c r="C622" s="3" t="s">
        <v>2060</v>
      </c>
      <c r="D622" s="3" t="s">
        <v>892</v>
      </c>
      <c r="E622" s="3" t="str">
        <f>HYPERLINK("https://talan.bank.gov.ua/get-user-certificate/gVb-bdBoPPAig_2m0BIk","Завантажити сертифікат")</f>
        <v>Завантажити сертифікат</v>
      </c>
    </row>
    <row r="623" spans="1:5" x14ac:dyDescent="0.3">
      <c r="A623" s="3" t="s">
        <v>2061</v>
      </c>
      <c r="B623" s="3" t="s">
        <v>2062</v>
      </c>
      <c r="C623" s="3" t="s">
        <v>2063</v>
      </c>
      <c r="D623" s="3" t="s">
        <v>892</v>
      </c>
      <c r="E623" s="3" t="str">
        <f>HYPERLINK("https://talan.bank.gov.ua/get-user-certificate/gVb-bzP1oADsY5sjXJvc","Завантажити сертифікат")</f>
        <v>Завантажити сертифікат</v>
      </c>
    </row>
    <row r="624" spans="1:5" x14ac:dyDescent="0.3">
      <c r="A624" s="3" t="s">
        <v>2064</v>
      </c>
      <c r="B624" s="3" t="s">
        <v>2065</v>
      </c>
      <c r="C624" s="3" t="s">
        <v>2066</v>
      </c>
      <c r="D624" s="3" t="s">
        <v>892</v>
      </c>
      <c r="E624" s="3" t="str">
        <f>HYPERLINK("https://talan.bank.gov.ua/get-user-certificate/gVb-b26wbQ3ttbvT9d5z","Завантажити сертифікат")</f>
        <v>Завантажити сертифікат</v>
      </c>
    </row>
    <row r="625" spans="1:5" x14ac:dyDescent="0.3">
      <c r="A625" s="3" t="s">
        <v>2067</v>
      </c>
      <c r="B625" s="3" t="s">
        <v>2068</v>
      </c>
      <c r="C625" s="3" t="s">
        <v>2069</v>
      </c>
      <c r="D625" s="3" t="s">
        <v>2070</v>
      </c>
      <c r="E625" s="3" t="str">
        <f>HYPERLINK("https://talan.bank.gov.ua/get-user-certificate/gVb-bsb_W-V0N_x9bcMC","Завантажити сертифікат")</f>
        <v>Завантажити сертифікат</v>
      </c>
    </row>
    <row r="626" spans="1:5" x14ac:dyDescent="0.3">
      <c r="A626" s="3" t="s">
        <v>2071</v>
      </c>
      <c r="B626" s="3" t="s">
        <v>2072</v>
      </c>
      <c r="C626" s="3" t="s">
        <v>2073</v>
      </c>
      <c r="D626" s="3" t="s">
        <v>2070</v>
      </c>
      <c r="E626" s="3" t="str">
        <f>HYPERLINK("https://talan.bank.gov.ua/get-user-certificate/gVb-bYr0DfHrwF6r-9yS","Завантажити сертифікат")</f>
        <v>Завантажити сертифікат</v>
      </c>
    </row>
    <row r="627" spans="1:5" x14ac:dyDescent="0.3">
      <c r="A627" s="3" t="s">
        <v>2074</v>
      </c>
      <c r="B627" s="3" t="s">
        <v>2075</v>
      </c>
      <c r="C627" s="3" t="s">
        <v>2076</v>
      </c>
      <c r="D627" s="3" t="s">
        <v>2070</v>
      </c>
      <c r="E627" s="3" t="str">
        <f>HYPERLINK("https://talan.bank.gov.ua/get-user-certificate/gVb-bqz3sBKSHBX-4NZT","Завантажити сертифікат")</f>
        <v>Завантажити сертифікат</v>
      </c>
    </row>
    <row r="628" spans="1:5" x14ac:dyDescent="0.3">
      <c r="A628" s="3" t="s">
        <v>2077</v>
      </c>
      <c r="B628" s="3" t="s">
        <v>2078</v>
      </c>
      <c r="C628" s="3" t="s">
        <v>2079</v>
      </c>
      <c r="D628" s="3" t="s">
        <v>2080</v>
      </c>
      <c r="E628" s="3" t="str">
        <f>HYPERLINK("https://talan.bank.gov.ua/get-user-certificate/gVb-bRWWzMczOOl505LX","Завантажити сертифікат")</f>
        <v>Завантажити сертифікат</v>
      </c>
    </row>
    <row r="629" spans="1:5" x14ac:dyDescent="0.3">
      <c r="A629" s="3" t="s">
        <v>2081</v>
      </c>
      <c r="B629" s="3" t="s">
        <v>2082</v>
      </c>
      <c r="C629" s="3" t="s">
        <v>2083</v>
      </c>
      <c r="D629" s="3" t="s">
        <v>2080</v>
      </c>
      <c r="E629" s="3" t="str">
        <f>HYPERLINK("https://talan.bank.gov.ua/get-user-certificate/gVb-bEGMgxCdpWKWyGBV","Завантажити сертифікат")</f>
        <v>Завантажити сертифікат</v>
      </c>
    </row>
    <row r="630" spans="1:5" x14ac:dyDescent="0.3">
      <c r="A630" s="3" t="s">
        <v>2084</v>
      </c>
      <c r="B630" s="3" t="s">
        <v>2085</v>
      </c>
      <c r="C630" s="3" t="s">
        <v>2086</v>
      </c>
      <c r="D630" s="3" t="s">
        <v>2080</v>
      </c>
      <c r="E630" s="3" t="str">
        <f>HYPERLINK("https://talan.bank.gov.ua/get-user-certificate/gVb-bFzgvBKI6EnxiDpC","Завантажити сертифікат")</f>
        <v>Завантажити сертифікат</v>
      </c>
    </row>
    <row r="631" spans="1:5" x14ac:dyDescent="0.3">
      <c r="A631" s="3" t="s">
        <v>2087</v>
      </c>
      <c r="B631" s="3" t="s">
        <v>2088</v>
      </c>
      <c r="C631" s="3" t="s">
        <v>2089</v>
      </c>
      <c r="D631" s="3" t="s">
        <v>2080</v>
      </c>
      <c r="E631" s="3" t="str">
        <f>HYPERLINK("https://talan.bank.gov.ua/get-user-certificate/gVb-bdQMBGP--WL-PlI4","Завантажити сертифікат")</f>
        <v>Завантажити сертифікат</v>
      </c>
    </row>
    <row r="632" spans="1:5" x14ac:dyDescent="0.3">
      <c r="A632" s="3" t="s">
        <v>2090</v>
      </c>
      <c r="B632" s="3" t="s">
        <v>2091</v>
      </c>
      <c r="C632" s="3" t="s">
        <v>2092</v>
      </c>
      <c r="D632" s="3" t="s">
        <v>2080</v>
      </c>
      <c r="E632" s="3" t="str">
        <f>HYPERLINK("https://talan.bank.gov.ua/get-user-certificate/gVb-bAOQM4_W71_JIBRY","Завантажити сертифікат")</f>
        <v>Завантажити сертифікат</v>
      </c>
    </row>
    <row r="633" spans="1:5" x14ac:dyDescent="0.3">
      <c r="A633" s="3" t="s">
        <v>2093</v>
      </c>
      <c r="B633" s="3" t="s">
        <v>2094</v>
      </c>
      <c r="C633" s="3" t="s">
        <v>2095</v>
      </c>
      <c r="D633" s="3" t="s">
        <v>2080</v>
      </c>
      <c r="E633" s="3" t="str">
        <f>HYPERLINK("https://talan.bank.gov.ua/get-user-certificate/gVb-bZdOvIHLZ8rnW8bu","Завантажити сертифікат")</f>
        <v>Завантажити сертифікат</v>
      </c>
    </row>
    <row r="634" spans="1:5" x14ac:dyDescent="0.3">
      <c r="A634" s="3" t="s">
        <v>2096</v>
      </c>
      <c r="B634" s="3" t="s">
        <v>2097</v>
      </c>
      <c r="C634" s="3" t="s">
        <v>2098</v>
      </c>
      <c r="D634" s="3" t="s">
        <v>2080</v>
      </c>
      <c r="E634" s="3" t="str">
        <f>HYPERLINK("https://talan.bank.gov.ua/get-user-certificate/gVb-bhC5tRaqkzxQvKX1","Завантажити сертифікат")</f>
        <v>Завантажити сертифікат</v>
      </c>
    </row>
    <row r="635" spans="1:5" x14ac:dyDescent="0.3">
      <c r="A635" s="3" t="s">
        <v>2099</v>
      </c>
      <c r="B635" s="3" t="s">
        <v>2100</v>
      </c>
      <c r="C635" s="3" t="s">
        <v>2101</v>
      </c>
      <c r="D635" s="3" t="s">
        <v>2102</v>
      </c>
      <c r="E635" s="3" t="str">
        <f>HYPERLINK("https://talan.bank.gov.ua/get-user-certificate/gVb-bdh6Ef8TmWxkdIzq","Завантажити сертифікат")</f>
        <v>Завантажити сертифікат</v>
      </c>
    </row>
    <row r="636" spans="1:5" x14ac:dyDescent="0.3">
      <c r="A636" s="3" t="s">
        <v>2103</v>
      </c>
      <c r="B636" s="3" t="s">
        <v>2104</v>
      </c>
      <c r="C636" s="3" t="s">
        <v>2105</v>
      </c>
      <c r="D636" s="3" t="s">
        <v>2102</v>
      </c>
      <c r="E636" s="3" t="str">
        <f>HYPERLINK("https://talan.bank.gov.ua/get-user-certificate/gVb-bjwU3GNzZqjGsNvY","Завантажити сертифікат")</f>
        <v>Завантажити сертифікат</v>
      </c>
    </row>
    <row r="637" spans="1:5" x14ac:dyDescent="0.3">
      <c r="A637" s="3" t="s">
        <v>2106</v>
      </c>
      <c r="B637" s="3" t="s">
        <v>2107</v>
      </c>
      <c r="C637" s="3" t="s">
        <v>2108</v>
      </c>
      <c r="D637" s="3" t="s">
        <v>2102</v>
      </c>
      <c r="E637" s="3" t="str">
        <f>HYPERLINK("https://talan.bank.gov.ua/get-user-certificate/gVb-bvPWY6ZeJ5gk5txo","Завантажити сертифікат")</f>
        <v>Завантажити сертифікат</v>
      </c>
    </row>
    <row r="638" spans="1:5" x14ac:dyDescent="0.3">
      <c r="A638" s="3" t="s">
        <v>2109</v>
      </c>
      <c r="B638" s="3" t="s">
        <v>2110</v>
      </c>
      <c r="C638" s="3" t="s">
        <v>2111</v>
      </c>
      <c r="D638" s="3" t="s">
        <v>2102</v>
      </c>
      <c r="E638" s="3" t="str">
        <f>HYPERLINK("https://talan.bank.gov.ua/get-user-certificate/gVb-buXGqyYG3Huh_Ssu","Завантажити сертифікат")</f>
        <v>Завантажити сертифікат</v>
      </c>
    </row>
    <row r="639" spans="1:5" x14ac:dyDescent="0.3">
      <c r="A639" s="3" t="s">
        <v>2112</v>
      </c>
      <c r="B639" s="3" t="s">
        <v>2113</v>
      </c>
      <c r="C639" s="3" t="s">
        <v>2114</v>
      </c>
      <c r="D639" s="3" t="s">
        <v>2102</v>
      </c>
      <c r="E639" s="3" t="str">
        <f>HYPERLINK("https://talan.bank.gov.ua/get-user-certificate/gVb-b-DAX9IkBbR0R6Zq","Завантажити сертифікат")</f>
        <v>Завантажити сертифікат</v>
      </c>
    </row>
    <row r="640" spans="1:5" x14ac:dyDescent="0.3">
      <c r="A640" s="3" t="s">
        <v>2115</v>
      </c>
      <c r="B640" s="3" t="s">
        <v>2116</v>
      </c>
      <c r="C640" s="3" t="s">
        <v>2117</v>
      </c>
      <c r="D640" s="3" t="s">
        <v>2118</v>
      </c>
      <c r="E640" s="3" t="str">
        <f>HYPERLINK("https://talan.bank.gov.ua/get-user-certificate/gVb-bGfLGptoja_jCycM","Завантажити сертифікат")</f>
        <v>Завантажити сертифікат</v>
      </c>
    </row>
    <row r="641" spans="1:5" x14ac:dyDescent="0.3">
      <c r="A641" s="3" t="s">
        <v>2119</v>
      </c>
      <c r="B641" s="3" t="s">
        <v>2120</v>
      </c>
      <c r="C641" s="3" t="s">
        <v>2121</v>
      </c>
      <c r="D641" s="3" t="s">
        <v>2118</v>
      </c>
      <c r="E641" s="3" t="str">
        <f>HYPERLINK("https://talan.bank.gov.ua/get-user-certificate/gVb-b7cQtr4kqMNJcrDN","Завантажити сертифікат")</f>
        <v>Завантажити сертифікат</v>
      </c>
    </row>
    <row r="642" spans="1:5" x14ac:dyDescent="0.3">
      <c r="A642" s="3" t="s">
        <v>2122</v>
      </c>
      <c r="B642" s="3" t="s">
        <v>2123</v>
      </c>
      <c r="C642" s="3" t="s">
        <v>2124</v>
      </c>
      <c r="D642" s="3" t="s">
        <v>2118</v>
      </c>
      <c r="E642" s="3" t="str">
        <f>HYPERLINK("https://talan.bank.gov.ua/get-user-certificate/gVb-bdbZwLLYYWsxfmRV","Завантажити сертифікат")</f>
        <v>Завантажити сертифікат</v>
      </c>
    </row>
    <row r="643" spans="1:5" x14ac:dyDescent="0.3">
      <c r="A643" s="3" t="s">
        <v>2125</v>
      </c>
      <c r="B643" s="3" t="s">
        <v>2126</v>
      </c>
      <c r="C643" s="3" t="s">
        <v>2127</v>
      </c>
      <c r="D643" s="3" t="s">
        <v>2118</v>
      </c>
      <c r="E643" s="3" t="str">
        <f>HYPERLINK("https://talan.bank.gov.ua/get-user-certificate/gVb-b6D6QPUh3ZMA648_","Завантажити сертифікат")</f>
        <v>Завантажити сертифікат</v>
      </c>
    </row>
    <row r="644" spans="1:5" x14ac:dyDescent="0.3">
      <c r="A644" s="3" t="s">
        <v>2128</v>
      </c>
      <c r="B644" s="3" t="s">
        <v>2129</v>
      </c>
      <c r="C644" s="3" t="s">
        <v>2130</v>
      </c>
      <c r="D644" s="3" t="s">
        <v>2118</v>
      </c>
      <c r="E644" s="3" t="str">
        <f>HYPERLINK("https://talan.bank.gov.ua/get-user-certificate/gVb-b-RSxAHSIa-tSQlR","Завантажити сертифікат")</f>
        <v>Завантажити сертифікат</v>
      </c>
    </row>
    <row r="645" spans="1:5" x14ac:dyDescent="0.3">
      <c r="A645" s="3" t="s">
        <v>2131</v>
      </c>
      <c r="B645" s="3" t="s">
        <v>2132</v>
      </c>
      <c r="C645" s="3" t="s">
        <v>2133</v>
      </c>
      <c r="D645" s="3" t="s">
        <v>2134</v>
      </c>
      <c r="E645" s="3" t="str">
        <f>HYPERLINK("https://talan.bank.gov.ua/get-user-certificate/gVb-bC2m0Tj7rT9gfpyu","Завантажити сертифікат")</f>
        <v>Завантажити сертифікат</v>
      </c>
    </row>
    <row r="646" spans="1:5" x14ac:dyDescent="0.3">
      <c r="A646" s="3" t="s">
        <v>2135</v>
      </c>
      <c r="B646" s="3" t="s">
        <v>2136</v>
      </c>
      <c r="C646" s="3" t="s">
        <v>2137</v>
      </c>
      <c r="D646" s="3" t="s">
        <v>2134</v>
      </c>
      <c r="E646" s="3" t="str">
        <f>HYPERLINK("https://talan.bank.gov.ua/get-user-certificate/gVb-baWXSdp-j2E0YrKg","Завантажити сертифікат")</f>
        <v>Завантажити сертифікат</v>
      </c>
    </row>
    <row r="647" spans="1:5" x14ac:dyDescent="0.3">
      <c r="A647" s="3" t="s">
        <v>2138</v>
      </c>
      <c r="B647" s="3" t="s">
        <v>2139</v>
      </c>
      <c r="C647" s="3" t="s">
        <v>2140</v>
      </c>
      <c r="D647" s="3" t="s">
        <v>2134</v>
      </c>
      <c r="E647" s="3" t="str">
        <f>HYPERLINK("https://talan.bank.gov.ua/get-user-certificate/gVb-bulEW0oaaVwx8Zwd","Завантажити сертифікат")</f>
        <v>Завантажити сертифікат</v>
      </c>
    </row>
    <row r="648" spans="1:5" x14ac:dyDescent="0.3">
      <c r="A648" s="3" t="s">
        <v>2141</v>
      </c>
      <c r="B648" s="3" t="s">
        <v>2142</v>
      </c>
      <c r="C648" s="3" t="s">
        <v>2143</v>
      </c>
      <c r="D648" s="3" t="s">
        <v>2134</v>
      </c>
      <c r="E648" s="3" t="str">
        <f>HYPERLINK("https://talan.bank.gov.ua/get-user-certificate/gVb-b2XiD-sYqKggZZ6Q","Завантажити сертифікат")</f>
        <v>Завантажити сертифікат</v>
      </c>
    </row>
    <row r="649" spans="1:5" x14ac:dyDescent="0.3">
      <c r="A649" s="3" t="s">
        <v>2144</v>
      </c>
      <c r="B649" s="3" t="s">
        <v>2145</v>
      </c>
      <c r="C649" s="3" t="s">
        <v>2146</v>
      </c>
      <c r="D649" s="3" t="s">
        <v>2134</v>
      </c>
      <c r="E649" s="3" t="str">
        <f>HYPERLINK("https://talan.bank.gov.ua/get-user-certificate/gVb-bL4A66y_5Y1OZ-fV","Завантажити сертифікат")</f>
        <v>Завантажити сертифікат</v>
      </c>
    </row>
    <row r="650" spans="1:5" x14ac:dyDescent="0.3">
      <c r="A650" s="3" t="s">
        <v>2147</v>
      </c>
      <c r="B650" s="3" t="s">
        <v>2148</v>
      </c>
      <c r="C650" s="3" t="s">
        <v>2149</v>
      </c>
      <c r="D650" s="3" t="s">
        <v>2134</v>
      </c>
      <c r="E650" s="3" t="str">
        <f>HYPERLINK("https://talan.bank.gov.ua/get-user-certificate/gVb-bOfLvcEdc3V5Lq6J","Завантажити сертифікат")</f>
        <v>Завантажити сертифікат</v>
      </c>
    </row>
    <row r="651" spans="1:5" x14ac:dyDescent="0.3">
      <c r="A651" s="3" t="s">
        <v>2150</v>
      </c>
      <c r="B651" s="3" t="s">
        <v>2151</v>
      </c>
      <c r="C651" s="3" t="s">
        <v>2152</v>
      </c>
      <c r="D651" s="3" t="s">
        <v>2153</v>
      </c>
      <c r="E651" s="3" t="str">
        <f>HYPERLINK("https://talan.bank.gov.ua/get-user-certificate/gVb-bHJrum0lP6EAhakW","Завантажити сертифікат")</f>
        <v>Завантажити сертифікат</v>
      </c>
    </row>
    <row r="652" spans="1:5" x14ac:dyDescent="0.3">
      <c r="A652" s="3" t="s">
        <v>2154</v>
      </c>
      <c r="B652" s="3" t="s">
        <v>2155</v>
      </c>
      <c r="C652" s="3" t="s">
        <v>2156</v>
      </c>
      <c r="D652" s="3" t="s">
        <v>2153</v>
      </c>
      <c r="E652" s="3" t="str">
        <f>HYPERLINK("https://talan.bank.gov.ua/get-user-certificate/gVb-bCEZvRGAAqSTliSL","Завантажити сертифікат")</f>
        <v>Завантажити сертифікат</v>
      </c>
    </row>
    <row r="653" spans="1:5" x14ac:dyDescent="0.3">
      <c r="A653" s="3" t="s">
        <v>2157</v>
      </c>
      <c r="B653" s="3" t="s">
        <v>2158</v>
      </c>
      <c r="C653" s="3" t="s">
        <v>2159</v>
      </c>
      <c r="D653" s="3" t="s">
        <v>2153</v>
      </c>
      <c r="E653" s="3" t="str">
        <f>HYPERLINK("https://talan.bank.gov.ua/get-user-certificate/gVb-bA8hasLuXdMN2itC","Завантажити сертифікат")</f>
        <v>Завантажити сертифікат</v>
      </c>
    </row>
    <row r="654" spans="1:5" x14ac:dyDescent="0.3">
      <c r="A654" s="3" t="s">
        <v>2160</v>
      </c>
      <c r="B654" s="3" t="s">
        <v>2161</v>
      </c>
      <c r="C654" s="3" t="s">
        <v>2162</v>
      </c>
      <c r="D654" s="3" t="s">
        <v>2153</v>
      </c>
      <c r="E654" s="3" t="str">
        <f>HYPERLINK("https://talan.bank.gov.ua/get-user-certificate/gVb-beD8JJGQbarZ6737","Завантажити сертифікат")</f>
        <v>Завантажити сертифікат</v>
      </c>
    </row>
    <row r="655" spans="1:5" x14ac:dyDescent="0.3">
      <c r="A655" s="3" t="s">
        <v>2163</v>
      </c>
      <c r="B655" s="3" t="s">
        <v>2164</v>
      </c>
      <c r="C655" s="3" t="s">
        <v>2165</v>
      </c>
      <c r="D655" s="3" t="s">
        <v>2153</v>
      </c>
      <c r="E655" s="3" t="str">
        <f>HYPERLINK("https://talan.bank.gov.ua/get-user-certificate/gVb-bsoA6ZsZjJmvqg10","Завантажити сертифікат")</f>
        <v>Завантажити сертифікат</v>
      </c>
    </row>
    <row r="656" spans="1:5" x14ac:dyDescent="0.3">
      <c r="A656" s="3" t="s">
        <v>2166</v>
      </c>
      <c r="B656" s="3" t="s">
        <v>2167</v>
      </c>
      <c r="C656" s="3" t="s">
        <v>2168</v>
      </c>
      <c r="D656" s="3" t="s">
        <v>2169</v>
      </c>
      <c r="E656" s="3" t="str">
        <f>HYPERLINK("https://talan.bank.gov.ua/get-user-certificate/gVb-b2tXAYoxmKF8gRxH","Завантажити сертифікат")</f>
        <v>Завантажити сертифікат</v>
      </c>
    </row>
    <row r="657" spans="1:5" x14ac:dyDescent="0.3">
      <c r="A657" s="3" t="s">
        <v>2170</v>
      </c>
      <c r="B657" s="3" t="s">
        <v>2171</v>
      </c>
      <c r="C657" s="3" t="s">
        <v>2172</v>
      </c>
      <c r="D657" s="3" t="s">
        <v>2173</v>
      </c>
      <c r="E657" s="3" t="str">
        <f>HYPERLINK("https://talan.bank.gov.ua/get-user-certificate/gVb-bwtYCkW58iXtrUoD","Завантажити сертифікат")</f>
        <v>Завантажити сертифікат</v>
      </c>
    </row>
    <row r="658" spans="1:5" x14ac:dyDescent="0.3">
      <c r="A658" s="3" t="s">
        <v>2174</v>
      </c>
      <c r="B658" s="3" t="s">
        <v>2175</v>
      </c>
      <c r="C658" s="3" t="s">
        <v>2176</v>
      </c>
      <c r="D658" s="3" t="s">
        <v>2177</v>
      </c>
      <c r="E658" s="3" t="str">
        <f>HYPERLINK("https://talan.bank.gov.ua/get-user-certificate/gVb-b6CoKw_0KIRYIZXy","Завантажити сертифікат")</f>
        <v>Завантажити сертифікат</v>
      </c>
    </row>
    <row r="659" spans="1:5" x14ac:dyDescent="0.3">
      <c r="A659" s="3" t="s">
        <v>2178</v>
      </c>
      <c r="B659" s="3" t="s">
        <v>2179</v>
      </c>
      <c r="C659" s="3" t="s">
        <v>2180</v>
      </c>
      <c r="D659" s="3" t="s">
        <v>2181</v>
      </c>
      <c r="E659" s="3" t="str">
        <f>HYPERLINK("https://talan.bank.gov.ua/get-user-certificate/gVb-bE-5ksBhnDDgWGSM","Завантажити сертифікат")</f>
        <v>Завантажити сертифікат</v>
      </c>
    </row>
    <row r="660" spans="1:5" x14ac:dyDescent="0.3">
      <c r="A660" s="3" t="s">
        <v>2182</v>
      </c>
      <c r="B660" s="3" t="s">
        <v>2183</v>
      </c>
      <c r="C660" s="3" t="s">
        <v>2184</v>
      </c>
      <c r="D660" s="3" t="s">
        <v>2185</v>
      </c>
      <c r="E660" s="3" t="str">
        <f>HYPERLINK("https://talan.bank.gov.ua/get-user-certificate/gVb-bvnqgRINEeEmqOYA","Завантажити сертифікат")</f>
        <v>Завантажити сертифікат</v>
      </c>
    </row>
    <row r="661" spans="1:5" x14ac:dyDescent="0.3">
      <c r="A661" s="3" t="s">
        <v>2186</v>
      </c>
      <c r="B661" s="3" t="s">
        <v>2187</v>
      </c>
      <c r="C661" s="3" t="s">
        <v>2188</v>
      </c>
      <c r="D661" s="3" t="s">
        <v>2189</v>
      </c>
      <c r="E661" s="3" t="str">
        <f>HYPERLINK("https://talan.bank.gov.ua/get-user-certificate/gVb-biN-HuD3nk-avMF8","Завантажити сертифікат")</f>
        <v>Завантажити сертифікат</v>
      </c>
    </row>
    <row r="662" spans="1:5" x14ac:dyDescent="0.3">
      <c r="A662" s="3" t="s">
        <v>2190</v>
      </c>
      <c r="B662" s="3" t="s">
        <v>2191</v>
      </c>
      <c r="C662" s="3" t="s">
        <v>2192</v>
      </c>
      <c r="D662" s="3" t="s">
        <v>2189</v>
      </c>
      <c r="E662" s="3" t="str">
        <f>HYPERLINK("https://talan.bank.gov.ua/get-user-certificate/gVb-bL-M-PwsmUb_crCQ","Завантажити сертифікат")</f>
        <v>Завантажити сертифікат</v>
      </c>
    </row>
    <row r="663" spans="1:5" x14ac:dyDescent="0.3">
      <c r="A663" s="3" t="s">
        <v>2193</v>
      </c>
      <c r="B663" s="3" t="s">
        <v>2194</v>
      </c>
      <c r="C663" s="3" t="s">
        <v>2195</v>
      </c>
      <c r="D663" s="3" t="s">
        <v>2189</v>
      </c>
      <c r="E663" s="3" t="str">
        <f>HYPERLINK("https://talan.bank.gov.ua/get-user-certificate/gVb-b4iCqgbJGzeRUR3-","Завантажити сертифікат")</f>
        <v>Завантажити сертифікат</v>
      </c>
    </row>
    <row r="664" spans="1:5" x14ac:dyDescent="0.3">
      <c r="A664" s="3" t="s">
        <v>2196</v>
      </c>
      <c r="B664" s="3" t="s">
        <v>2197</v>
      </c>
      <c r="C664" s="3" t="s">
        <v>2198</v>
      </c>
      <c r="D664" s="3" t="s">
        <v>2189</v>
      </c>
      <c r="E664" s="3" t="str">
        <f>HYPERLINK("https://talan.bank.gov.ua/get-user-certificate/gVb-bxpLzO7G8lM5pn5Y","Завантажити сертифікат")</f>
        <v>Завантажити сертифікат</v>
      </c>
    </row>
    <row r="665" spans="1:5" x14ac:dyDescent="0.3">
      <c r="A665" s="3" t="s">
        <v>2199</v>
      </c>
      <c r="B665" s="3" t="s">
        <v>2200</v>
      </c>
      <c r="C665" s="3" t="s">
        <v>2201</v>
      </c>
      <c r="D665" s="3" t="s">
        <v>2189</v>
      </c>
      <c r="E665" s="3" t="str">
        <f>HYPERLINK("https://talan.bank.gov.ua/get-user-certificate/gVb-b6J_MdR1kPHHVUP8","Завантажити сертифікат")</f>
        <v>Завантажити сертифікат</v>
      </c>
    </row>
    <row r="666" spans="1:5" x14ac:dyDescent="0.3">
      <c r="A666" s="3" t="s">
        <v>2202</v>
      </c>
      <c r="B666" s="3" t="s">
        <v>2203</v>
      </c>
      <c r="C666" s="3" t="s">
        <v>2204</v>
      </c>
      <c r="D666" s="3" t="s">
        <v>2189</v>
      </c>
      <c r="E666" s="3" t="str">
        <f>HYPERLINK("https://talan.bank.gov.ua/get-user-certificate/gVb-bKEa4FuDw16o3uzW","Завантажити сертифікат")</f>
        <v>Завантажити сертифікат</v>
      </c>
    </row>
    <row r="667" spans="1:5" x14ac:dyDescent="0.3">
      <c r="A667" s="3" t="s">
        <v>2205</v>
      </c>
      <c r="B667" s="3" t="s">
        <v>2206</v>
      </c>
      <c r="C667" s="3" t="s">
        <v>2207</v>
      </c>
      <c r="D667" s="3" t="s">
        <v>2189</v>
      </c>
      <c r="E667" s="3" t="str">
        <f>HYPERLINK("https://talan.bank.gov.ua/get-user-certificate/gVb-bROoSxXMsbl6bJig","Завантажити сертифікат")</f>
        <v>Завантажити сертифікат</v>
      </c>
    </row>
    <row r="668" spans="1:5" x14ac:dyDescent="0.3">
      <c r="A668" s="3" t="s">
        <v>2208</v>
      </c>
      <c r="B668" s="3" t="s">
        <v>2209</v>
      </c>
      <c r="C668" s="3" t="s">
        <v>2210</v>
      </c>
      <c r="D668" s="3" t="s">
        <v>2189</v>
      </c>
      <c r="E668" s="3" t="str">
        <f>HYPERLINK("https://talan.bank.gov.ua/get-user-certificate/gVb-bULdo5F1jouLUQ_w","Завантажити сертифікат")</f>
        <v>Завантажити сертифікат</v>
      </c>
    </row>
    <row r="669" spans="1:5" x14ac:dyDescent="0.3">
      <c r="A669" s="3" t="s">
        <v>2211</v>
      </c>
      <c r="B669" s="3" t="s">
        <v>2212</v>
      </c>
      <c r="C669" s="3" t="s">
        <v>2213</v>
      </c>
      <c r="D669" s="3" t="s">
        <v>2214</v>
      </c>
      <c r="E669" s="3" t="str">
        <f>HYPERLINK("https://talan.bank.gov.ua/get-user-certificate/gVb-bv8o263HPRXGT0DB","Завантажити сертифікат")</f>
        <v>Завантажити сертифікат</v>
      </c>
    </row>
    <row r="670" spans="1:5" x14ac:dyDescent="0.3">
      <c r="A670" s="3" t="s">
        <v>2215</v>
      </c>
      <c r="B670" s="3" t="s">
        <v>2216</v>
      </c>
      <c r="C670" s="3" t="s">
        <v>2217</v>
      </c>
      <c r="D670" s="3" t="s">
        <v>2214</v>
      </c>
      <c r="E670" s="3" t="str">
        <f>HYPERLINK("https://talan.bank.gov.ua/get-user-certificate/gVb-bxjTVi5WHL3N2ERw","Завантажити сертифікат")</f>
        <v>Завантажити сертифікат</v>
      </c>
    </row>
    <row r="671" spans="1:5" x14ac:dyDescent="0.3">
      <c r="A671" s="3" t="s">
        <v>2218</v>
      </c>
      <c r="B671" s="3" t="s">
        <v>2219</v>
      </c>
      <c r="C671" s="3" t="s">
        <v>2220</v>
      </c>
      <c r="D671" s="3" t="s">
        <v>2214</v>
      </c>
      <c r="E671" s="3" t="str">
        <f>HYPERLINK("https://talan.bank.gov.ua/get-user-certificate/gVb-bx5-I6qMnRvTX5PJ","Завантажити сертифікат")</f>
        <v>Завантажити сертифікат</v>
      </c>
    </row>
    <row r="672" spans="1:5" x14ac:dyDescent="0.3">
      <c r="A672" s="3" t="s">
        <v>2221</v>
      </c>
      <c r="B672" s="3" t="s">
        <v>2222</v>
      </c>
      <c r="C672" s="3" t="s">
        <v>2223</v>
      </c>
      <c r="D672" s="3" t="s">
        <v>2214</v>
      </c>
      <c r="E672" s="3" t="str">
        <f>HYPERLINK("https://talan.bank.gov.ua/get-user-certificate/gVb-bBM8Nr_HIJI0UyO6","Завантажити сертифікат")</f>
        <v>Завантажити сертифікат</v>
      </c>
    </row>
    <row r="673" spans="1:5" x14ac:dyDescent="0.3">
      <c r="A673" s="3" t="s">
        <v>2224</v>
      </c>
      <c r="B673" s="3" t="s">
        <v>2225</v>
      </c>
      <c r="C673" s="3" t="s">
        <v>2226</v>
      </c>
      <c r="D673" s="3" t="s">
        <v>2227</v>
      </c>
      <c r="E673" s="3" t="str">
        <f>HYPERLINK("https://talan.bank.gov.ua/get-user-certificate/gVb-bMvQFEt0uSXL94g4","Завантажити сертифікат")</f>
        <v>Завантажити сертифікат</v>
      </c>
    </row>
    <row r="674" spans="1:5" x14ac:dyDescent="0.3">
      <c r="A674" s="3" t="s">
        <v>2228</v>
      </c>
      <c r="B674" s="3" t="s">
        <v>2229</v>
      </c>
      <c r="C674" s="3" t="s">
        <v>2230</v>
      </c>
      <c r="D674" s="3" t="s">
        <v>2227</v>
      </c>
      <c r="E674" s="3" t="str">
        <f>HYPERLINK("https://talan.bank.gov.ua/get-user-certificate/gVb-b_lkTYipd3lgsvGO","Завантажити сертифікат")</f>
        <v>Завантажити сертифікат</v>
      </c>
    </row>
    <row r="675" spans="1:5" x14ac:dyDescent="0.3">
      <c r="A675" s="3" t="s">
        <v>2231</v>
      </c>
      <c r="B675" s="3" t="s">
        <v>2232</v>
      </c>
      <c r="C675" s="3" t="s">
        <v>2233</v>
      </c>
      <c r="D675" s="3" t="s">
        <v>2227</v>
      </c>
      <c r="E675" s="3" t="str">
        <f>HYPERLINK("https://talan.bank.gov.ua/get-user-certificate/gVb-b1j6yevAG0wDQXYX","Завантажити сертифікат")</f>
        <v>Завантажити сертифікат</v>
      </c>
    </row>
    <row r="676" spans="1:5" x14ac:dyDescent="0.3">
      <c r="A676" s="3" t="s">
        <v>2234</v>
      </c>
      <c r="B676" s="3" t="s">
        <v>2235</v>
      </c>
      <c r="C676" s="3" t="s">
        <v>2236</v>
      </c>
      <c r="D676" s="3" t="s">
        <v>2227</v>
      </c>
      <c r="E676" s="3" t="str">
        <f>HYPERLINK("https://talan.bank.gov.ua/get-user-certificate/gVb-b8GWMv1zV8Ryr6AP","Завантажити сертифікат")</f>
        <v>Завантажити сертифікат</v>
      </c>
    </row>
    <row r="677" spans="1:5" x14ac:dyDescent="0.3">
      <c r="A677" s="3" t="s">
        <v>2237</v>
      </c>
      <c r="B677" s="3" t="s">
        <v>2238</v>
      </c>
      <c r="C677" s="3" t="s">
        <v>2239</v>
      </c>
      <c r="D677" s="3" t="s">
        <v>2240</v>
      </c>
      <c r="E677" s="3" t="str">
        <f>HYPERLINK("https://talan.bank.gov.ua/get-user-certificate/gVb-b_tNMXTExWhtawRX","Завантажити сертифікат")</f>
        <v>Завантажити сертифікат</v>
      </c>
    </row>
    <row r="678" spans="1:5" x14ac:dyDescent="0.3">
      <c r="A678" s="3" t="s">
        <v>2241</v>
      </c>
      <c r="B678" s="3" t="s">
        <v>2242</v>
      </c>
      <c r="C678" s="3" t="s">
        <v>2243</v>
      </c>
      <c r="D678" s="3" t="s">
        <v>2244</v>
      </c>
      <c r="E678" s="3" t="str">
        <f>HYPERLINK("https://talan.bank.gov.ua/get-user-certificate/gVb-bj_QELiM-0DgFOMY","Завантажити сертифікат")</f>
        <v>Завантажити сертифікат</v>
      </c>
    </row>
    <row r="679" spans="1:5" x14ac:dyDescent="0.3">
      <c r="A679" s="3" t="s">
        <v>2245</v>
      </c>
      <c r="B679" s="3" t="s">
        <v>2246</v>
      </c>
      <c r="C679" s="3" t="s">
        <v>2247</v>
      </c>
      <c r="D679" s="3" t="s">
        <v>2248</v>
      </c>
      <c r="E679" s="3" t="str">
        <f>HYPERLINK("https://talan.bank.gov.ua/get-user-certificate/gVb-bq5JAH3tb7gyIgVd","Завантажити сертифікат")</f>
        <v>Завантажити сертифікат</v>
      </c>
    </row>
    <row r="680" spans="1:5" x14ac:dyDescent="0.3">
      <c r="A680" s="3" t="s">
        <v>2249</v>
      </c>
      <c r="B680" s="3" t="s">
        <v>2250</v>
      </c>
      <c r="C680" s="3" t="s">
        <v>2251</v>
      </c>
      <c r="D680" s="3" t="s">
        <v>2248</v>
      </c>
      <c r="E680" s="3" t="str">
        <f>HYPERLINK("https://talan.bank.gov.ua/get-user-certificate/gVb-b6lw0PCSWbUjIv3V","Завантажити сертифікат")</f>
        <v>Завантажити сертифікат</v>
      </c>
    </row>
    <row r="681" spans="1:5" x14ac:dyDescent="0.3">
      <c r="A681" s="3" t="s">
        <v>2252</v>
      </c>
      <c r="B681" s="3" t="s">
        <v>2253</v>
      </c>
      <c r="C681" s="3" t="s">
        <v>2254</v>
      </c>
      <c r="D681" s="3" t="s">
        <v>2248</v>
      </c>
      <c r="E681" s="3" t="str">
        <f>HYPERLINK("https://talan.bank.gov.ua/get-user-certificate/gVb-bUbchFH9caTDa9CV","Завантажити сертифікат")</f>
        <v>Завантажити сертифікат</v>
      </c>
    </row>
    <row r="682" spans="1:5" x14ac:dyDescent="0.3">
      <c r="A682" s="3" t="s">
        <v>2255</v>
      </c>
      <c r="B682" s="3" t="s">
        <v>2256</v>
      </c>
      <c r="C682" s="3" t="s">
        <v>2257</v>
      </c>
      <c r="D682" s="3" t="s">
        <v>2248</v>
      </c>
      <c r="E682" s="3" t="str">
        <f>HYPERLINK("https://talan.bank.gov.ua/get-user-certificate/gVb-bRfQ1x_dL350HjUZ","Завантажити сертифікат")</f>
        <v>Завантажити сертифікат</v>
      </c>
    </row>
    <row r="683" spans="1:5" x14ac:dyDescent="0.3">
      <c r="A683" s="3" t="s">
        <v>2258</v>
      </c>
      <c r="B683" s="3" t="s">
        <v>2259</v>
      </c>
      <c r="C683" s="3" t="s">
        <v>2260</v>
      </c>
      <c r="D683" s="3" t="s">
        <v>2248</v>
      </c>
      <c r="E683" s="3" t="str">
        <f>HYPERLINK("https://talan.bank.gov.ua/get-user-certificate/gVb-bMkxmai1sCPrbhtG","Завантажити сертифікат")</f>
        <v>Завантажити сертифікат</v>
      </c>
    </row>
    <row r="684" spans="1:5" x14ac:dyDescent="0.3">
      <c r="A684" s="3" t="s">
        <v>2261</v>
      </c>
      <c r="B684" s="3" t="s">
        <v>2262</v>
      </c>
      <c r="C684" s="3" t="s">
        <v>2263</v>
      </c>
      <c r="D684" s="3" t="s">
        <v>2248</v>
      </c>
      <c r="E684" s="3" t="str">
        <f>HYPERLINK("https://talan.bank.gov.ua/get-user-certificate/gVb-btoBhqA5gpUUmtrC","Завантажити сертифікат")</f>
        <v>Завантажити сертифікат</v>
      </c>
    </row>
    <row r="685" spans="1:5" x14ac:dyDescent="0.3">
      <c r="A685" s="3" t="s">
        <v>2264</v>
      </c>
      <c r="B685" s="3" t="s">
        <v>2265</v>
      </c>
      <c r="C685" s="3" t="s">
        <v>2266</v>
      </c>
      <c r="D685" s="3" t="s">
        <v>2248</v>
      </c>
      <c r="E685" s="3" t="str">
        <f>HYPERLINK("https://talan.bank.gov.ua/get-user-certificate/gVb-bePIRVz2itVhyc9O","Завантажити сертифікат")</f>
        <v>Завантажити сертифікат</v>
      </c>
    </row>
    <row r="686" spans="1:5" x14ac:dyDescent="0.3">
      <c r="A686" s="3" t="s">
        <v>2267</v>
      </c>
      <c r="B686" s="3" t="s">
        <v>2268</v>
      </c>
      <c r="C686" s="3" t="s">
        <v>2269</v>
      </c>
      <c r="D686" s="3" t="s">
        <v>2270</v>
      </c>
      <c r="E686" s="3" t="str">
        <f>HYPERLINK("https://talan.bank.gov.ua/get-user-certificate/gVb-bQUm4AKRlcZR7_en","Завантажити сертифікат")</f>
        <v>Завантажити сертифікат</v>
      </c>
    </row>
    <row r="687" spans="1:5" x14ac:dyDescent="0.3">
      <c r="A687" s="3" t="s">
        <v>2271</v>
      </c>
      <c r="B687" s="3" t="s">
        <v>2272</v>
      </c>
      <c r="C687" s="3" t="s">
        <v>2273</v>
      </c>
      <c r="D687" s="3" t="s">
        <v>2270</v>
      </c>
      <c r="E687" s="3" t="str">
        <f>HYPERLINK("https://talan.bank.gov.ua/get-user-certificate/gVb-bI2UkKqaf0do7Zyt","Завантажити сертифікат")</f>
        <v>Завантажити сертифікат</v>
      </c>
    </row>
    <row r="688" spans="1:5" x14ac:dyDescent="0.3">
      <c r="A688" s="3" t="s">
        <v>2274</v>
      </c>
      <c r="B688" s="3" t="s">
        <v>2275</v>
      </c>
      <c r="C688" s="3" t="s">
        <v>2276</v>
      </c>
      <c r="D688" s="3" t="s">
        <v>2270</v>
      </c>
      <c r="E688" s="3" t="str">
        <f>HYPERLINK("https://talan.bank.gov.ua/get-user-certificate/gVb-bOdq9NOK2IRjcbLs","Завантажити сертифікат")</f>
        <v>Завантажити сертифікат</v>
      </c>
    </row>
    <row r="689" spans="1:5" x14ac:dyDescent="0.3">
      <c r="A689" s="3" t="s">
        <v>2277</v>
      </c>
      <c r="B689" s="3" t="s">
        <v>2278</v>
      </c>
      <c r="C689" s="3" t="s">
        <v>2279</v>
      </c>
      <c r="D689" s="3" t="s">
        <v>2270</v>
      </c>
      <c r="E689" s="3" t="str">
        <f>HYPERLINK("https://talan.bank.gov.ua/get-user-certificate/gVb-ba8PHDnuVSoeCmB0","Завантажити сертифікат")</f>
        <v>Завантажити сертифікат</v>
      </c>
    </row>
    <row r="690" spans="1:5" x14ac:dyDescent="0.3">
      <c r="A690" s="3" t="s">
        <v>2280</v>
      </c>
      <c r="B690" s="3" t="s">
        <v>2281</v>
      </c>
      <c r="C690" s="3" t="s">
        <v>2282</v>
      </c>
      <c r="D690" s="3" t="s">
        <v>2270</v>
      </c>
      <c r="E690" s="3" t="str">
        <f>HYPERLINK("https://talan.bank.gov.ua/get-user-certificate/gVb-bQR5sh0JmwchZf5G","Завантажити сертифікат")</f>
        <v>Завантажити сертифікат</v>
      </c>
    </row>
    <row r="691" spans="1:5" x14ac:dyDescent="0.3">
      <c r="A691" s="3" t="s">
        <v>2283</v>
      </c>
      <c r="B691" s="3" t="s">
        <v>2284</v>
      </c>
      <c r="C691" s="3" t="s">
        <v>2285</v>
      </c>
      <c r="D691" s="3" t="s">
        <v>2286</v>
      </c>
      <c r="E691" s="3" t="str">
        <f>HYPERLINK("https://talan.bank.gov.ua/get-user-certificate/gVb-brS2mSda1UBBxKKa","Завантажити сертифікат")</f>
        <v>Завантажити сертифікат</v>
      </c>
    </row>
    <row r="692" spans="1:5" x14ac:dyDescent="0.3">
      <c r="A692" s="3" t="s">
        <v>2287</v>
      </c>
      <c r="B692" s="3" t="s">
        <v>2288</v>
      </c>
      <c r="C692" s="3" t="s">
        <v>2289</v>
      </c>
      <c r="D692" s="3" t="s">
        <v>2286</v>
      </c>
      <c r="E692" s="3" t="str">
        <f>HYPERLINK("https://talan.bank.gov.ua/get-user-certificate/gVb-bphYvH9ZSyj2ftBt","Завантажити сертифікат")</f>
        <v>Завантажити сертифікат</v>
      </c>
    </row>
    <row r="693" spans="1:5" x14ac:dyDescent="0.3">
      <c r="A693" s="3" t="s">
        <v>2290</v>
      </c>
      <c r="B693" s="3" t="s">
        <v>2291</v>
      </c>
      <c r="C693" s="3" t="s">
        <v>2292</v>
      </c>
      <c r="D693" s="3" t="s">
        <v>2293</v>
      </c>
      <c r="E693" s="3" t="str">
        <f>HYPERLINK("https://talan.bank.gov.ua/get-user-certificate/gVb-bTKUoLwzuEmnXxpg","Завантажити сертифікат")</f>
        <v>Завантажити сертифікат</v>
      </c>
    </row>
    <row r="694" spans="1:5" x14ac:dyDescent="0.3">
      <c r="A694" s="3" t="s">
        <v>2294</v>
      </c>
      <c r="B694" s="3" t="s">
        <v>2295</v>
      </c>
      <c r="C694" s="3" t="s">
        <v>2296</v>
      </c>
      <c r="D694" s="3" t="s">
        <v>2297</v>
      </c>
      <c r="E694" s="3" t="str">
        <f>HYPERLINK("https://talan.bank.gov.ua/get-user-certificate/gVb-b-Zm_vfsfUPtxppA","Завантажити сертифікат")</f>
        <v>Завантажити сертифікат</v>
      </c>
    </row>
    <row r="695" spans="1:5" x14ac:dyDescent="0.3">
      <c r="A695" s="3" t="s">
        <v>2298</v>
      </c>
      <c r="B695" s="3" t="s">
        <v>2299</v>
      </c>
      <c r="C695" s="3" t="s">
        <v>2300</v>
      </c>
      <c r="D695" s="3" t="s">
        <v>2297</v>
      </c>
      <c r="E695" s="3" t="str">
        <f>HYPERLINK("https://talan.bank.gov.ua/get-user-certificate/gVb-bUJXXXxjho6-fA_V","Завантажити сертифікат")</f>
        <v>Завантажити сертифікат</v>
      </c>
    </row>
    <row r="696" spans="1:5" x14ac:dyDescent="0.3">
      <c r="A696" s="3" t="s">
        <v>2301</v>
      </c>
      <c r="B696" s="3" t="s">
        <v>2302</v>
      </c>
      <c r="C696" s="3" t="s">
        <v>2303</v>
      </c>
      <c r="D696" s="3" t="s">
        <v>2297</v>
      </c>
      <c r="E696" s="3" t="str">
        <f>HYPERLINK("https://talan.bank.gov.ua/get-user-certificate/gVb-bq8X-l4neFVF2Kum","Завантажити сертифікат")</f>
        <v>Завантажити сертифікат</v>
      </c>
    </row>
    <row r="697" spans="1:5" x14ac:dyDescent="0.3">
      <c r="A697" s="3" t="s">
        <v>2304</v>
      </c>
      <c r="B697" s="3" t="s">
        <v>2305</v>
      </c>
      <c r="C697" s="3" t="s">
        <v>2306</v>
      </c>
      <c r="D697" s="3" t="s">
        <v>2307</v>
      </c>
      <c r="E697" s="3" t="str">
        <f>HYPERLINK("https://talan.bank.gov.ua/get-user-certificate/gVb-bzuA06NuslnzGvGJ","Завантажити сертифікат")</f>
        <v>Завантажити сертифікат</v>
      </c>
    </row>
    <row r="698" spans="1:5" x14ac:dyDescent="0.3">
      <c r="A698" s="3" t="s">
        <v>2308</v>
      </c>
      <c r="B698" s="3" t="s">
        <v>2309</v>
      </c>
      <c r="C698" s="3" t="s">
        <v>2310</v>
      </c>
      <c r="D698" s="3" t="s">
        <v>2307</v>
      </c>
      <c r="E698" s="3" t="str">
        <f>HYPERLINK("https://talan.bank.gov.ua/get-user-certificate/gVb-bH4BbtBsCjNkRB8B","Завантажити сертифікат")</f>
        <v>Завантажити сертифікат</v>
      </c>
    </row>
    <row r="699" spans="1:5" x14ac:dyDescent="0.3">
      <c r="A699" s="3" t="s">
        <v>2311</v>
      </c>
      <c r="B699" s="3" t="s">
        <v>2312</v>
      </c>
      <c r="C699" s="3" t="s">
        <v>2313</v>
      </c>
      <c r="D699" s="3" t="s">
        <v>2307</v>
      </c>
      <c r="E699" s="3" t="str">
        <f>HYPERLINK("https://talan.bank.gov.ua/get-user-certificate/gVb-bnDN02L-FKWR_yMY","Завантажити сертифікат")</f>
        <v>Завантажити сертифікат</v>
      </c>
    </row>
    <row r="700" spans="1:5" x14ac:dyDescent="0.3">
      <c r="A700" s="3" t="s">
        <v>2314</v>
      </c>
      <c r="B700" s="3" t="s">
        <v>2315</v>
      </c>
      <c r="C700" s="3" t="s">
        <v>2316</v>
      </c>
      <c r="D700" s="3" t="s">
        <v>2307</v>
      </c>
      <c r="E700" s="3" t="str">
        <f>HYPERLINK("https://talan.bank.gov.ua/get-user-certificate/gVb-bzINf-9FkPXo388W","Завантажити сертифікат")</f>
        <v>Завантажити сертифікат</v>
      </c>
    </row>
    <row r="701" spans="1:5" x14ac:dyDescent="0.3">
      <c r="A701" s="3" t="s">
        <v>2317</v>
      </c>
      <c r="B701" s="3" t="s">
        <v>2318</v>
      </c>
      <c r="C701" s="3" t="s">
        <v>2319</v>
      </c>
      <c r="D701" s="3" t="s">
        <v>2320</v>
      </c>
      <c r="E701" s="3" t="str">
        <f>HYPERLINK("https://talan.bank.gov.ua/get-user-certificate/gVb-bCUYkWxEoeYBBNri","Завантажити сертифікат")</f>
        <v>Завантажити сертифікат</v>
      </c>
    </row>
    <row r="702" spans="1:5" x14ac:dyDescent="0.3">
      <c r="A702" s="3" t="s">
        <v>2321</v>
      </c>
      <c r="B702" s="3" t="s">
        <v>2322</v>
      </c>
      <c r="C702" s="3" t="s">
        <v>2323</v>
      </c>
      <c r="D702" s="3" t="s">
        <v>2324</v>
      </c>
      <c r="E702" s="3" t="str">
        <f>HYPERLINK("https://talan.bank.gov.ua/get-user-certificate/gVb-bpduuEXB3N4QstbI","Завантажити сертифікат")</f>
        <v>Завантажити сертифікат</v>
      </c>
    </row>
    <row r="703" spans="1:5" x14ac:dyDescent="0.3">
      <c r="A703" s="3" t="s">
        <v>2325</v>
      </c>
      <c r="B703" s="3" t="s">
        <v>2326</v>
      </c>
      <c r="C703" s="3" t="s">
        <v>2327</v>
      </c>
      <c r="D703" s="3" t="s">
        <v>2324</v>
      </c>
      <c r="E703" s="3" t="str">
        <f>HYPERLINK("https://talan.bank.gov.ua/get-user-certificate/gVb-b4mMouZCMHb0wyS9","Завантажити сертифікат")</f>
        <v>Завантажити сертифікат</v>
      </c>
    </row>
    <row r="704" spans="1:5" x14ac:dyDescent="0.3">
      <c r="A704" s="3" t="s">
        <v>2328</v>
      </c>
      <c r="B704" s="3" t="s">
        <v>2329</v>
      </c>
      <c r="C704" s="3" t="s">
        <v>2330</v>
      </c>
      <c r="D704" s="3" t="s">
        <v>2324</v>
      </c>
      <c r="E704" s="3" t="str">
        <f>HYPERLINK("https://talan.bank.gov.ua/get-user-certificate/gVb-biFZkO_OZrXiWez-","Завантажити сертифікат")</f>
        <v>Завантажити сертифікат</v>
      </c>
    </row>
    <row r="705" spans="1:5" x14ac:dyDescent="0.3">
      <c r="A705" s="3" t="s">
        <v>2331</v>
      </c>
      <c r="B705" s="3" t="s">
        <v>2332</v>
      </c>
      <c r="C705" s="3" t="s">
        <v>2333</v>
      </c>
      <c r="D705" s="3" t="s">
        <v>2324</v>
      </c>
      <c r="E705" s="3" t="str">
        <f>HYPERLINK("https://talan.bank.gov.ua/get-user-certificate/gVb-bcGDN9X9HhMX4UZb","Завантажити сертифікат")</f>
        <v>Завантажити сертифікат</v>
      </c>
    </row>
    <row r="706" spans="1:5" x14ac:dyDescent="0.3">
      <c r="A706" s="3" t="s">
        <v>2334</v>
      </c>
      <c r="B706" s="3" t="s">
        <v>2335</v>
      </c>
      <c r="C706" s="3" t="s">
        <v>2336</v>
      </c>
      <c r="D706" s="3" t="s">
        <v>2337</v>
      </c>
      <c r="E706" s="3" t="str">
        <f>HYPERLINK("https://talan.bank.gov.ua/get-user-certificate/gVb-bqrFA-JOJQw-mRRp","Завантажити сертифікат")</f>
        <v>Завантажити сертифікат</v>
      </c>
    </row>
    <row r="707" spans="1:5" x14ac:dyDescent="0.3">
      <c r="A707" s="3" t="s">
        <v>2338</v>
      </c>
      <c r="B707" s="3" t="s">
        <v>4029</v>
      </c>
      <c r="C707" s="3" t="s">
        <v>4030</v>
      </c>
      <c r="D707" s="3" t="s">
        <v>2337</v>
      </c>
      <c r="E707" s="3" t="str">
        <f>HYPERLINK("https://talan.bank.gov.ua/get-user-certificate/tbGwl8qH9Dp4NrYmUClx","Завантажити сертифікат")</f>
        <v>Завантажити сертифікат</v>
      </c>
    </row>
    <row r="708" spans="1:5" x14ac:dyDescent="0.3">
      <c r="A708" s="3" t="s">
        <v>2339</v>
      </c>
      <c r="B708" s="3" t="s">
        <v>2340</v>
      </c>
      <c r="C708" s="3" t="s">
        <v>2341</v>
      </c>
      <c r="D708" s="3" t="s">
        <v>2337</v>
      </c>
      <c r="E708" s="3" t="str">
        <f>HYPERLINK("https://talan.bank.gov.ua/get-user-certificate/gVb-bDqYdd7cTIkUOK8A","Завантажити сертифікат")</f>
        <v>Завантажити сертифікат</v>
      </c>
    </row>
    <row r="709" spans="1:5" x14ac:dyDescent="0.3">
      <c r="A709" s="3" t="s">
        <v>2342</v>
      </c>
      <c r="B709" s="3" t="s">
        <v>2343</v>
      </c>
      <c r="C709" s="3" t="s">
        <v>2344</v>
      </c>
      <c r="D709" s="3" t="s">
        <v>2337</v>
      </c>
      <c r="E709" s="3" t="str">
        <f>HYPERLINK("https://talan.bank.gov.ua/get-user-certificate/gVb-bwJe1oICTO4g41_f","Завантажити сертифікат")</f>
        <v>Завантажити сертифікат</v>
      </c>
    </row>
    <row r="710" spans="1:5" x14ac:dyDescent="0.3">
      <c r="A710" s="3" t="s">
        <v>2345</v>
      </c>
      <c r="B710" s="3" t="s">
        <v>2346</v>
      </c>
      <c r="C710" s="3" t="s">
        <v>2347</v>
      </c>
      <c r="D710" s="3" t="s">
        <v>2348</v>
      </c>
      <c r="E710" s="3" t="str">
        <f>HYPERLINK("https://talan.bank.gov.ua/get-user-certificate/gVb-bvuuK8P0Uux_K_7e","Завантажити сертифікат")</f>
        <v>Завантажити сертифікат</v>
      </c>
    </row>
    <row r="711" spans="1:5" x14ac:dyDescent="0.3">
      <c r="A711" s="3" t="s">
        <v>2349</v>
      </c>
      <c r="B711" s="3" t="s">
        <v>2350</v>
      </c>
      <c r="C711" s="3" t="s">
        <v>2351</v>
      </c>
      <c r="D711" s="3" t="s">
        <v>2352</v>
      </c>
      <c r="E711" s="3" t="str">
        <f>HYPERLINK("https://talan.bank.gov.ua/get-user-certificate/gVb-b1r0qzB9H5JCEFtP","Завантажити сертифікат")</f>
        <v>Завантажити сертифікат</v>
      </c>
    </row>
    <row r="712" spans="1:5" x14ac:dyDescent="0.3">
      <c r="A712" s="3" t="s">
        <v>2353</v>
      </c>
      <c r="B712" s="3" t="s">
        <v>2354</v>
      </c>
      <c r="C712" s="3" t="s">
        <v>2355</v>
      </c>
      <c r="D712" s="3" t="s">
        <v>2356</v>
      </c>
      <c r="E712" s="3" t="str">
        <f>HYPERLINK("https://talan.bank.gov.ua/get-user-certificate/gVb-bZh2yL-AsWpC1p0T","Завантажити сертифікат")</f>
        <v>Завантажити сертифікат</v>
      </c>
    </row>
    <row r="713" spans="1:5" x14ac:dyDescent="0.3">
      <c r="A713" s="3" t="s">
        <v>2357</v>
      </c>
      <c r="B713" s="3" t="s">
        <v>2358</v>
      </c>
      <c r="C713" s="3" t="s">
        <v>2359</v>
      </c>
      <c r="D713" s="3" t="s">
        <v>2356</v>
      </c>
      <c r="E713" s="3" t="str">
        <f>HYPERLINK("https://talan.bank.gov.ua/get-user-certificate/gVb-buvY1t2y-GlhZERj","Завантажити сертифікат")</f>
        <v>Завантажити сертифікат</v>
      </c>
    </row>
    <row r="714" spans="1:5" x14ac:dyDescent="0.3">
      <c r="A714" s="3" t="s">
        <v>2360</v>
      </c>
      <c r="B714" s="3" t="s">
        <v>2361</v>
      </c>
      <c r="C714" s="3" t="s">
        <v>2362</v>
      </c>
      <c r="D714" s="3" t="s">
        <v>2356</v>
      </c>
      <c r="E714" s="3" t="str">
        <f>HYPERLINK("https://talan.bank.gov.ua/get-user-certificate/gVb-bXdqIEVtZPSPo3QN","Завантажити сертифікат")</f>
        <v>Завантажити сертифікат</v>
      </c>
    </row>
    <row r="715" spans="1:5" x14ac:dyDescent="0.3">
      <c r="A715" s="3" t="s">
        <v>2363</v>
      </c>
      <c r="B715" s="3" t="s">
        <v>2364</v>
      </c>
      <c r="C715" s="3" t="s">
        <v>2365</v>
      </c>
      <c r="D715" s="3" t="s">
        <v>2366</v>
      </c>
      <c r="E715" s="3" t="str">
        <f>HYPERLINK("https://talan.bank.gov.ua/get-user-certificate/gVb-b9b3e1fsnq4HDzNX","Завантажити сертифікат")</f>
        <v>Завантажити сертифікат</v>
      </c>
    </row>
    <row r="716" spans="1:5" x14ac:dyDescent="0.3">
      <c r="A716" s="3" t="s">
        <v>2367</v>
      </c>
      <c r="B716" s="3" t="s">
        <v>2368</v>
      </c>
      <c r="C716" s="3" t="s">
        <v>2369</v>
      </c>
      <c r="D716" s="3" t="s">
        <v>2366</v>
      </c>
      <c r="E716" s="3" t="str">
        <f>HYPERLINK("https://talan.bank.gov.ua/get-user-certificate/gVb-bqte-uLS-FWBDi1E","Завантажити сертифікат")</f>
        <v>Завантажити сертифікат</v>
      </c>
    </row>
    <row r="717" spans="1:5" x14ac:dyDescent="0.3">
      <c r="A717" s="3" t="s">
        <v>2370</v>
      </c>
      <c r="B717" s="3" t="s">
        <v>2371</v>
      </c>
      <c r="C717" s="3" t="s">
        <v>2372</v>
      </c>
      <c r="D717" s="3" t="s">
        <v>2366</v>
      </c>
      <c r="E717" s="3" t="str">
        <f>HYPERLINK("https://talan.bank.gov.ua/get-user-certificate/gVb-bSu8eh3xZD3OWd_v","Завантажити сертифікат")</f>
        <v>Завантажити сертифікат</v>
      </c>
    </row>
    <row r="718" spans="1:5" x14ac:dyDescent="0.3">
      <c r="A718" s="3" t="s">
        <v>2373</v>
      </c>
      <c r="B718" s="3" t="s">
        <v>2374</v>
      </c>
      <c r="C718" s="3" t="s">
        <v>2375</v>
      </c>
      <c r="D718" s="3" t="s">
        <v>2376</v>
      </c>
      <c r="E718" s="3" t="str">
        <f>HYPERLINK("https://talan.bank.gov.ua/get-user-certificate/gVb-b3GxP7bXEMTLTT7U","Завантажити сертифікат")</f>
        <v>Завантажити сертифікат</v>
      </c>
    </row>
    <row r="719" spans="1:5" x14ac:dyDescent="0.3">
      <c r="A719" s="3" t="s">
        <v>2377</v>
      </c>
      <c r="B719" s="3" t="s">
        <v>2378</v>
      </c>
      <c r="C719" s="3" t="s">
        <v>2379</v>
      </c>
      <c r="D719" s="3" t="s">
        <v>2376</v>
      </c>
      <c r="E719" s="3" t="str">
        <f>HYPERLINK("https://talan.bank.gov.ua/get-user-certificate/gVb-bYEJCmqP5AxLsc7h","Завантажити сертифікат")</f>
        <v>Завантажити сертифікат</v>
      </c>
    </row>
    <row r="720" spans="1:5" x14ac:dyDescent="0.3">
      <c r="A720" s="3" t="s">
        <v>2380</v>
      </c>
      <c r="B720" s="3" t="s">
        <v>2381</v>
      </c>
      <c r="C720" s="3" t="s">
        <v>2382</v>
      </c>
      <c r="D720" s="3" t="s">
        <v>2383</v>
      </c>
      <c r="E720" s="3" t="str">
        <f>HYPERLINK("https://talan.bank.gov.ua/get-user-certificate/gVb-bzjC2iQCx8wFgmwJ","Завантажити сертифікат")</f>
        <v>Завантажити сертифікат</v>
      </c>
    </row>
    <row r="721" spans="1:5" x14ac:dyDescent="0.3">
      <c r="A721" s="3" t="s">
        <v>2384</v>
      </c>
      <c r="B721" s="3" t="s">
        <v>2385</v>
      </c>
      <c r="C721" s="3" t="s">
        <v>2386</v>
      </c>
      <c r="D721" s="3" t="s">
        <v>2383</v>
      </c>
      <c r="E721" s="3" t="str">
        <f>HYPERLINK("https://talan.bank.gov.ua/get-user-certificate/gVb-bWJ1HwQ8P3vaxZlY","Завантажити сертифікат")</f>
        <v>Завантажити сертифікат</v>
      </c>
    </row>
    <row r="722" spans="1:5" x14ac:dyDescent="0.3">
      <c r="A722" s="3" t="s">
        <v>2387</v>
      </c>
      <c r="B722" s="3" t="s">
        <v>2388</v>
      </c>
      <c r="C722" s="3" t="s">
        <v>2389</v>
      </c>
      <c r="D722" s="3" t="s">
        <v>2383</v>
      </c>
      <c r="E722" s="3" t="str">
        <f>HYPERLINK("https://talan.bank.gov.ua/get-user-certificate/gVb-bi9oacjhJDGdDyrO","Завантажити сертифікат")</f>
        <v>Завантажити сертифікат</v>
      </c>
    </row>
    <row r="723" spans="1:5" x14ac:dyDescent="0.3">
      <c r="A723" s="3" t="s">
        <v>2390</v>
      </c>
      <c r="B723" s="3" t="s">
        <v>2391</v>
      </c>
      <c r="C723" s="3" t="s">
        <v>2392</v>
      </c>
      <c r="D723" s="3" t="s">
        <v>2393</v>
      </c>
      <c r="E723" s="3" t="str">
        <f>HYPERLINK("https://talan.bank.gov.ua/get-user-certificate/gVb-b0D5gjr15ppVwlSb","Завантажити сертифікат")</f>
        <v>Завантажити сертифікат</v>
      </c>
    </row>
    <row r="724" spans="1:5" x14ac:dyDescent="0.3">
      <c r="A724" s="3" t="s">
        <v>2394</v>
      </c>
      <c r="B724" s="3" t="s">
        <v>2395</v>
      </c>
      <c r="C724" s="3" t="s">
        <v>2396</v>
      </c>
      <c r="D724" s="3" t="s">
        <v>2393</v>
      </c>
      <c r="E724" s="3" t="str">
        <f>HYPERLINK("https://talan.bank.gov.ua/get-user-certificate/gVb-byseGti99ZTcbSG9","Завантажити сертифікат")</f>
        <v>Завантажити сертифікат</v>
      </c>
    </row>
    <row r="725" spans="1:5" x14ac:dyDescent="0.3">
      <c r="A725" s="3" t="s">
        <v>2397</v>
      </c>
      <c r="B725" s="3" t="s">
        <v>2398</v>
      </c>
      <c r="C725" s="3" t="s">
        <v>2399</v>
      </c>
      <c r="D725" s="3" t="s">
        <v>2393</v>
      </c>
      <c r="E725" s="3" t="str">
        <f>HYPERLINK("https://talan.bank.gov.ua/get-user-certificate/gVb-b-k0hz_T2g2yTJuG","Завантажити сертифікат")</f>
        <v>Завантажити сертифікат</v>
      </c>
    </row>
    <row r="726" spans="1:5" x14ac:dyDescent="0.3">
      <c r="A726" s="3" t="s">
        <v>2400</v>
      </c>
      <c r="B726" s="3" t="s">
        <v>2401</v>
      </c>
      <c r="C726" s="3" t="s">
        <v>2402</v>
      </c>
      <c r="D726" s="3" t="s">
        <v>2393</v>
      </c>
      <c r="E726" s="3" t="str">
        <f>HYPERLINK("https://talan.bank.gov.ua/get-user-certificate/gVb-bptV_TM47IbJ0MZy","Завантажити сертифікат")</f>
        <v>Завантажити сертифікат</v>
      </c>
    </row>
    <row r="727" spans="1:5" x14ac:dyDescent="0.3">
      <c r="A727" s="3" t="s">
        <v>2403</v>
      </c>
      <c r="B727" s="3" t="s">
        <v>2404</v>
      </c>
      <c r="C727" s="3" t="s">
        <v>2405</v>
      </c>
      <c r="D727" s="3" t="s">
        <v>2406</v>
      </c>
      <c r="E727" s="3" t="str">
        <f>HYPERLINK("https://talan.bank.gov.ua/get-user-certificate/gVb-bCrrinHOPVXcXnbj","Завантажити сертифікат")</f>
        <v>Завантажити сертифікат</v>
      </c>
    </row>
    <row r="728" spans="1:5" x14ac:dyDescent="0.3">
      <c r="A728" s="3" t="s">
        <v>2407</v>
      </c>
      <c r="B728" s="3" t="s">
        <v>2408</v>
      </c>
      <c r="C728" s="3" t="s">
        <v>2409</v>
      </c>
      <c r="D728" s="3" t="s">
        <v>2410</v>
      </c>
      <c r="E728" s="3" t="str">
        <f>HYPERLINK("https://talan.bank.gov.ua/get-user-certificate/gVb-bb0PgeAfAtUv4p_w","Завантажити сертифікат")</f>
        <v>Завантажити сертифікат</v>
      </c>
    </row>
    <row r="729" spans="1:5" x14ac:dyDescent="0.3">
      <c r="A729" s="3" t="s">
        <v>2411</v>
      </c>
      <c r="B729" s="3" t="s">
        <v>2412</v>
      </c>
      <c r="C729" s="3" t="s">
        <v>2413</v>
      </c>
      <c r="D729" s="3" t="s">
        <v>2410</v>
      </c>
      <c r="E729" s="3" t="str">
        <f>HYPERLINK("https://talan.bank.gov.ua/get-user-certificate/gVb-b5RycB9YJcYya_4Z","Завантажити сертифікат")</f>
        <v>Завантажити сертифікат</v>
      </c>
    </row>
    <row r="730" spans="1:5" x14ac:dyDescent="0.3">
      <c r="A730" s="3" t="s">
        <v>2414</v>
      </c>
      <c r="B730" s="3" t="s">
        <v>2415</v>
      </c>
      <c r="C730" s="3" t="s">
        <v>2416</v>
      </c>
      <c r="D730" s="3" t="s">
        <v>2410</v>
      </c>
      <c r="E730" s="3" t="str">
        <f>HYPERLINK("https://talan.bank.gov.ua/get-user-certificate/gVb-byW1WlsPlSpKCcUz","Завантажити сертифікат")</f>
        <v>Завантажити сертифікат</v>
      </c>
    </row>
    <row r="731" spans="1:5" x14ac:dyDescent="0.3">
      <c r="A731" s="3" t="s">
        <v>2417</v>
      </c>
      <c r="B731" s="3" t="s">
        <v>2418</v>
      </c>
      <c r="C731" s="3" t="s">
        <v>2419</v>
      </c>
      <c r="D731" s="3" t="s">
        <v>2410</v>
      </c>
      <c r="E731" s="3" t="str">
        <f>HYPERLINK("https://talan.bank.gov.ua/get-user-certificate/gVb-bcLz6P8zKYRjsqiV","Завантажити сертифікат")</f>
        <v>Завантажити сертифікат</v>
      </c>
    </row>
    <row r="732" spans="1:5" x14ac:dyDescent="0.3">
      <c r="A732" s="3" t="s">
        <v>2420</v>
      </c>
      <c r="B732" s="3" t="s">
        <v>2421</v>
      </c>
      <c r="C732" s="3" t="s">
        <v>2422</v>
      </c>
      <c r="D732" s="3" t="s">
        <v>2410</v>
      </c>
      <c r="E732" s="3" t="str">
        <f>HYPERLINK("https://talan.bank.gov.ua/get-user-certificate/gVb-bqPlJsPfD0Gxs1po","Завантажити сертифікат")</f>
        <v>Завантажити сертифікат</v>
      </c>
    </row>
    <row r="733" spans="1:5" x14ac:dyDescent="0.3">
      <c r="A733" s="3" t="s">
        <v>2423</v>
      </c>
      <c r="B733" s="3" t="s">
        <v>2424</v>
      </c>
      <c r="C733" s="3" t="s">
        <v>2425</v>
      </c>
      <c r="D733" s="3" t="s">
        <v>2426</v>
      </c>
      <c r="E733" s="3" t="str">
        <f>HYPERLINK("https://talan.bank.gov.ua/get-user-certificate/gVb-btvmpfaoJJ6J5eEh","Завантажити сертифікат")</f>
        <v>Завантажити сертифікат</v>
      </c>
    </row>
    <row r="734" spans="1:5" x14ac:dyDescent="0.3">
      <c r="A734" s="3" t="s">
        <v>2427</v>
      </c>
      <c r="B734" s="3" t="s">
        <v>2428</v>
      </c>
      <c r="C734" s="3" t="s">
        <v>2429</v>
      </c>
      <c r="D734" s="3" t="s">
        <v>2426</v>
      </c>
      <c r="E734" s="3" t="str">
        <f>HYPERLINK("https://talan.bank.gov.ua/get-user-certificate/gVb-bi7IDdN_e3V0clvV","Завантажити сертифікат")</f>
        <v>Завантажити сертифікат</v>
      </c>
    </row>
    <row r="735" spans="1:5" x14ac:dyDescent="0.3">
      <c r="A735" s="3" t="s">
        <v>2430</v>
      </c>
      <c r="B735" s="3" t="s">
        <v>2431</v>
      </c>
      <c r="C735" s="3" t="s">
        <v>2432</v>
      </c>
      <c r="D735" s="3" t="s">
        <v>2426</v>
      </c>
      <c r="E735" s="3" t="str">
        <f>HYPERLINK("https://talan.bank.gov.ua/get-user-certificate/gVb-blVvbJ9eV__9MBnj","Завантажити сертифікат")</f>
        <v>Завантажити сертифікат</v>
      </c>
    </row>
    <row r="736" spans="1:5" x14ac:dyDescent="0.3">
      <c r="A736" s="3" t="s">
        <v>2433</v>
      </c>
      <c r="B736" s="3" t="s">
        <v>2434</v>
      </c>
      <c r="C736" s="3" t="s">
        <v>2435</v>
      </c>
      <c r="D736" s="3" t="s">
        <v>2426</v>
      </c>
      <c r="E736" s="3" t="str">
        <f>HYPERLINK("https://talan.bank.gov.ua/get-user-certificate/gVb-brwV8OG202CB7FA0","Завантажити сертифікат")</f>
        <v>Завантажити сертифікат</v>
      </c>
    </row>
    <row r="737" spans="1:5" x14ac:dyDescent="0.3">
      <c r="A737" s="3" t="s">
        <v>2436</v>
      </c>
      <c r="B737" s="3" t="s">
        <v>2437</v>
      </c>
      <c r="C737" s="3" t="s">
        <v>2438</v>
      </c>
      <c r="D737" s="3" t="s">
        <v>2426</v>
      </c>
      <c r="E737" s="3" t="str">
        <f>HYPERLINK("https://talan.bank.gov.ua/get-user-certificate/gVb-bULsn4Joj_acDTWe","Завантажити сертифікат")</f>
        <v>Завантажити сертифікат</v>
      </c>
    </row>
    <row r="738" spans="1:5" x14ac:dyDescent="0.3">
      <c r="A738" s="3" t="s">
        <v>2439</v>
      </c>
      <c r="B738" s="3" t="s">
        <v>2440</v>
      </c>
      <c r="C738" s="3" t="s">
        <v>2441</v>
      </c>
      <c r="D738" s="3" t="s">
        <v>2426</v>
      </c>
      <c r="E738" s="3" t="str">
        <f>HYPERLINK("https://talan.bank.gov.ua/get-user-certificate/gVb-bhyRSeJ4TVrdMCpa","Завантажити сертифікат")</f>
        <v>Завантажити сертифікат</v>
      </c>
    </row>
    <row r="739" spans="1:5" x14ac:dyDescent="0.3">
      <c r="A739" s="3" t="s">
        <v>2442</v>
      </c>
      <c r="B739" s="3" t="s">
        <v>2443</v>
      </c>
      <c r="C739" s="3" t="s">
        <v>2444</v>
      </c>
      <c r="D739" s="3" t="s">
        <v>2445</v>
      </c>
      <c r="E739" s="3" t="str">
        <f>HYPERLINK("https://talan.bank.gov.ua/get-user-certificate/gVb-beSTX8B3vjKfZoLo","Завантажити сертифікат")</f>
        <v>Завантажити сертифікат</v>
      </c>
    </row>
    <row r="740" spans="1:5" x14ac:dyDescent="0.3">
      <c r="A740" s="3" t="s">
        <v>2446</v>
      </c>
      <c r="B740" s="3" t="s">
        <v>2447</v>
      </c>
      <c r="C740" s="3" t="s">
        <v>2448</v>
      </c>
      <c r="D740" s="3" t="s">
        <v>2445</v>
      </c>
      <c r="E740" s="3" t="str">
        <f>HYPERLINK("https://talan.bank.gov.ua/get-user-certificate/gVb-bUXLKo9G2dWIecm-","Завантажити сертифікат")</f>
        <v>Завантажити сертифікат</v>
      </c>
    </row>
    <row r="741" spans="1:5" x14ac:dyDescent="0.3">
      <c r="A741" s="3" t="s">
        <v>2449</v>
      </c>
      <c r="B741" s="3" t="s">
        <v>2450</v>
      </c>
      <c r="C741" s="3" t="s">
        <v>2451</v>
      </c>
      <c r="D741" s="3" t="s">
        <v>2452</v>
      </c>
      <c r="E741" s="3" t="str">
        <f>HYPERLINK("https://talan.bank.gov.ua/get-user-certificate/gVb-bJ-0geU_jZGFvkMQ","Завантажити сертифікат")</f>
        <v>Завантажити сертифікат</v>
      </c>
    </row>
    <row r="742" spans="1:5" x14ac:dyDescent="0.3">
      <c r="A742" s="3" t="s">
        <v>2453</v>
      </c>
      <c r="B742" s="3" t="s">
        <v>2454</v>
      </c>
      <c r="C742" s="3" t="s">
        <v>2455</v>
      </c>
      <c r="D742" s="3" t="s">
        <v>2456</v>
      </c>
      <c r="E742" s="3" t="str">
        <f>HYPERLINK("https://talan.bank.gov.ua/get-user-certificate/gVb-bGGuISHdsK3odOyT","Завантажити сертифікат")</f>
        <v>Завантажити сертифікат</v>
      </c>
    </row>
    <row r="743" spans="1:5" x14ac:dyDescent="0.3">
      <c r="A743" s="3" t="s">
        <v>2457</v>
      </c>
      <c r="B743" s="3" t="s">
        <v>2458</v>
      </c>
      <c r="C743" s="3" t="s">
        <v>2459</v>
      </c>
      <c r="D743" s="3" t="s">
        <v>2460</v>
      </c>
      <c r="E743" s="3" t="str">
        <f>HYPERLINK("https://talan.bank.gov.ua/get-user-certificate/gVb-bEhUDomJ1RwiEdkw","Завантажити сертифікат")</f>
        <v>Завантажити сертифікат</v>
      </c>
    </row>
    <row r="744" spans="1:5" x14ac:dyDescent="0.3">
      <c r="A744" s="3" t="s">
        <v>2461</v>
      </c>
      <c r="B744" s="3" t="s">
        <v>2462</v>
      </c>
      <c r="C744" s="3" t="s">
        <v>2463</v>
      </c>
      <c r="D744" s="3" t="s">
        <v>2464</v>
      </c>
      <c r="E744" s="3" t="str">
        <f>HYPERLINK("https://talan.bank.gov.ua/get-user-certificate/gVb-bQndOlUTuCiXZit5","Завантажити сертифікат")</f>
        <v>Завантажити сертифікат</v>
      </c>
    </row>
    <row r="745" spans="1:5" x14ac:dyDescent="0.3">
      <c r="A745" s="3" t="s">
        <v>2465</v>
      </c>
      <c r="B745" s="3" t="s">
        <v>2466</v>
      </c>
      <c r="C745" s="3" t="s">
        <v>2467</v>
      </c>
      <c r="D745" s="3" t="s">
        <v>2468</v>
      </c>
      <c r="E745" s="3" t="str">
        <f>HYPERLINK("https://talan.bank.gov.ua/get-user-certificate/gVb-bkDpSAQB6ipS-02-","Завантажити сертифікат")</f>
        <v>Завантажити сертифікат</v>
      </c>
    </row>
    <row r="746" spans="1:5" x14ac:dyDescent="0.3">
      <c r="A746" s="3" t="s">
        <v>2469</v>
      </c>
      <c r="B746" s="3" t="s">
        <v>2470</v>
      </c>
      <c r="C746" s="3" t="s">
        <v>2471</v>
      </c>
      <c r="D746" s="3" t="s">
        <v>2468</v>
      </c>
      <c r="E746" s="3" t="str">
        <f>HYPERLINK("https://talan.bank.gov.ua/get-user-certificate/gVb-baAk_-p1ilfFkx-_","Завантажити сертифікат")</f>
        <v>Завантажити сертифікат</v>
      </c>
    </row>
    <row r="747" spans="1:5" x14ac:dyDescent="0.3">
      <c r="A747" s="3" t="s">
        <v>2472</v>
      </c>
      <c r="B747" s="3" t="s">
        <v>2473</v>
      </c>
      <c r="C747" s="3" t="s">
        <v>2474</v>
      </c>
      <c r="D747" s="3" t="s">
        <v>2468</v>
      </c>
      <c r="E747" s="3" t="str">
        <f>HYPERLINK("https://talan.bank.gov.ua/get-user-certificate/gVb-b0-RmaI--suwvB2T","Завантажити сертифікат")</f>
        <v>Завантажити сертифікат</v>
      </c>
    </row>
    <row r="748" spans="1:5" x14ac:dyDescent="0.3">
      <c r="A748" s="3" t="s">
        <v>2475</v>
      </c>
      <c r="B748" s="3" t="s">
        <v>2476</v>
      </c>
      <c r="C748" s="3" t="s">
        <v>2477</v>
      </c>
      <c r="D748" s="3" t="s">
        <v>2478</v>
      </c>
      <c r="E748" s="3" t="str">
        <f>HYPERLINK("https://talan.bank.gov.ua/get-user-certificate/gVb-bK79h6H1O09HK4if","Завантажити сертифікат")</f>
        <v>Завантажити сертифікат</v>
      </c>
    </row>
    <row r="749" spans="1:5" x14ac:dyDescent="0.3">
      <c r="A749" s="3" t="s">
        <v>2479</v>
      </c>
      <c r="B749" s="3" t="s">
        <v>2480</v>
      </c>
      <c r="C749" s="3" t="s">
        <v>2481</v>
      </c>
      <c r="D749" s="3" t="s">
        <v>2478</v>
      </c>
      <c r="E749" s="3" t="str">
        <f>HYPERLINK("https://talan.bank.gov.ua/get-user-certificate/gVb-bq9lq6fb64Bfa_cP","Завантажити сертифікат")</f>
        <v>Завантажити сертифікат</v>
      </c>
    </row>
    <row r="750" spans="1:5" x14ac:dyDescent="0.3">
      <c r="A750" s="3" t="s">
        <v>2482</v>
      </c>
      <c r="B750" s="3" t="s">
        <v>2483</v>
      </c>
      <c r="C750" s="3" t="s">
        <v>2484</v>
      </c>
      <c r="D750" s="3" t="s">
        <v>2478</v>
      </c>
      <c r="E750" s="3" t="str">
        <f>HYPERLINK("https://talan.bank.gov.ua/get-user-certificate/gVb-bo1f8YIpFVT-tdqQ","Завантажити сертифікат")</f>
        <v>Завантажити сертифікат</v>
      </c>
    </row>
    <row r="751" spans="1:5" x14ac:dyDescent="0.3">
      <c r="A751" s="3" t="s">
        <v>2485</v>
      </c>
      <c r="B751" s="3" t="s">
        <v>2486</v>
      </c>
      <c r="C751" s="3" t="s">
        <v>2487</v>
      </c>
      <c r="D751" s="3" t="s">
        <v>2478</v>
      </c>
      <c r="E751" s="3" t="str">
        <f>HYPERLINK("https://talan.bank.gov.ua/get-user-certificate/gVb-bPzzbwdJVGTZkd6E","Завантажити сертифікат")</f>
        <v>Завантажити сертифікат</v>
      </c>
    </row>
    <row r="752" spans="1:5" x14ac:dyDescent="0.3">
      <c r="A752" s="3" t="s">
        <v>2488</v>
      </c>
      <c r="B752" s="3" t="s">
        <v>2489</v>
      </c>
      <c r="C752" s="3" t="s">
        <v>2490</v>
      </c>
      <c r="D752" s="3" t="s">
        <v>2478</v>
      </c>
      <c r="E752" s="3" t="str">
        <f>HYPERLINK("https://talan.bank.gov.ua/get-user-certificate/gVb-bDdpcTXFAr2nispF","Завантажити сертифікат")</f>
        <v>Завантажити сертифікат</v>
      </c>
    </row>
    <row r="753" spans="1:5" x14ac:dyDescent="0.3">
      <c r="A753" s="3" t="s">
        <v>2491</v>
      </c>
      <c r="B753" s="3" t="s">
        <v>2492</v>
      </c>
      <c r="C753" s="3" t="s">
        <v>2493</v>
      </c>
      <c r="D753" s="3" t="s">
        <v>2478</v>
      </c>
      <c r="E753" s="3" t="str">
        <f>HYPERLINK("https://talan.bank.gov.ua/get-user-certificate/gVb-bR5iUVngWV4a7TNC","Завантажити сертифікат")</f>
        <v>Завантажити сертифікат</v>
      </c>
    </row>
    <row r="754" spans="1:5" x14ac:dyDescent="0.3">
      <c r="A754" s="3" t="s">
        <v>2494</v>
      </c>
      <c r="B754" s="3" t="s">
        <v>2495</v>
      </c>
      <c r="C754" s="3" t="s">
        <v>2496</v>
      </c>
      <c r="D754" s="3" t="s">
        <v>2478</v>
      </c>
      <c r="E754" s="3" t="str">
        <f>HYPERLINK("https://talan.bank.gov.ua/get-user-certificate/gVb-bt-yUl_UgKcmFS6S","Завантажити сертифікат")</f>
        <v>Завантажити сертифікат</v>
      </c>
    </row>
    <row r="755" spans="1:5" x14ac:dyDescent="0.3">
      <c r="A755" s="3" t="s">
        <v>2497</v>
      </c>
      <c r="B755" s="3" t="s">
        <v>2498</v>
      </c>
      <c r="C755" s="3" t="s">
        <v>2499</v>
      </c>
      <c r="D755" s="3" t="s">
        <v>2478</v>
      </c>
      <c r="E755" s="3" t="str">
        <f>HYPERLINK("https://talan.bank.gov.ua/get-user-certificate/gVb-bSIwhRSqzuZaPErq","Завантажити сертифікат")</f>
        <v>Завантажити сертифікат</v>
      </c>
    </row>
    <row r="756" spans="1:5" x14ac:dyDescent="0.3">
      <c r="A756" s="3" t="s">
        <v>2500</v>
      </c>
      <c r="B756" s="3" t="s">
        <v>2501</v>
      </c>
      <c r="C756" s="3" t="s">
        <v>2502</v>
      </c>
      <c r="D756" s="3" t="s">
        <v>2478</v>
      </c>
      <c r="E756" s="3" t="str">
        <f>HYPERLINK("https://talan.bank.gov.ua/get-user-certificate/gVb-bofsrnTTf7o3R6XC","Завантажити сертифікат")</f>
        <v>Завантажити сертифікат</v>
      </c>
    </row>
    <row r="757" spans="1:5" x14ac:dyDescent="0.3">
      <c r="A757" s="3" t="s">
        <v>2503</v>
      </c>
      <c r="B757" s="3" t="s">
        <v>2504</v>
      </c>
      <c r="C757" s="3" t="s">
        <v>2505</v>
      </c>
      <c r="D757" s="3" t="s">
        <v>2506</v>
      </c>
      <c r="E757" s="3" t="str">
        <f>HYPERLINK("https://talan.bank.gov.ua/get-user-certificate/gVb-b2ptYti5E6mS5BQI","Завантажити сертифікат")</f>
        <v>Завантажити сертифікат</v>
      </c>
    </row>
    <row r="758" spans="1:5" x14ac:dyDescent="0.3">
      <c r="A758" s="3" t="s">
        <v>2507</v>
      </c>
      <c r="B758" s="3" t="s">
        <v>2508</v>
      </c>
      <c r="C758" s="3" t="s">
        <v>2509</v>
      </c>
      <c r="D758" s="3" t="s">
        <v>2506</v>
      </c>
      <c r="E758" s="3" t="str">
        <f>HYPERLINK("https://talan.bank.gov.ua/get-user-certificate/gVb-bPzcjFHSqoPygxws","Завантажити сертифікат")</f>
        <v>Завантажити сертифікат</v>
      </c>
    </row>
    <row r="759" spans="1:5" x14ac:dyDescent="0.3">
      <c r="A759" s="3" t="s">
        <v>2510</v>
      </c>
      <c r="B759" s="3" t="s">
        <v>2511</v>
      </c>
      <c r="C759" s="3" t="s">
        <v>2512</v>
      </c>
      <c r="D759" s="3" t="s">
        <v>2506</v>
      </c>
      <c r="E759" s="3" t="str">
        <f>HYPERLINK("https://talan.bank.gov.ua/get-user-certificate/gVb-bjxS0okyUWQRLskb","Завантажити сертифікат")</f>
        <v>Завантажити сертифікат</v>
      </c>
    </row>
    <row r="760" spans="1:5" x14ac:dyDescent="0.3">
      <c r="A760" s="3" t="s">
        <v>2513</v>
      </c>
      <c r="B760" s="3" t="s">
        <v>2514</v>
      </c>
      <c r="C760" s="3" t="s">
        <v>2515</v>
      </c>
      <c r="D760" s="3" t="s">
        <v>2506</v>
      </c>
      <c r="E760" s="3" t="str">
        <f>HYPERLINK("https://talan.bank.gov.ua/get-user-certificate/gVb-bs5S6IvntQt9wwiv","Завантажити сертифікат")</f>
        <v>Завантажити сертифікат</v>
      </c>
    </row>
    <row r="761" spans="1:5" x14ac:dyDescent="0.3">
      <c r="A761" s="3" t="s">
        <v>2516</v>
      </c>
      <c r="B761" s="3" t="s">
        <v>2517</v>
      </c>
      <c r="C761" s="3" t="s">
        <v>2518</v>
      </c>
      <c r="D761" s="3" t="s">
        <v>2506</v>
      </c>
      <c r="E761" s="3" t="str">
        <f>HYPERLINK("https://talan.bank.gov.ua/get-user-certificate/gVb-boj1HsCpwwd4um6N","Завантажити сертифікат")</f>
        <v>Завантажити сертифікат</v>
      </c>
    </row>
    <row r="762" spans="1:5" x14ac:dyDescent="0.3">
      <c r="A762" s="3" t="s">
        <v>2519</v>
      </c>
      <c r="B762" s="3" t="s">
        <v>2520</v>
      </c>
      <c r="C762" s="3" t="s">
        <v>2521</v>
      </c>
      <c r="D762" s="3" t="s">
        <v>2506</v>
      </c>
      <c r="E762" s="3" t="str">
        <f>HYPERLINK("https://talan.bank.gov.ua/get-user-certificate/gVb-b1oRzGEPsCtOcAI4","Завантажити сертифікат")</f>
        <v>Завантажити сертифікат</v>
      </c>
    </row>
    <row r="763" spans="1:5" x14ac:dyDescent="0.3">
      <c r="A763" s="3" t="s">
        <v>2522</v>
      </c>
      <c r="B763" s="3" t="s">
        <v>2523</v>
      </c>
      <c r="C763" s="3" t="s">
        <v>2524</v>
      </c>
      <c r="D763" s="3" t="s">
        <v>2506</v>
      </c>
      <c r="E763" s="3" t="str">
        <f>HYPERLINK("https://talan.bank.gov.ua/get-user-certificate/gVb-bR7w9qcjS_bXEQYd","Завантажити сертифікат")</f>
        <v>Завантажити сертифікат</v>
      </c>
    </row>
    <row r="764" spans="1:5" x14ac:dyDescent="0.3">
      <c r="A764" s="3" t="s">
        <v>2525</v>
      </c>
      <c r="B764" s="3" t="s">
        <v>2526</v>
      </c>
      <c r="C764" s="3" t="s">
        <v>2527</v>
      </c>
      <c r="D764" s="3" t="s">
        <v>2506</v>
      </c>
      <c r="E764" s="3" t="str">
        <f>HYPERLINK("https://talan.bank.gov.ua/get-user-certificate/gVb-bQNgVUCqGNl1n5P4","Завантажити сертифікат")</f>
        <v>Завантажити сертифікат</v>
      </c>
    </row>
    <row r="765" spans="1:5" x14ac:dyDescent="0.3">
      <c r="A765" s="3" t="s">
        <v>2528</v>
      </c>
      <c r="B765" s="3" t="s">
        <v>2529</v>
      </c>
      <c r="C765" s="3" t="s">
        <v>2530</v>
      </c>
      <c r="D765" s="3" t="s">
        <v>2531</v>
      </c>
      <c r="E765" s="3" t="str">
        <f>HYPERLINK("https://talan.bank.gov.ua/get-user-certificate/gVb-b3EsXL6roizxI_Qd","Завантажити сертифікат")</f>
        <v>Завантажити сертифікат</v>
      </c>
    </row>
    <row r="766" spans="1:5" x14ac:dyDescent="0.3">
      <c r="A766" s="3" t="s">
        <v>2532</v>
      </c>
      <c r="B766" s="3" t="s">
        <v>2533</v>
      </c>
      <c r="C766" s="3" t="s">
        <v>2534</v>
      </c>
      <c r="D766" s="3" t="s">
        <v>2531</v>
      </c>
      <c r="E766" s="3" t="str">
        <f>HYPERLINK("https://talan.bank.gov.ua/get-user-certificate/gVb-b2HVLozdnXbWF2xy","Завантажити сертифікат")</f>
        <v>Завантажити сертифікат</v>
      </c>
    </row>
    <row r="767" spans="1:5" x14ac:dyDescent="0.3">
      <c r="A767" s="3" t="s">
        <v>2535</v>
      </c>
      <c r="B767" s="3" t="s">
        <v>2536</v>
      </c>
      <c r="C767" s="3" t="s">
        <v>2537</v>
      </c>
      <c r="D767" s="3" t="s">
        <v>2531</v>
      </c>
      <c r="E767" s="3" t="str">
        <f>HYPERLINK("https://talan.bank.gov.ua/get-user-certificate/gVb-br60bz9L5_ilTCuq","Завантажити сертифікат")</f>
        <v>Завантажити сертифікат</v>
      </c>
    </row>
    <row r="768" spans="1:5" x14ac:dyDescent="0.3">
      <c r="A768" s="3" t="s">
        <v>2538</v>
      </c>
      <c r="B768" s="3" t="s">
        <v>2539</v>
      </c>
      <c r="C768" s="3" t="s">
        <v>2540</v>
      </c>
      <c r="D768" s="3" t="s">
        <v>2531</v>
      </c>
      <c r="E768" s="3" t="str">
        <f>HYPERLINK("https://talan.bank.gov.ua/get-user-certificate/gVb-bFAOUEzKB2iNqcQi","Завантажити сертифікат")</f>
        <v>Завантажити сертифікат</v>
      </c>
    </row>
    <row r="769" spans="1:5" x14ac:dyDescent="0.3">
      <c r="A769" s="3" t="s">
        <v>2541</v>
      </c>
      <c r="B769" s="3" t="s">
        <v>2542</v>
      </c>
      <c r="C769" s="3" t="s">
        <v>2543</v>
      </c>
      <c r="D769" s="3" t="s">
        <v>2544</v>
      </c>
      <c r="E769" s="3" t="str">
        <f>HYPERLINK("https://talan.bank.gov.ua/get-user-certificate/gVb-bbWB94iAg9IMExMu","Завантажити сертифікат")</f>
        <v>Завантажити сертифікат</v>
      </c>
    </row>
    <row r="770" spans="1:5" x14ac:dyDescent="0.3">
      <c r="A770" s="3" t="s">
        <v>2545</v>
      </c>
      <c r="B770" s="3" t="s">
        <v>2546</v>
      </c>
      <c r="C770" s="3" t="s">
        <v>2547</v>
      </c>
      <c r="D770" s="3" t="s">
        <v>2544</v>
      </c>
      <c r="E770" s="3" t="str">
        <f>HYPERLINK("https://talan.bank.gov.ua/get-user-certificate/gVb-bZVmFPYtkNcSGQ91","Завантажити сертифікат")</f>
        <v>Завантажити сертифікат</v>
      </c>
    </row>
    <row r="771" spans="1:5" x14ac:dyDescent="0.3">
      <c r="A771" s="3" t="s">
        <v>2548</v>
      </c>
      <c r="B771" s="3" t="s">
        <v>2549</v>
      </c>
      <c r="C771" s="3" t="s">
        <v>2550</v>
      </c>
      <c r="D771" s="3" t="s">
        <v>2551</v>
      </c>
      <c r="E771" s="3" t="str">
        <f>HYPERLINK("https://talan.bank.gov.ua/get-user-certificate/gVb-bBmIznbUndTRe8t-","Завантажити сертифікат")</f>
        <v>Завантажити сертифікат</v>
      </c>
    </row>
    <row r="772" spans="1:5" x14ac:dyDescent="0.3">
      <c r="A772" s="3" t="s">
        <v>2552</v>
      </c>
      <c r="B772" s="3" t="s">
        <v>2553</v>
      </c>
      <c r="C772" s="3" t="s">
        <v>2554</v>
      </c>
      <c r="D772" s="3" t="s">
        <v>2555</v>
      </c>
      <c r="E772" s="3" t="str">
        <f>HYPERLINK("https://talan.bank.gov.ua/get-user-certificate/gVb-bZ3yWnB4t-UNAr3X","Завантажити сертифікат")</f>
        <v>Завантажити сертифікат</v>
      </c>
    </row>
    <row r="773" spans="1:5" x14ac:dyDescent="0.3">
      <c r="A773" s="3" t="s">
        <v>2556</v>
      </c>
      <c r="B773" s="3" t="s">
        <v>2557</v>
      </c>
      <c r="C773" s="3" t="s">
        <v>2558</v>
      </c>
      <c r="D773" s="3" t="s">
        <v>2555</v>
      </c>
      <c r="E773" s="3" t="str">
        <f>HYPERLINK("https://talan.bank.gov.ua/get-user-certificate/gVb-bhNuxL4EKdoNmuMf","Завантажити сертифікат")</f>
        <v>Завантажити сертифікат</v>
      </c>
    </row>
    <row r="774" spans="1:5" x14ac:dyDescent="0.3">
      <c r="A774" s="3" t="s">
        <v>2559</v>
      </c>
      <c r="B774" s="3" t="s">
        <v>2560</v>
      </c>
      <c r="C774" s="3" t="s">
        <v>2561</v>
      </c>
      <c r="D774" s="3" t="s">
        <v>2555</v>
      </c>
      <c r="E774" s="3" t="str">
        <f>HYPERLINK("https://talan.bank.gov.ua/get-user-certificate/gVb-bCk1quY7cnqopPcK","Завантажити сертифікат")</f>
        <v>Завантажити сертифікат</v>
      </c>
    </row>
    <row r="775" spans="1:5" x14ac:dyDescent="0.3">
      <c r="A775" s="3" t="s">
        <v>2562</v>
      </c>
      <c r="B775" s="3" t="s">
        <v>2563</v>
      </c>
      <c r="C775" s="3" t="s">
        <v>2564</v>
      </c>
      <c r="D775" s="3" t="s">
        <v>2565</v>
      </c>
      <c r="E775" s="3" t="str">
        <f>HYPERLINK("https://talan.bank.gov.ua/get-user-certificate/gVb-b-8IFOoENQ8MUfwz","Завантажити сертифікат")</f>
        <v>Завантажити сертифікат</v>
      </c>
    </row>
    <row r="776" spans="1:5" x14ac:dyDescent="0.3">
      <c r="A776" s="3" t="s">
        <v>2566</v>
      </c>
      <c r="B776" s="3" t="s">
        <v>2567</v>
      </c>
      <c r="C776" s="3" t="s">
        <v>2568</v>
      </c>
      <c r="D776" s="3" t="s">
        <v>2569</v>
      </c>
      <c r="E776" s="3" t="str">
        <f>HYPERLINK("https://talan.bank.gov.ua/get-user-certificate/gVb-bLGeIcX0ZWhPAjts","Завантажити сертифікат")</f>
        <v>Завантажити сертифікат</v>
      </c>
    </row>
    <row r="777" spans="1:5" x14ac:dyDescent="0.3">
      <c r="A777" s="3" t="s">
        <v>2570</v>
      </c>
      <c r="B777" s="3" t="s">
        <v>2571</v>
      </c>
      <c r="C777" s="3" t="s">
        <v>2572</v>
      </c>
      <c r="D777" s="3" t="s">
        <v>2569</v>
      </c>
      <c r="E777" s="3" t="str">
        <f>HYPERLINK("https://talan.bank.gov.ua/get-user-certificate/gVb-bcPKKYyq-XNoP5j8","Завантажити сертифікат")</f>
        <v>Завантажити сертифікат</v>
      </c>
    </row>
    <row r="778" spans="1:5" x14ac:dyDescent="0.3">
      <c r="A778" s="3" t="s">
        <v>2573</v>
      </c>
      <c r="B778" s="3" t="s">
        <v>2574</v>
      </c>
      <c r="C778" s="3" t="s">
        <v>2575</v>
      </c>
      <c r="D778" s="3" t="s">
        <v>2576</v>
      </c>
      <c r="E778" s="3" t="str">
        <f>HYPERLINK("https://talan.bank.gov.ua/get-user-certificate/gVb-bUQMlKNXbIOMrwmL","Завантажити сертифікат")</f>
        <v>Завантажити сертифікат</v>
      </c>
    </row>
    <row r="779" spans="1:5" x14ac:dyDescent="0.3">
      <c r="A779" s="3" t="s">
        <v>2577</v>
      </c>
      <c r="B779" s="3" t="s">
        <v>2578</v>
      </c>
      <c r="C779" s="3" t="s">
        <v>2579</v>
      </c>
      <c r="D779" s="3" t="s">
        <v>2580</v>
      </c>
      <c r="E779" s="3" t="str">
        <f>HYPERLINK("https://talan.bank.gov.ua/get-user-certificate/gVb-bLItx8dLmvSUQL2U","Завантажити сертифікат")</f>
        <v>Завантажити сертифікат</v>
      </c>
    </row>
    <row r="780" spans="1:5" x14ac:dyDescent="0.3">
      <c r="A780" s="3" t="s">
        <v>2581</v>
      </c>
      <c r="B780" s="3" t="s">
        <v>2582</v>
      </c>
      <c r="C780" s="3" t="s">
        <v>2583</v>
      </c>
      <c r="D780" s="3" t="s">
        <v>2584</v>
      </c>
      <c r="E780" s="3" t="str">
        <f>HYPERLINK("https://talan.bank.gov.ua/get-user-certificate/gVb-bvLS6-bp_quKhMnL","Завантажити сертифікат")</f>
        <v>Завантажити сертифікат</v>
      </c>
    </row>
    <row r="781" spans="1:5" x14ac:dyDescent="0.3">
      <c r="A781" s="3" t="s">
        <v>2585</v>
      </c>
      <c r="B781" s="3" t="s">
        <v>2586</v>
      </c>
      <c r="C781" s="3" t="s">
        <v>2587</v>
      </c>
      <c r="D781" s="3" t="s">
        <v>2584</v>
      </c>
      <c r="E781" s="3" t="str">
        <f>HYPERLINK("https://talan.bank.gov.ua/get-user-certificate/gVb-bbOYMtgC98P0lH2d","Завантажити сертифікат")</f>
        <v>Завантажити сертифікат</v>
      </c>
    </row>
    <row r="782" spans="1:5" x14ac:dyDescent="0.3">
      <c r="A782" s="3" t="s">
        <v>2588</v>
      </c>
      <c r="B782" s="3" t="s">
        <v>2589</v>
      </c>
      <c r="C782" s="3" t="s">
        <v>2590</v>
      </c>
      <c r="D782" s="3" t="s">
        <v>2591</v>
      </c>
      <c r="E782" s="3" t="str">
        <f>HYPERLINK("https://talan.bank.gov.ua/get-user-certificate/gVb-bisAFECzbVWDDJ3P","Завантажити сертифікат")</f>
        <v>Завантажити сертифікат</v>
      </c>
    </row>
    <row r="783" spans="1:5" x14ac:dyDescent="0.3">
      <c r="A783" s="3" t="s">
        <v>2592</v>
      </c>
      <c r="B783" s="3" t="s">
        <v>2593</v>
      </c>
      <c r="C783" s="3" t="s">
        <v>2594</v>
      </c>
      <c r="D783" s="3" t="s">
        <v>2591</v>
      </c>
      <c r="E783" s="3" t="str">
        <f>HYPERLINK("https://talan.bank.gov.ua/get-user-certificate/gVb-bHbYWFveB2DglG6n","Завантажити сертифікат")</f>
        <v>Завантажити сертифікат</v>
      </c>
    </row>
    <row r="784" spans="1:5" x14ac:dyDescent="0.3">
      <c r="A784" s="3" t="s">
        <v>2595</v>
      </c>
      <c r="B784" s="3" t="s">
        <v>2596</v>
      </c>
      <c r="C784" s="3" t="s">
        <v>2597</v>
      </c>
      <c r="D784" s="3" t="s">
        <v>2591</v>
      </c>
      <c r="E784" s="3" t="str">
        <f>HYPERLINK("https://talan.bank.gov.ua/get-user-certificate/gVb-bDHcpi4rltD1JBZv","Завантажити сертифікат")</f>
        <v>Завантажити сертифікат</v>
      </c>
    </row>
    <row r="785" spans="1:5" x14ac:dyDescent="0.3">
      <c r="A785" s="3" t="s">
        <v>2598</v>
      </c>
      <c r="B785" s="3" t="s">
        <v>2599</v>
      </c>
      <c r="C785" s="3" t="s">
        <v>2600</v>
      </c>
      <c r="D785" s="3" t="s">
        <v>2591</v>
      </c>
      <c r="E785" s="3" t="str">
        <f>HYPERLINK("https://talan.bank.gov.ua/get-user-certificate/gVb-bhjzST0rdnWLrPKB","Завантажити сертифікат")</f>
        <v>Завантажити сертифікат</v>
      </c>
    </row>
    <row r="786" spans="1:5" x14ac:dyDescent="0.3">
      <c r="A786" s="3" t="s">
        <v>2601</v>
      </c>
      <c r="B786" s="3" t="s">
        <v>2602</v>
      </c>
      <c r="C786" s="3" t="s">
        <v>2603</v>
      </c>
      <c r="D786" s="3" t="s">
        <v>2591</v>
      </c>
      <c r="E786" s="3" t="str">
        <f>HYPERLINK("https://talan.bank.gov.ua/get-user-certificate/gVb-bp5kKUM9QUASxXus","Завантажити сертифікат")</f>
        <v>Завантажити сертифікат</v>
      </c>
    </row>
    <row r="787" spans="1:5" x14ac:dyDescent="0.3">
      <c r="A787" s="3" t="s">
        <v>2604</v>
      </c>
      <c r="B787" s="3" t="s">
        <v>2605</v>
      </c>
      <c r="C787" s="3" t="s">
        <v>2606</v>
      </c>
      <c r="D787" s="3" t="s">
        <v>2591</v>
      </c>
      <c r="E787" s="3" t="str">
        <f>HYPERLINK("https://talan.bank.gov.ua/get-user-certificate/gVb-b66G5V5Wz2yDwz7D","Завантажити сертифікат")</f>
        <v>Завантажити сертифікат</v>
      </c>
    </row>
    <row r="788" spans="1:5" x14ac:dyDescent="0.3">
      <c r="A788" s="3" t="s">
        <v>2607</v>
      </c>
      <c r="B788" s="3" t="s">
        <v>2608</v>
      </c>
      <c r="C788" s="3" t="s">
        <v>2609</v>
      </c>
      <c r="D788" s="3" t="s">
        <v>2610</v>
      </c>
      <c r="E788" s="3" t="str">
        <f>HYPERLINK("https://talan.bank.gov.ua/get-user-certificate/gVb-bQD4MifekgyonkKp","Завантажити сертифікат")</f>
        <v>Завантажити сертифікат</v>
      </c>
    </row>
    <row r="789" spans="1:5" x14ac:dyDescent="0.3">
      <c r="A789" s="3" t="s">
        <v>2611</v>
      </c>
      <c r="B789" s="3" t="s">
        <v>2612</v>
      </c>
      <c r="C789" s="3" t="s">
        <v>2613</v>
      </c>
      <c r="D789" s="3" t="s">
        <v>2614</v>
      </c>
      <c r="E789" s="3" t="str">
        <f>HYPERLINK("https://talan.bank.gov.ua/get-user-certificate/gVb-bcT-IcG-qPwS-rWE","Завантажити сертифікат")</f>
        <v>Завантажити сертифікат</v>
      </c>
    </row>
    <row r="790" spans="1:5" x14ac:dyDescent="0.3">
      <c r="A790" s="3" t="s">
        <v>2615</v>
      </c>
      <c r="B790" s="3" t="s">
        <v>2616</v>
      </c>
      <c r="C790" s="3" t="s">
        <v>2617</v>
      </c>
      <c r="D790" s="3" t="s">
        <v>2618</v>
      </c>
      <c r="E790" s="3" t="str">
        <f>HYPERLINK("https://talan.bank.gov.ua/get-user-certificate/gVb-b_S8ZnqBWZKKuSxE","Завантажити сертифікат")</f>
        <v>Завантажити сертифікат</v>
      </c>
    </row>
    <row r="791" spans="1:5" x14ac:dyDescent="0.3">
      <c r="A791" s="3" t="s">
        <v>2619</v>
      </c>
      <c r="B791" s="3" t="s">
        <v>2620</v>
      </c>
      <c r="C791" s="3" t="s">
        <v>2621</v>
      </c>
      <c r="D791" s="3" t="s">
        <v>2618</v>
      </c>
      <c r="E791" s="3" t="str">
        <f>HYPERLINK("https://talan.bank.gov.ua/get-user-certificate/gVb-bUvfjJ3Ck0tE18j1","Завантажити сертифікат")</f>
        <v>Завантажити сертифікат</v>
      </c>
    </row>
    <row r="792" spans="1:5" x14ac:dyDescent="0.3">
      <c r="A792" s="3" t="s">
        <v>2622</v>
      </c>
      <c r="B792" s="3" t="s">
        <v>2623</v>
      </c>
      <c r="C792" s="3" t="s">
        <v>2624</v>
      </c>
      <c r="D792" s="3" t="s">
        <v>2625</v>
      </c>
      <c r="E792" s="3" t="str">
        <f>HYPERLINK("https://talan.bank.gov.ua/get-user-certificate/gVb-blxYNgG5QQ5LL1Gb","Завантажити сертифікат")</f>
        <v>Завантажити сертифікат</v>
      </c>
    </row>
    <row r="793" spans="1:5" x14ac:dyDescent="0.3">
      <c r="A793" s="3" t="s">
        <v>2626</v>
      </c>
      <c r="B793" s="3" t="s">
        <v>2627</v>
      </c>
      <c r="C793" s="3" t="s">
        <v>2628</v>
      </c>
      <c r="D793" s="3" t="s">
        <v>2625</v>
      </c>
      <c r="E793" s="3" t="str">
        <f>HYPERLINK("https://talan.bank.gov.ua/get-user-certificate/gVb-boyDg6UXPnZ-BIb-","Завантажити сертифікат")</f>
        <v>Завантажити сертифікат</v>
      </c>
    </row>
    <row r="794" spans="1:5" x14ac:dyDescent="0.3">
      <c r="A794" s="3" t="s">
        <v>2629</v>
      </c>
      <c r="B794" s="3" t="s">
        <v>2630</v>
      </c>
      <c r="C794" s="3" t="s">
        <v>2631</v>
      </c>
      <c r="D794" s="3" t="s">
        <v>2632</v>
      </c>
      <c r="E794" s="3" t="str">
        <f>HYPERLINK("https://talan.bank.gov.ua/get-user-certificate/gVb-b7JaIpI2j0tpoa0H","Завантажити сертифікат")</f>
        <v>Завантажити сертифікат</v>
      </c>
    </row>
    <row r="795" spans="1:5" x14ac:dyDescent="0.3">
      <c r="A795" s="3" t="s">
        <v>2633</v>
      </c>
      <c r="B795" s="3" t="s">
        <v>2634</v>
      </c>
      <c r="C795" s="3" t="s">
        <v>2635</v>
      </c>
      <c r="D795" s="3" t="s">
        <v>2632</v>
      </c>
      <c r="E795" s="3" t="str">
        <f>HYPERLINK("https://talan.bank.gov.ua/get-user-certificate/gVb-bv4AQx9MFZmqyEdT","Завантажити сертифікат")</f>
        <v>Завантажити сертифікат</v>
      </c>
    </row>
    <row r="796" spans="1:5" x14ac:dyDescent="0.3">
      <c r="A796" s="3" t="s">
        <v>2636</v>
      </c>
      <c r="B796" s="3" t="s">
        <v>2637</v>
      </c>
      <c r="C796" s="3" t="s">
        <v>2638</v>
      </c>
      <c r="D796" s="3" t="s">
        <v>2632</v>
      </c>
      <c r="E796" s="3" t="str">
        <f>HYPERLINK("https://talan.bank.gov.ua/get-user-certificate/gVb-bXwgcqixPiwvdkj_","Завантажити сертифікат")</f>
        <v>Завантажити сертифікат</v>
      </c>
    </row>
    <row r="797" spans="1:5" x14ac:dyDescent="0.3">
      <c r="A797" s="3" t="s">
        <v>2639</v>
      </c>
      <c r="B797" s="3" t="s">
        <v>2640</v>
      </c>
      <c r="C797" s="3" t="s">
        <v>2641</v>
      </c>
      <c r="D797" s="3" t="s">
        <v>2632</v>
      </c>
      <c r="E797" s="3" t="str">
        <f>HYPERLINK("https://talan.bank.gov.ua/get-user-certificate/gVb-bKLdAE1GmoGaHgBs","Завантажити сертифікат")</f>
        <v>Завантажити сертифікат</v>
      </c>
    </row>
    <row r="798" spans="1:5" x14ac:dyDescent="0.3">
      <c r="A798" s="3" t="s">
        <v>2642</v>
      </c>
      <c r="B798" s="3" t="s">
        <v>2643</v>
      </c>
      <c r="C798" s="3" t="s">
        <v>2644</v>
      </c>
      <c r="D798" s="3" t="s">
        <v>2632</v>
      </c>
      <c r="E798" s="3" t="str">
        <f>HYPERLINK("https://talan.bank.gov.ua/get-user-certificate/gVb-bDe55xkvHKz2R0P3","Завантажити сертифікат")</f>
        <v>Завантажити сертифікат</v>
      </c>
    </row>
    <row r="799" spans="1:5" x14ac:dyDescent="0.3">
      <c r="A799" s="3" t="s">
        <v>2645</v>
      </c>
      <c r="B799" s="3" t="s">
        <v>2646</v>
      </c>
      <c r="C799" s="3" t="s">
        <v>2647</v>
      </c>
      <c r="D799" s="3" t="s">
        <v>2632</v>
      </c>
      <c r="E799" s="3" t="str">
        <f>HYPERLINK("https://talan.bank.gov.ua/get-user-certificate/gVb-bxo_iVpgIbOCcVdm","Завантажити сертифікат")</f>
        <v>Завантажити сертифікат</v>
      </c>
    </row>
    <row r="800" spans="1:5" x14ac:dyDescent="0.3">
      <c r="A800" s="3" t="s">
        <v>2648</v>
      </c>
      <c r="B800" s="3" t="s">
        <v>2649</v>
      </c>
      <c r="C800" s="3" t="s">
        <v>2650</v>
      </c>
      <c r="D800" s="3" t="s">
        <v>377</v>
      </c>
      <c r="E800" s="3" t="str">
        <f>HYPERLINK("https://talan.bank.gov.ua/get-user-certificate/gVb-bA-mXFNOgn9qgfUr","Завантажити сертифікат")</f>
        <v>Завантажити сертифікат</v>
      </c>
    </row>
    <row r="801" spans="1:5" x14ac:dyDescent="0.3">
      <c r="A801" s="3" t="s">
        <v>2651</v>
      </c>
      <c r="B801" s="3" t="s">
        <v>2652</v>
      </c>
      <c r="C801" s="3" t="s">
        <v>2653</v>
      </c>
      <c r="D801" s="3" t="s">
        <v>2654</v>
      </c>
      <c r="E801" s="3" t="str">
        <f>HYPERLINK("https://talan.bank.gov.ua/get-user-certificate/gVb-bgRsVNHRRw9zxGGV","Завантажити сертифікат")</f>
        <v>Завантажити сертифікат</v>
      </c>
    </row>
    <row r="802" spans="1:5" x14ac:dyDescent="0.3">
      <c r="A802" s="3" t="s">
        <v>2655</v>
      </c>
      <c r="B802" s="3" t="s">
        <v>2656</v>
      </c>
      <c r="C802" s="3" t="s">
        <v>2657</v>
      </c>
      <c r="D802" s="3" t="s">
        <v>2658</v>
      </c>
      <c r="E802" s="3" t="str">
        <f>HYPERLINK("https://talan.bank.gov.ua/get-user-certificate/gVb-bGJDL5Vm5ArNm-MO","Завантажити сертифікат")</f>
        <v>Завантажити сертифікат</v>
      </c>
    </row>
    <row r="803" spans="1:5" x14ac:dyDescent="0.3">
      <c r="A803" s="3" t="s">
        <v>2659</v>
      </c>
      <c r="B803" s="3" t="s">
        <v>2660</v>
      </c>
      <c r="C803" s="3" t="s">
        <v>2661</v>
      </c>
      <c r="D803" s="3" t="s">
        <v>2658</v>
      </c>
      <c r="E803" s="3" t="str">
        <f>HYPERLINK("https://talan.bank.gov.ua/get-user-certificate/gVb-bzzw0zq1lh7_gCVO","Завантажити сертифікат")</f>
        <v>Завантажити сертифікат</v>
      </c>
    </row>
    <row r="804" spans="1:5" x14ac:dyDescent="0.3">
      <c r="A804" s="3" t="s">
        <v>2662</v>
      </c>
      <c r="B804" s="3" t="s">
        <v>2663</v>
      </c>
      <c r="C804" s="3" t="s">
        <v>2664</v>
      </c>
      <c r="D804" s="3" t="s">
        <v>2658</v>
      </c>
      <c r="E804" s="3" t="str">
        <f>HYPERLINK("https://talan.bank.gov.ua/get-user-certificate/gVb-bRmJQPVLTtj2RS7H","Завантажити сертифікат")</f>
        <v>Завантажити сертифікат</v>
      </c>
    </row>
    <row r="805" spans="1:5" x14ac:dyDescent="0.3">
      <c r="A805" s="3" t="s">
        <v>2665</v>
      </c>
      <c r="B805" s="3" t="s">
        <v>2666</v>
      </c>
      <c r="C805" s="3" t="s">
        <v>2667</v>
      </c>
      <c r="D805" s="3" t="s">
        <v>2658</v>
      </c>
      <c r="E805" s="3" t="str">
        <f>HYPERLINK("https://talan.bank.gov.ua/get-user-certificate/gVb-bYiHnQvFf4u_5t-m","Завантажити сертифікат")</f>
        <v>Завантажити сертифікат</v>
      </c>
    </row>
    <row r="806" spans="1:5" x14ac:dyDescent="0.3">
      <c r="A806" s="3" t="s">
        <v>2668</v>
      </c>
      <c r="B806" s="3" t="s">
        <v>2669</v>
      </c>
      <c r="C806" s="3" t="s">
        <v>2670</v>
      </c>
      <c r="D806" s="3" t="s">
        <v>2671</v>
      </c>
      <c r="E806" s="3" t="str">
        <f>HYPERLINK("https://talan.bank.gov.ua/get-user-certificate/gVb-bawbxtFdhz3jjIch","Завантажити сертифікат")</f>
        <v>Завантажити сертифікат</v>
      </c>
    </row>
    <row r="807" spans="1:5" x14ac:dyDescent="0.3">
      <c r="A807" s="3" t="s">
        <v>2672</v>
      </c>
      <c r="B807" s="3" t="s">
        <v>2673</v>
      </c>
      <c r="C807" s="3" t="s">
        <v>2674</v>
      </c>
      <c r="D807" s="3" t="s">
        <v>2675</v>
      </c>
      <c r="E807" s="3" t="str">
        <f>HYPERLINK("https://talan.bank.gov.ua/get-user-certificate/gVb-bKRjRnrb5F5chOtm","Завантажити сертифікат")</f>
        <v>Завантажити сертифікат</v>
      </c>
    </row>
    <row r="808" spans="1:5" x14ac:dyDescent="0.3">
      <c r="A808" s="3" t="s">
        <v>2676</v>
      </c>
      <c r="B808" s="3" t="s">
        <v>2677</v>
      </c>
      <c r="C808" s="3" t="s">
        <v>2678</v>
      </c>
      <c r="D808" s="3" t="s">
        <v>2675</v>
      </c>
      <c r="E808" s="3" t="str">
        <f>HYPERLINK("https://talan.bank.gov.ua/get-user-certificate/gVb-b4UTNF44GIOMJfiE","Завантажити сертифікат")</f>
        <v>Завантажити сертифікат</v>
      </c>
    </row>
    <row r="809" spans="1:5" x14ac:dyDescent="0.3">
      <c r="A809" s="3" t="s">
        <v>2679</v>
      </c>
      <c r="B809" s="3" t="s">
        <v>2680</v>
      </c>
      <c r="C809" s="3" t="s">
        <v>2681</v>
      </c>
      <c r="D809" s="3" t="s">
        <v>2675</v>
      </c>
      <c r="E809" s="3" t="str">
        <f>HYPERLINK("https://talan.bank.gov.ua/get-user-certificate/gVb-b1NDlcA1Tb2RrUor","Завантажити сертифікат")</f>
        <v>Завантажити сертифікат</v>
      </c>
    </row>
    <row r="810" spans="1:5" x14ac:dyDescent="0.3">
      <c r="A810" s="3" t="s">
        <v>2682</v>
      </c>
      <c r="B810" s="3" t="s">
        <v>2683</v>
      </c>
      <c r="C810" s="3" t="s">
        <v>2684</v>
      </c>
      <c r="D810" s="3" t="s">
        <v>2675</v>
      </c>
      <c r="E810" s="3" t="str">
        <f>HYPERLINK("https://talan.bank.gov.ua/get-user-certificate/gVb-bk0Ks6_eygGxklMs","Завантажити сертифікат")</f>
        <v>Завантажити сертифікат</v>
      </c>
    </row>
    <row r="811" spans="1:5" x14ac:dyDescent="0.3">
      <c r="A811" s="3" t="s">
        <v>2685</v>
      </c>
      <c r="B811" s="3" t="s">
        <v>2686</v>
      </c>
      <c r="C811" s="3" t="s">
        <v>2687</v>
      </c>
      <c r="D811" s="3" t="s">
        <v>2675</v>
      </c>
      <c r="E811" s="3" t="str">
        <f>HYPERLINK("https://talan.bank.gov.ua/get-user-certificate/gVb-bJlh60x7a44jOdb1","Завантажити сертифікат")</f>
        <v>Завантажити сертифікат</v>
      </c>
    </row>
    <row r="812" spans="1:5" x14ac:dyDescent="0.3">
      <c r="A812" s="3" t="s">
        <v>2688</v>
      </c>
      <c r="B812" s="3" t="s">
        <v>2689</v>
      </c>
      <c r="C812" s="3" t="s">
        <v>2690</v>
      </c>
      <c r="D812" s="3" t="s">
        <v>2691</v>
      </c>
      <c r="E812" s="3" t="str">
        <f>HYPERLINK("https://talan.bank.gov.ua/get-user-certificate/gVb-botACqlyQG5xADUx","Завантажити сертифікат")</f>
        <v>Завантажити сертифікат</v>
      </c>
    </row>
    <row r="813" spans="1:5" x14ac:dyDescent="0.3">
      <c r="A813" s="3" t="s">
        <v>2692</v>
      </c>
      <c r="B813" s="3" t="s">
        <v>2693</v>
      </c>
      <c r="C813" s="3" t="s">
        <v>2694</v>
      </c>
      <c r="D813" s="3" t="s">
        <v>2691</v>
      </c>
      <c r="E813" s="3" t="str">
        <f>HYPERLINK("https://talan.bank.gov.ua/get-user-certificate/gVb-biIW0o8C5HlSTpHF","Завантажити сертифікат")</f>
        <v>Завантажити сертифікат</v>
      </c>
    </row>
    <row r="814" spans="1:5" x14ac:dyDescent="0.3">
      <c r="A814" s="3" t="s">
        <v>2695</v>
      </c>
      <c r="B814" s="3" t="s">
        <v>2696</v>
      </c>
      <c r="C814" s="3" t="s">
        <v>2697</v>
      </c>
      <c r="D814" s="3" t="s">
        <v>2698</v>
      </c>
      <c r="E814" s="3" t="str">
        <f>HYPERLINK("https://talan.bank.gov.ua/get-user-certificate/gVb-bMqh9WFdbUDh9ViO","Завантажити сертифікат")</f>
        <v>Завантажити сертифікат</v>
      </c>
    </row>
    <row r="815" spans="1:5" x14ac:dyDescent="0.3">
      <c r="A815" s="3" t="s">
        <v>2699</v>
      </c>
      <c r="B815" s="3" t="s">
        <v>2700</v>
      </c>
      <c r="C815" s="3" t="s">
        <v>2701</v>
      </c>
      <c r="D815" s="3" t="s">
        <v>2702</v>
      </c>
      <c r="E815" s="3" t="str">
        <f>HYPERLINK("https://talan.bank.gov.ua/get-user-certificate/gVb-bDGyTg7MUJydE-IA","Завантажити сертифікат")</f>
        <v>Завантажити сертифікат</v>
      </c>
    </row>
    <row r="816" spans="1:5" s="5" customFormat="1" ht="14.4" x14ac:dyDescent="0.3">
      <c r="A816" s="6" t="s">
        <v>2703</v>
      </c>
      <c r="B816" s="6" t="s">
        <v>4043</v>
      </c>
      <c r="C816" s="6" t="s">
        <v>2704</v>
      </c>
      <c r="D816" s="6" t="s">
        <v>2702</v>
      </c>
      <c r="E816" s="6" t="str">
        <f>HYPERLINK("https://talan.bank.gov.ua/get-user-certificate/8vNcK5WjSiomBiC_4AUG","Завантажити сертифікат")</f>
        <v>Завантажити сертифікат</v>
      </c>
    </row>
    <row r="817" spans="1:5" x14ac:dyDescent="0.3">
      <c r="A817" s="3" t="s">
        <v>2705</v>
      </c>
      <c r="B817" s="3" t="s">
        <v>2706</v>
      </c>
      <c r="C817" s="3" t="s">
        <v>2707</v>
      </c>
      <c r="D817" s="3" t="s">
        <v>2702</v>
      </c>
      <c r="E817" s="3" t="str">
        <f>HYPERLINK("https://talan.bank.gov.ua/get-user-certificate/gVb-bqZBO2HgZPF_jjc8","Завантажити сертифікат")</f>
        <v>Завантажити сертифікат</v>
      </c>
    </row>
    <row r="818" spans="1:5" s="5" customFormat="1" ht="14.4" x14ac:dyDescent="0.3">
      <c r="A818" s="6" t="s">
        <v>2708</v>
      </c>
      <c r="B818" s="6" t="s">
        <v>2709</v>
      </c>
      <c r="C818" s="6" t="s">
        <v>4044</v>
      </c>
      <c r="D818" s="6" t="s">
        <v>2702</v>
      </c>
      <c r="E818" s="6" t="str">
        <f>HYPERLINK("https://talan.bank.gov.ua/get-user-certificate/8vNcKzGUrujnyp__WTFj","Завантажити сертифікат")</f>
        <v>Завантажити сертифікат</v>
      </c>
    </row>
    <row r="819" spans="1:5" x14ac:dyDescent="0.3">
      <c r="A819" s="3" t="s">
        <v>2710</v>
      </c>
      <c r="B819" s="3" t="s">
        <v>2711</v>
      </c>
      <c r="C819" s="3" t="s">
        <v>2712</v>
      </c>
      <c r="D819" s="3" t="s">
        <v>2702</v>
      </c>
      <c r="E819" s="3" t="str">
        <f>HYPERLINK("https://talan.bank.gov.ua/get-user-certificate/gVb-bUBkYYdgov55_bPH","Завантажити сертифікат")</f>
        <v>Завантажити сертифікат</v>
      </c>
    </row>
    <row r="820" spans="1:5" x14ac:dyDescent="0.3">
      <c r="A820" s="3" t="s">
        <v>2713</v>
      </c>
      <c r="B820" s="3" t="s">
        <v>2714</v>
      </c>
      <c r="C820" s="3" t="s">
        <v>2715</v>
      </c>
      <c r="D820" s="3" t="s">
        <v>2702</v>
      </c>
      <c r="E820" s="3" t="str">
        <f>HYPERLINK("https://talan.bank.gov.ua/get-user-certificate/gVb-bUAdz5fMEkvwgbzD","Завантажити сертифікат")</f>
        <v>Завантажити сертифікат</v>
      </c>
    </row>
    <row r="821" spans="1:5" s="5" customFormat="1" ht="14.4" x14ac:dyDescent="0.3">
      <c r="A821" s="6" t="s">
        <v>2716</v>
      </c>
      <c r="B821" s="6" t="s">
        <v>4045</v>
      </c>
      <c r="C821" s="6" t="s">
        <v>2717</v>
      </c>
      <c r="D821" s="6" t="s">
        <v>2702</v>
      </c>
      <c r="E821" s="6" t="str">
        <f>HYPERLINK("https://talan.bank.gov.ua/get-user-certificate/8vNcK-5KvvbDkMXobtqL","Завантажити сертифікат")</f>
        <v>Завантажити сертифікат</v>
      </c>
    </row>
    <row r="822" spans="1:5" x14ac:dyDescent="0.3">
      <c r="A822" s="3" t="s">
        <v>2718</v>
      </c>
      <c r="B822" s="3" t="s">
        <v>2719</v>
      </c>
      <c r="C822" s="3" t="s">
        <v>2720</v>
      </c>
      <c r="D822" s="3" t="s">
        <v>2702</v>
      </c>
      <c r="E822" s="3" t="str">
        <f>HYPERLINK("https://talan.bank.gov.ua/get-user-certificate/gVb-bAMuFFzaELWdr1s2","Завантажити сертифікат")</f>
        <v>Завантажити сертифікат</v>
      </c>
    </row>
    <row r="823" spans="1:5" x14ac:dyDescent="0.3">
      <c r="A823" s="3" t="s">
        <v>2721</v>
      </c>
      <c r="B823" s="3" t="s">
        <v>2722</v>
      </c>
      <c r="C823" s="3" t="s">
        <v>2723</v>
      </c>
      <c r="D823" s="3" t="s">
        <v>2702</v>
      </c>
      <c r="E823" s="3" t="str">
        <f>HYPERLINK("https://talan.bank.gov.ua/get-user-certificate/gVb-bKPF_syVE7qkksd-","Завантажити сертифікат")</f>
        <v>Завантажити сертифікат</v>
      </c>
    </row>
    <row r="824" spans="1:5" x14ac:dyDescent="0.3">
      <c r="A824" s="3" t="s">
        <v>2724</v>
      </c>
      <c r="B824" s="3" t="s">
        <v>2725</v>
      </c>
      <c r="C824" s="3" t="s">
        <v>2726</v>
      </c>
      <c r="D824" s="3" t="s">
        <v>2727</v>
      </c>
      <c r="E824" s="3" t="str">
        <f>HYPERLINK("https://talan.bank.gov.ua/get-user-certificate/gVb-byi0wrmqyjrcnyS2","Завантажити сертифікат")</f>
        <v>Завантажити сертифікат</v>
      </c>
    </row>
    <row r="825" spans="1:5" x14ac:dyDescent="0.3">
      <c r="A825" s="3" t="s">
        <v>2728</v>
      </c>
      <c r="B825" s="3" t="s">
        <v>2729</v>
      </c>
      <c r="C825" s="3" t="s">
        <v>2730</v>
      </c>
      <c r="D825" s="3" t="s">
        <v>2727</v>
      </c>
      <c r="E825" s="3" t="str">
        <f>HYPERLINK("https://talan.bank.gov.ua/get-user-certificate/gVb-bLepZjcammCqY6jx","Завантажити сертифікат")</f>
        <v>Завантажити сертифікат</v>
      </c>
    </row>
    <row r="826" spans="1:5" x14ac:dyDescent="0.3">
      <c r="A826" s="3" t="s">
        <v>2731</v>
      </c>
      <c r="B826" s="3" t="s">
        <v>2732</v>
      </c>
      <c r="C826" s="3" t="s">
        <v>2733</v>
      </c>
      <c r="D826" s="3" t="s">
        <v>2734</v>
      </c>
      <c r="E826" s="3" t="str">
        <f>HYPERLINK("https://talan.bank.gov.ua/get-user-certificate/gVb-b8uabkD-UvEEnmGU","Завантажити сертифікат")</f>
        <v>Завантажити сертифікат</v>
      </c>
    </row>
    <row r="827" spans="1:5" x14ac:dyDescent="0.3">
      <c r="A827" s="3" t="s">
        <v>2735</v>
      </c>
      <c r="B827" s="3" t="s">
        <v>2736</v>
      </c>
      <c r="C827" s="3" t="s">
        <v>2737</v>
      </c>
      <c r="D827" s="3" t="s">
        <v>2738</v>
      </c>
      <c r="E827" s="3" t="str">
        <f>HYPERLINK("https://talan.bank.gov.ua/get-user-certificate/gVb-bi29r3OQHQBqen4Q","Завантажити сертифікат")</f>
        <v>Завантажити сертифікат</v>
      </c>
    </row>
    <row r="828" spans="1:5" x14ac:dyDescent="0.3">
      <c r="A828" s="3" t="s">
        <v>2739</v>
      </c>
      <c r="B828" s="3" t="s">
        <v>2740</v>
      </c>
      <c r="C828" s="3" t="s">
        <v>2741</v>
      </c>
      <c r="D828" s="3" t="s">
        <v>2738</v>
      </c>
      <c r="E828" s="3" t="str">
        <f>HYPERLINK("https://talan.bank.gov.ua/get-user-certificate/gVb-b-d5TTmJPjoSVBQm","Завантажити сертифікат")</f>
        <v>Завантажити сертифікат</v>
      </c>
    </row>
    <row r="829" spans="1:5" x14ac:dyDescent="0.3">
      <c r="A829" s="3" t="s">
        <v>2742</v>
      </c>
      <c r="B829" s="3" t="s">
        <v>2743</v>
      </c>
      <c r="C829" s="3" t="s">
        <v>2744</v>
      </c>
      <c r="D829" s="3" t="s">
        <v>2738</v>
      </c>
      <c r="E829" s="3" t="str">
        <f>HYPERLINK("https://talan.bank.gov.ua/get-user-certificate/gVb-b8nzo6Iz-OyE02gL","Завантажити сертифікат")</f>
        <v>Завантажити сертифікат</v>
      </c>
    </row>
    <row r="830" spans="1:5" x14ac:dyDescent="0.3">
      <c r="A830" s="3" t="s">
        <v>2745</v>
      </c>
      <c r="B830" s="3" t="s">
        <v>2746</v>
      </c>
      <c r="C830" s="3" t="s">
        <v>2747</v>
      </c>
      <c r="D830" s="3" t="s">
        <v>2738</v>
      </c>
      <c r="E830" s="3" t="str">
        <f>HYPERLINK("https://talan.bank.gov.ua/get-user-certificate/gVb-bJD4dmC2CAVqDRqE","Завантажити сертифікат")</f>
        <v>Завантажити сертифікат</v>
      </c>
    </row>
    <row r="831" spans="1:5" x14ac:dyDescent="0.3">
      <c r="A831" s="3" t="s">
        <v>2748</v>
      </c>
      <c r="B831" s="3" t="s">
        <v>2749</v>
      </c>
      <c r="C831" s="3" t="s">
        <v>2750</v>
      </c>
      <c r="D831" s="3" t="s">
        <v>2751</v>
      </c>
      <c r="E831" s="3" t="str">
        <f>HYPERLINK("https://talan.bank.gov.ua/get-user-certificate/gVb-bYANPDkaBbkjoPIi","Завантажити сертифікат")</f>
        <v>Завантажити сертифікат</v>
      </c>
    </row>
    <row r="832" spans="1:5" x14ac:dyDescent="0.3">
      <c r="A832" s="3" t="s">
        <v>2752</v>
      </c>
      <c r="B832" s="3" t="s">
        <v>2753</v>
      </c>
      <c r="C832" s="3" t="s">
        <v>2754</v>
      </c>
      <c r="D832" s="3" t="s">
        <v>2751</v>
      </c>
      <c r="E832" s="3" t="str">
        <f>HYPERLINK("https://talan.bank.gov.ua/get-user-certificate/gVb-bYOmr_FOao5izETq","Завантажити сертифікат")</f>
        <v>Завантажити сертифікат</v>
      </c>
    </row>
    <row r="833" spans="1:5" x14ac:dyDescent="0.3">
      <c r="A833" s="3" t="s">
        <v>2755</v>
      </c>
      <c r="B833" s="3" t="s">
        <v>2756</v>
      </c>
      <c r="C833" s="3" t="s">
        <v>2757</v>
      </c>
      <c r="D833" s="3" t="s">
        <v>2751</v>
      </c>
      <c r="E833" s="3" t="str">
        <f>HYPERLINK("https://talan.bank.gov.ua/get-user-certificate/gVb-bS2XhoXICLwxOSau","Завантажити сертифікат")</f>
        <v>Завантажити сертифікат</v>
      </c>
    </row>
    <row r="834" spans="1:5" x14ac:dyDescent="0.3">
      <c r="A834" s="3" t="s">
        <v>2758</v>
      </c>
      <c r="B834" s="3" t="s">
        <v>2759</v>
      </c>
      <c r="C834" s="3" t="s">
        <v>2760</v>
      </c>
      <c r="D834" s="3" t="s">
        <v>2761</v>
      </c>
      <c r="E834" s="3" t="str">
        <f>HYPERLINK("https://talan.bank.gov.ua/get-user-certificate/gVb-b9JXMZowe9cwUge0","Завантажити сертифікат")</f>
        <v>Завантажити сертифікат</v>
      </c>
    </row>
    <row r="835" spans="1:5" x14ac:dyDescent="0.3">
      <c r="A835" s="3" t="s">
        <v>2762</v>
      </c>
      <c r="B835" s="3" t="s">
        <v>2763</v>
      </c>
      <c r="C835" s="3" t="s">
        <v>2764</v>
      </c>
      <c r="D835" s="3" t="s">
        <v>2761</v>
      </c>
      <c r="E835" s="3" t="str">
        <f>HYPERLINK("https://talan.bank.gov.ua/get-user-certificate/gVb-b_cu2h3qDd7qWtnW","Завантажити сертифікат")</f>
        <v>Завантажити сертифікат</v>
      </c>
    </row>
    <row r="836" spans="1:5" x14ac:dyDescent="0.3">
      <c r="A836" s="3" t="s">
        <v>2765</v>
      </c>
      <c r="B836" s="3" t="s">
        <v>2766</v>
      </c>
      <c r="C836" s="3" t="s">
        <v>2767</v>
      </c>
      <c r="D836" s="3" t="s">
        <v>2761</v>
      </c>
      <c r="E836" s="3" t="str">
        <f>HYPERLINK("https://talan.bank.gov.ua/get-user-certificate/gVb-blqRb7n88x1mQeOI","Завантажити сертифікат")</f>
        <v>Завантажити сертифікат</v>
      </c>
    </row>
    <row r="837" spans="1:5" x14ac:dyDescent="0.3">
      <c r="A837" s="3" t="s">
        <v>2768</v>
      </c>
      <c r="B837" s="3" t="s">
        <v>2769</v>
      </c>
      <c r="C837" s="3" t="s">
        <v>2770</v>
      </c>
      <c r="D837" s="3" t="s">
        <v>2761</v>
      </c>
      <c r="E837" s="3" t="str">
        <f>HYPERLINK("https://talan.bank.gov.ua/get-user-certificate/gVb-bCwavsXvRmvnrivN","Завантажити сертифікат")</f>
        <v>Завантажити сертифікат</v>
      </c>
    </row>
    <row r="838" spans="1:5" x14ac:dyDescent="0.3">
      <c r="A838" s="3" t="s">
        <v>2771</v>
      </c>
      <c r="B838" s="3" t="s">
        <v>2772</v>
      </c>
      <c r="C838" s="3" t="s">
        <v>2773</v>
      </c>
      <c r="D838" s="3" t="s">
        <v>2761</v>
      </c>
      <c r="E838" s="3" t="str">
        <f>HYPERLINK("https://talan.bank.gov.ua/get-user-certificate/gVb-bhkuLAdndWV2DDpm","Завантажити сертифікат")</f>
        <v>Завантажити сертифікат</v>
      </c>
    </row>
    <row r="839" spans="1:5" x14ac:dyDescent="0.3">
      <c r="A839" s="3" t="s">
        <v>2774</v>
      </c>
      <c r="B839" s="3" t="s">
        <v>2775</v>
      </c>
      <c r="C839" s="3" t="s">
        <v>2776</v>
      </c>
      <c r="D839" s="3" t="s">
        <v>2761</v>
      </c>
      <c r="E839" s="3" t="str">
        <f>HYPERLINK("https://talan.bank.gov.ua/get-user-certificate/gVb-bBKvSH4HPfKk749p","Завантажити сертифікат")</f>
        <v>Завантажити сертифікат</v>
      </c>
    </row>
    <row r="840" spans="1:5" x14ac:dyDescent="0.3">
      <c r="A840" s="3" t="s">
        <v>2777</v>
      </c>
      <c r="B840" s="3" t="s">
        <v>2778</v>
      </c>
      <c r="C840" s="3" t="s">
        <v>2779</v>
      </c>
      <c r="D840" s="3" t="s">
        <v>2780</v>
      </c>
      <c r="E840" s="3" t="str">
        <f>HYPERLINK("https://talan.bank.gov.ua/get-user-certificate/gVb-bwCeBHX-SWp_7D0y","Завантажити сертифікат")</f>
        <v>Завантажити сертифікат</v>
      </c>
    </row>
    <row r="841" spans="1:5" x14ac:dyDescent="0.3">
      <c r="A841" s="3" t="s">
        <v>2781</v>
      </c>
      <c r="B841" s="3" t="s">
        <v>2782</v>
      </c>
      <c r="C841" s="3" t="s">
        <v>2783</v>
      </c>
      <c r="D841" s="3" t="s">
        <v>2780</v>
      </c>
      <c r="E841" s="3" t="str">
        <f>HYPERLINK("https://talan.bank.gov.ua/get-user-certificate/gVb-bCg1wKzD8K5AcTNU","Завантажити сертифікат")</f>
        <v>Завантажити сертифікат</v>
      </c>
    </row>
    <row r="842" spans="1:5" x14ac:dyDescent="0.3">
      <c r="A842" s="3" t="s">
        <v>2784</v>
      </c>
      <c r="B842" s="3" t="s">
        <v>2785</v>
      </c>
      <c r="C842" s="3" t="s">
        <v>2786</v>
      </c>
      <c r="D842" s="3" t="s">
        <v>2780</v>
      </c>
      <c r="E842" s="3" t="str">
        <f>HYPERLINK("https://talan.bank.gov.ua/get-user-certificate/gVb-bszh0vTC3G8ePeuM","Завантажити сертифікат")</f>
        <v>Завантажити сертифікат</v>
      </c>
    </row>
    <row r="843" spans="1:5" x14ac:dyDescent="0.3">
      <c r="A843" s="3" t="s">
        <v>2787</v>
      </c>
      <c r="B843" s="3" t="s">
        <v>2788</v>
      </c>
      <c r="C843" s="3" t="s">
        <v>2789</v>
      </c>
      <c r="D843" s="3" t="s">
        <v>2790</v>
      </c>
      <c r="E843" s="3" t="str">
        <f>HYPERLINK("https://talan.bank.gov.ua/get-user-certificate/gVb-bNjjA3xBpf1S2DRD","Завантажити сертифікат")</f>
        <v>Завантажити сертифікат</v>
      </c>
    </row>
    <row r="844" spans="1:5" x14ac:dyDescent="0.3">
      <c r="A844" s="3" t="s">
        <v>2791</v>
      </c>
      <c r="B844" s="3" t="s">
        <v>2792</v>
      </c>
      <c r="C844" s="3" t="s">
        <v>2793</v>
      </c>
      <c r="D844" s="3" t="s">
        <v>2790</v>
      </c>
      <c r="E844" s="3" t="str">
        <f>HYPERLINK("https://talan.bank.gov.ua/get-user-certificate/gVb-be0uEPblWG7hGNVd","Завантажити сертифікат")</f>
        <v>Завантажити сертифікат</v>
      </c>
    </row>
    <row r="845" spans="1:5" x14ac:dyDescent="0.3">
      <c r="A845" s="3" t="s">
        <v>2794</v>
      </c>
      <c r="B845" s="3" t="s">
        <v>2795</v>
      </c>
      <c r="C845" s="3" t="s">
        <v>2796</v>
      </c>
      <c r="D845" s="3" t="s">
        <v>2790</v>
      </c>
      <c r="E845" s="3" t="str">
        <f>HYPERLINK("https://talan.bank.gov.ua/get-user-certificate/gVb-br-_dy7quZ94oP9Q","Завантажити сертифікат")</f>
        <v>Завантажити сертифікат</v>
      </c>
    </row>
    <row r="846" spans="1:5" x14ac:dyDescent="0.3">
      <c r="A846" s="3" t="s">
        <v>2797</v>
      </c>
      <c r="B846" s="3" t="s">
        <v>2798</v>
      </c>
      <c r="C846" s="3" t="s">
        <v>2799</v>
      </c>
      <c r="D846" s="3" t="s">
        <v>2790</v>
      </c>
      <c r="E846" s="3" t="str">
        <f>HYPERLINK("https://talan.bank.gov.ua/get-user-certificate/gVb-byiq6uoLrRf4avB-","Завантажити сертифікат")</f>
        <v>Завантажити сертифікат</v>
      </c>
    </row>
    <row r="847" spans="1:5" x14ac:dyDescent="0.3">
      <c r="A847" s="3" t="s">
        <v>2800</v>
      </c>
      <c r="B847" s="3" t="s">
        <v>2801</v>
      </c>
      <c r="C847" s="3" t="s">
        <v>2802</v>
      </c>
      <c r="D847" s="3" t="s">
        <v>2803</v>
      </c>
      <c r="E847" s="3" t="str">
        <f>HYPERLINK("https://talan.bank.gov.ua/get-user-certificate/gVb-bWZM7hwMbVW3ZdFD","Завантажити сертифікат")</f>
        <v>Завантажити сертифікат</v>
      </c>
    </row>
    <row r="848" spans="1:5" x14ac:dyDescent="0.3">
      <c r="A848" s="3" t="s">
        <v>2804</v>
      </c>
      <c r="B848" s="3" t="s">
        <v>2805</v>
      </c>
      <c r="C848" s="3" t="s">
        <v>2806</v>
      </c>
      <c r="D848" s="3" t="s">
        <v>2803</v>
      </c>
      <c r="E848" s="3" t="str">
        <f>HYPERLINK("https://talan.bank.gov.ua/get-user-certificate/gVb-bglGFhwY2vrEv0UH","Завантажити сертифікат")</f>
        <v>Завантажити сертифікат</v>
      </c>
    </row>
    <row r="849" spans="1:5" x14ac:dyDescent="0.3">
      <c r="A849" s="3" t="s">
        <v>2807</v>
      </c>
      <c r="B849" s="3" t="s">
        <v>2808</v>
      </c>
      <c r="C849" s="3" t="s">
        <v>2809</v>
      </c>
      <c r="D849" s="3" t="s">
        <v>2803</v>
      </c>
      <c r="E849" s="3" t="str">
        <f>HYPERLINK("https://talan.bank.gov.ua/get-user-certificate/gVb-bT5zXL_UOgLEHaZw","Завантажити сертифікат")</f>
        <v>Завантажити сертифікат</v>
      </c>
    </row>
    <row r="850" spans="1:5" x14ac:dyDescent="0.3">
      <c r="A850" s="3" t="s">
        <v>2810</v>
      </c>
      <c r="B850" s="3" t="s">
        <v>2811</v>
      </c>
      <c r="C850" s="3" t="s">
        <v>2812</v>
      </c>
      <c r="D850" s="3" t="s">
        <v>2813</v>
      </c>
      <c r="E850" s="3" t="str">
        <f>HYPERLINK("https://talan.bank.gov.ua/get-user-certificate/gVb-b3lx1CyIn89Akrxt","Завантажити сертифікат")</f>
        <v>Завантажити сертифікат</v>
      </c>
    </row>
    <row r="851" spans="1:5" x14ac:dyDescent="0.3">
      <c r="A851" s="3" t="s">
        <v>2814</v>
      </c>
      <c r="B851" s="3" t="s">
        <v>2815</v>
      </c>
      <c r="C851" s="3" t="s">
        <v>2816</v>
      </c>
      <c r="D851" s="3" t="s">
        <v>2813</v>
      </c>
      <c r="E851" s="3" t="str">
        <f>HYPERLINK("https://talan.bank.gov.ua/get-user-certificate/gVb-bEIt6wvCvpCxW8ER","Завантажити сертифікат")</f>
        <v>Завантажити сертифікат</v>
      </c>
    </row>
    <row r="852" spans="1:5" x14ac:dyDescent="0.3">
      <c r="A852" s="3" t="s">
        <v>2817</v>
      </c>
      <c r="B852" s="3" t="s">
        <v>2818</v>
      </c>
      <c r="C852" s="3" t="s">
        <v>2819</v>
      </c>
      <c r="D852" s="3" t="s">
        <v>2813</v>
      </c>
      <c r="E852" s="3" t="str">
        <f>HYPERLINK("https://talan.bank.gov.ua/get-user-certificate/gVb-bZDgWvfnDlCbKN-H","Завантажити сертифікат")</f>
        <v>Завантажити сертифікат</v>
      </c>
    </row>
    <row r="853" spans="1:5" x14ac:dyDescent="0.3">
      <c r="A853" s="3" t="s">
        <v>2820</v>
      </c>
      <c r="B853" s="3" t="s">
        <v>2821</v>
      </c>
      <c r="C853" s="3" t="s">
        <v>2822</v>
      </c>
      <c r="D853" s="3" t="s">
        <v>2813</v>
      </c>
      <c r="E853" s="3" t="str">
        <f>HYPERLINK("https://talan.bank.gov.ua/get-user-certificate/gVb-bMdPY8nX470OsBUD","Завантажити сертифікат")</f>
        <v>Завантажити сертифікат</v>
      </c>
    </row>
    <row r="854" spans="1:5" x14ac:dyDescent="0.3">
      <c r="A854" s="3" t="s">
        <v>2823</v>
      </c>
      <c r="B854" s="3" t="s">
        <v>2824</v>
      </c>
      <c r="C854" s="3" t="s">
        <v>2825</v>
      </c>
      <c r="D854" s="3" t="s">
        <v>2813</v>
      </c>
      <c r="E854" s="3" t="str">
        <f>HYPERLINK("https://talan.bank.gov.ua/get-user-certificate/gVb-bl1-vVHd_KVLcjBq","Завантажити сертифікат")</f>
        <v>Завантажити сертифікат</v>
      </c>
    </row>
    <row r="855" spans="1:5" x14ac:dyDescent="0.3">
      <c r="A855" s="3" t="s">
        <v>2826</v>
      </c>
      <c r="B855" s="3" t="s">
        <v>2827</v>
      </c>
      <c r="C855" s="3" t="s">
        <v>2828</v>
      </c>
      <c r="D855" s="3" t="s">
        <v>2813</v>
      </c>
      <c r="E855" s="3" t="str">
        <f>HYPERLINK("https://talan.bank.gov.ua/get-user-certificate/gVb-bc8G8g2SP3Nde57n","Завантажити сертифікат")</f>
        <v>Завантажити сертифікат</v>
      </c>
    </row>
    <row r="856" spans="1:5" x14ac:dyDescent="0.3">
      <c r="A856" s="3" t="s">
        <v>2829</v>
      </c>
      <c r="B856" s="3" t="s">
        <v>2830</v>
      </c>
      <c r="C856" s="3" t="s">
        <v>2831</v>
      </c>
      <c r="D856" s="3" t="s">
        <v>2813</v>
      </c>
      <c r="E856" s="3" t="str">
        <f>HYPERLINK("https://talan.bank.gov.ua/get-user-certificate/gVb-bBUxjz9l65bNOA1j","Завантажити сертифікат")</f>
        <v>Завантажити сертифікат</v>
      </c>
    </row>
    <row r="857" spans="1:5" x14ac:dyDescent="0.3">
      <c r="A857" s="3" t="s">
        <v>2832</v>
      </c>
      <c r="B857" s="3" t="s">
        <v>2833</v>
      </c>
      <c r="C857" s="3" t="s">
        <v>2834</v>
      </c>
      <c r="D857" s="3" t="s">
        <v>2835</v>
      </c>
      <c r="E857" s="3" t="str">
        <f>HYPERLINK("https://talan.bank.gov.ua/get-user-certificate/gVb-bRTFsYxvul7Vs_bB","Завантажити сертифікат")</f>
        <v>Завантажити сертифікат</v>
      </c>
    </row>
    <row r="858" spans="1:5" x14ac:dyDescent="0.3">
      <c r="A858" s="3" t="s">
        <v>2836</v>
      </c>
      <c r="B858" s="3" t="s">
        <v>2837</v>
      </c>
      <c r="C858" s="3" t="s">
        <v>2838</v>
      </c>
      <c r="D858" s="3" t="s">
        <v>2839</v>
      </c>
      <c r="E858" s="3" t="str">
        <f>HYPERLINK("https://talan.bank.gov.ua/get-user-certificate/gVb-bcJL7zYNmGZMXjfH","Завантажити сертифікат")</f>
        <v>Завантажити сертифікат</v>
      </c>
    </row>
    <row r="859" spans="1:5" x14ac:dyDescent="0.3">
      <c r="A859" s="3" t="s">
        <v>2840</v>
      </c>
      <c r="B859" s="3" t="s">
        <v>2841</v>
      </c>
      <c r="C859" s="3" t="s">
        <v>2842</v>
      </c>
      <c r="D859" s="3" t="s">
        <v>2839</v>
      </c>
      <c r="E859" s="3" t="str">
        <f>HYPERLINK("https://talan.bank.gov.ua/get-user-certificate/gVb-bU7GTRMpFp8YnkPN","Завантажити сертифікат")</f>
        <v>Завантажити сертифікат</v>
      </c>
    </row>
    <row r="860" spans="1:5" x14ac:dyDescent="0.3">
      <c r="A860" s="3" t="s">
        <v>2843</v>
      </c>
      <c r="B860" s="3" t="s">
        <v>2844</v>
      </c>
      <c r="C860" s="3" t="s">
        <v>2845</v>
      </c>
      <c r="D860" s="3" t="s">
        <v>2846</v>
      </c>
      <c r="E860" s="3" t="str">
        <f>HYPERLINK("https://talan.bank.gov.ua/get-user-certificate/gVb-bqiwQcdylaPE7Ed8","Завантажити сертифікат")</f>
        <v>Завантажити сертифікат</v>
      </c>
    </row>
    <row r="861" spans="1:5" x14ac:dyDescent="0.3">
      <c r="A861" s="3" t="s">
        <v>2847</v>
      </c>
      <c r="B861" s="3" t="s">
        <v>2848</v>
      </c>
      <c r="C861" s="3" t="s">
        <v>2849</v>
      </c>
      <c r="D861" s="3" t="s">
        <v>2850</v>
      </c>
      <c r="E861" s="3" t="str">
        <f>HYPERLINK("https://talan.bank.gov.ua/get-user-certificate/gVb-bpCuzJYbBeQQ_5NJ","Завантажити сертифікат")</f>
        <v>Завантажити сертифікат</v>
      </c>
    </row>
    <row r="862" spans="1:5" x14ac:dyDescent="0.3">
      <c r="A862" s="3" t="s">
        <v>2851</v>
      </c>
      <c r="B862" s="3" t="s">
        <v>2852</v>
      </c>
      <c r="C862" s="3" t="s">
        <v>2853</v>
      </c>
      <c r="D862" s="3" t="s">
        <v>2850</v>
      </c>
      <c r="E862" s="3" t="str">
        <f>HYPERLINK("https://talan.bank.gov.ua/get-user-certificate/gVb-bzEndS_DghKHcjH0","Завантажити сертифікат")</f>
        <v>Завантажити сертифікат</v>
      </c>
    </row>
    <row r="863" spans="1:5" x14ac:dyDescent="0.3">
      <c r="A863" s="3" t="s">
        <v>2854</v>
      </c>
      <c r="B863" s="3" t="s">
        <v>2855</v>
      </c>
      <c r="C863" s="3" t="s">
        <v>2856</v>
      </c>
      <c r="D863" s="3" t="s">
        <v>2850</v>
      </c>
      <c r="E863" s="3" t="str">
        <f>HYPERLINK("https://talan.bank.gov.ua/get-user-certificate/gVb-b_jKOliKx6OuAJJq","Завантажити сертифікат")</f>
        <v>Завантажити сертифікат</v>
      </c>
    </row>
    <row r="864" spans="1:5" x14ac:dyDescent="0.3">
      <c r="A864" s="3" t="s">
        <v>2857</v>
      </c>
      <c r="B864" s="3" t="s">
        <v>2858</v>
      </c>
      <c r="C864" s="3" t="s">
        <v>2859</v>
      </c>
      <c r="D864" s="3" t="s">
        <v>2850</v>
      </c>
      <c r="E864" s="3" t="str">
        <f>HYPERLINK("https://talan.bank.gov.ua/get-user-certificate/gVb-b-kPVqvOkfPZVUVF","Завантажити сертифікат")</f>
        <v>Завантажити сертифікат</v>
      </c>
    </row>
    <row r="865" spans="1:5" x14ac:dyDescent="0.3">
      <c r="A865" s="3" t="s">
        <v>2860</v>
      </c>
      <c r="B865" s="3" t="s">
        <v>2861</v>
      </c>
      <c r="C865" s="3" t="s">
        <v>2862</v>
      </c>
      <c r="D865" s="3" t="s">
        <v>2850</v>
      </c>
      <c r="E865" s="3" t="str">
        <f>HYPERLINK("https://talan.bank.gov.ua/get-user-certificate/gVb-bgd013-sqELhg5DJ","Завантажити сертифікат")</f>
        <v>Завантажити сертифікат</v>
      </c>
    </row>
    <row r="866" spans="1:5" x14ac:dyDescent="0.3">
      <c r="A866" s="3" t="s">
        <v>2863</v>
      </c>
      <c r="B866" s="3" t="s">
        <v>2864</v>
      </c>
      <c r="C866" s="3" t="s">
        <v>2865</v>
      </c>
      <c r="D866" s="3" t="s">
        <v>2866</v>
      </c>
      <c r="E866" s="3" t="str">
        <f>HYPERLINK("https://talan.bank.gov.ua/get-user-certificate/gVb-btOm093FocygB9jx","Завантажити сертифікат")</f>
        <v>Завантажити сертифікат</v>
      </c>
    </row>
    <row r="867" spans="1:5" x14ac:dyDescent="0.3">
      <c r="A867" s="3" t="s">
        <v>2867</v>
      </c>
      <c r="B867" s="3" t="s">
        <v>2868</v>
      </c>
      <c r="C867" s="3" t="s">
        <v>2869</v>
      </c>
      <c r="D867" s="3" t="s">
        <v>2866</v>
      </c>
      <c r="E867" s="3" t="str">
        <f>HYPERLINK("https://talan.bank.gov.ua/get-user-certificate/gVb-b9Q3Skl32alhLv2e","Завантажити сертифікат")</f>
        <v>Завантажити сертифікат</v>
      </c>
    </row>
    <row r="868" spans="1:5" x14ac:dyDescent="0.3">
      <c r="A868" s="3" t="s">
        <v>2870</v>
      </c>
      <c r="B868" s="3" t="s">
        <v>2871</v>
      </c>
      <c r="C868" s="3" t="s">
        <v>2872</v>
      </c>
      <c r="D868" s="3" t="s">
        <v>2873</v>
      </c>
      <c r="E868" s="3" t="str">
        <f>HYPERLINK("https://talan.bank.gov.ua/get-user-certificate/gVb-br3PMVX7P3JcrwvG","Завантажити сертифікат")</f>
        <v>Завантажити сертифікат</v>
      </c>
    </row>
    <row r="869" spans="1:5" x14ac:dyDescent="0.3">
      <c r="A869" s="3" t="s">
        <v>2874</v>
      </c>
      <c r="B869" s="3" t="s">
        <v>2875</v>
      </c>
      <c r="C869" s="3" t="s">
        <v>2876</v>
      </c>
      <c r="D869" s="3" t="s">
        <v>2877</v>
      </c>
      <c r="E869" s="3" t="str">
        <f>HYPERLINK("https://talan.bank.gov.ua/get-user-certificate/gVb-bxYOyx0kjp2SYcvR","Завантажити сертифікат")</f>
        <v>Завантажити сертифікат</v>
      </c>
    </row>
    <row r="870" spans="1:5" x14ac:dyDescent="0.3">
      <c r="A870" s="3" t="s">
        <v>2878</v>
      </c>
      <c r="B870" s="3" t="s">
        <v>2879</v>
      </c>
      <c r="C870" s="3" t="s">
        <v>2880</v>
      </c>
      <c r="D870" s="3" t="s">
        <v>2877</v>
      </c>
      <c r="E870" s="3" t="str">
        <f>HYPERLINK("https://talan.bank.gov.ua/get-user-certificate/gVb-bkosO3bCCx7qqbQQ","Завантажити сертифікат")</f>
        <v>Завантажити сертифікат</v>
      </c>
    </row>
    <row r="871" spans="1:5" x14ac:dyDescent="0.3">
      <c r="A871" s="3" t="s">
        <v>2881</v>
      </c>
      <c r="B871" s="3" t="s">
        <v>2882</v>
      </c>
      <c r="C871" s="3" t="s">
        <v>2883</v>
      </c>
      <c r="D871" s="3" t="s">
        <v>2877</v>
      </c>
      <c r="E871" s="3" t="str">
        <f>HYPERLINK("https://talan.bank.gov.ua/get-user-certificate/gVb-bNu3nPW9XOWalRSo","Завантажити сертифікат")</f>
        <v>Завантажити сертифікат</v>
      </c>
    </row>
    <row r="872" spans="1:5" x14ac:dyDescent="0.3">
      <c r="A872" s="3" t="s">
        <v>2884</v>
      </c>
      <c r="B872" s="3" t="s">
        <v>2885</v>
      </c>
      <c r="C872" s="3" t="s">
        <v>2886</v>
      </c>
      <c r="D872" s="3" t="s">
        <v>2877</v>
      </c>
      <c r="E872" s="3" t="str">
        <f>HYPERLINK("https://talan.bank.gov.ua/get-user-certificate/gVb-bGDY62KkvJkfTVqm","Завантажити сертифікат")</f>
        <v>Завантажити сертифікат</v>
      </c>
    </row>
    <row r="873" spans="1:5" x14ac:dyDescent="0.3">
      <c r="A873" s="3" t="s">
        <v>2887</v>
      </c>
      <c r="B873" s="3" t="s">
        <v>2888</v>
      </c>
      <c r="C873" s="3" t="s">
        <v>2889</v>
      </c>
      <c r="D873" s="3" t="s">
        <v>2890</v>
      </c>
      <c r="E873" s="3" t="str">
        <f>HYPERLINK("https://talan.bank.gov.ua/get-user-certificate/gVb-bVlOLE1MKJhVh6AD","Завантажити сертифікат")</f>
        <v>Завантажити сертифікат</v>
      </c>
    </row>
    <row r="874" spans="1:5" x14ac:dyDescent="0.3">
      <c r="A874" s="3" t="s">
        <v>2891</v>
      </c>
      <c r="B874" s="3" t="s">
        <v>2892</v>
      </c>
      <c r="C874" s="3" t="s">
        <v>2893</v>
      </c>
      <c r="D874" s="3" t="s">
        <v>2894</v>
      </c>
      <c r="E874" s="3" t="str">
        <f>HYPERLINK("https://talan.bank.gov.ua/get-user-certificate/gVb-bTy6o-NvYtDoqn67","Завантажити сертифікат")</f>
        <v>Завантажити сертифікат</v>
      </c>
    </row>
    <row r="875" spans="1:5" x14ac:dyDescent="0.3">
      <c r="A875" s="3" t="s">
        <v>2895</v>
      </c>
      <c r="B875" s="3" t="s">
        <v>2896</v>
      </c>
      <c r="C875" s="3" t="s">
        <v>2897</v>
      </c>
      <c r="D875" s="3" t="s">
        <v>2894</v>
      </c>
      <c r="E875" s="3" t="str">
        <f>HYPERLINK("https://talan.bank.gov.ua/get-user-certificate/gVb-b8d7TCnq9a5UOgQ_","Завантажити сертифікат")</f>
        <v>Завантажити сертифікат</v>
      </c>
    </row>
    <row r="876" spans="1:5" x14ac:dyDescent="0.3">
      <c r="A876" s="3" t="s">
        <v>2898</v>
      </c>
      <c r="B876" s="3" t="s">
        <v>2899</v>
      </c>
      <c r="C876" s="3" t="s">
        <v>2900</v>
      </c>
      <c r="D876" s="3" t="s">
        <v>2901</v>
      </c>
      <c r="E876" s="3" t="str">
        <f>HYPERLINK("https://talan.bank.gov.ua/get-user-certificate/gVb-bUQXyK5APP4vE5Vn","Завантажити сертифікат")</f>
        <v>Завантажити сертифікат</v>
      </c>
    </row>
    <row r="877" spans="1:5" x14ac:dyDescent="0.3">
      <c r="A877" s="3" t="s">
        <v>2902</v>
      </c>
      <c r="B877" s="3" t="s">
        <v>2903</v>
      </c>
      <c r="C877" s="3" t="s">
        <v>2904</v>
      </c>
      <c r="D877" s="3" t="s">
        <v>2901</v>
      </c>
      <c r="E877" s="3" t="str">
        <f>HYPERLINK("https://talan.bank.gov.ua/get-user-certificate/gVb-b5e7YiKaBqpmbPQE","Завантажити сертифікат")</f>
        <v>Завантажити сертифікат</v>
      </c>
    </row>
    <row r="878" spans="1:5" x14ac:dyDescent="0.3">
      <c r="A878" s="3" t="s">
        <v>2905</v>
      </c>
      <c r="B878" s="3" t="s">
        <v>2906</v>
      </c>
      <c r="C878" s="3" t="s">
        <v>2907</v>
      </c>
      <c r="D878" s="3" t="s">
        <v>2901</v>
      </c>
      <c r="E878" s="3" t="str">
        <f>HYPERLINK("https://talan.bank.gov.ua/get-user-certificate/gVb-b_swmiDJ-mx9QkQ-","Завантажити сертифікат")</f>
        <v>Завантажити сертифікат</v>
      </c>
    </row>
    <row r="879" spans="1:5" x14ac:dyDescent="0.3">
      <c r="A879" s="3" t="s">
        <v>2908</v>
      </c>
      <c r="B879" s="3" t="s">
        <v>2909</v>
      </c>
      <c r="C879" s="3" t="s">
        <v>2910</v>
      </c>
      <c r="D879" s="3" t="s">
        <v>2901</v>
      </c>
      <c r="E879" s="3" t="str">
        <f>HYPERLINK("https://talan.bank.gov.ua/get-user-certificate/gVb-bv--SRv5Qv4rbWnB","Завантажити сертифікат")</f>
        <v>Завантажити сертифікат</v>
      </c>
    </row>
    <row r="880" spans="1:5" x14ac:dyDescent="0.3">
      <c r="A880" s="3" t="s">
        <v>2911</v>
      </c>
      <c r="B880" s="3" t="s">
        <v>2912</v>
      </c>
      <c r="C880" s="3" t="s">
        <v>2913</v>
      </c>
      <c r="D880" s="3" t="s">
        <v>2901</v>
      </c>
      <c r="E880" s="3" t="str">
        <f>HYPERLINK("https://talan.bank.gov.ua/get-user-certificate/gVb-bau2aLyhP6FIrJtO","Завантажити сертифікат")</f>
        <v>Завантажити сертифікат</v>
      </c>
    </row>
    <row r="881" spans="1:5" x14ac:dyDescent="0.3">
      <c r="A881" s="3" t="s">
        <v>2914</v>
      </c>
      <c r="B881" s="3" t="s">
        <v>2915</v>
      </c>
      <c r="C881" s="3" t="s">
        <v>2916</v>
      </c>
      <c r="D881" s="3" t="s">
        <v>2901</v>
      </c>
      <c r="E881" s="3" t="str">
        <f>HYPERLINK("https://talan.bank.gov.ua/get-user-certificate/gVb-bS2cv4N-ODeYNASL","Завантажити сертифікат")</f>
        <v>Завантажити сертифікат</v>
      </c>
    </row>
    <row r="882" spans="1:5" x14ac:dyDescent="0.3">
      <c r="A882" s="3" t="s">
        <v>2917</v>
      </c>
      <c r="B882" s="3" t="s">
        <v>2918</v>
      </c>
      <c r="C882" s="3" t="s">
        <v>2919</v>
      </c>
      <c r="D882" s="3" t="s">
        <v>2901</v>
      </c>
      <c r="E882" s="3" t="str">
        <f>HYPERLINK("https://talan.bank.gov.ua/get-user-certificate/gVb-bwDE8tFFGJeinXNp","Завантажити сертифікат")</f>
        <v>Завантажити сертифікат</v>
      </c>
    </row>
    <row r="883" spans="1:5" x14ac:dyDescent="0.3">
      <c r="A883" s="3" t="s">
        <v>2920</v>
      </c>
      <c r="B883" s="3" t="s">
        <v>2921</v>
      </c>
      <c r="C883" s="3" t="s">
        <v>2922</v>
      </c>
      <c r="D883" s="3" t="s">
        <v>2923</v>
      </c>
      <c r="E883" s="3" t="str">
        <f>HYPERLINK("https://talan.bank.gov.ua/get-user-certificate/gVb-b89yUc97vs2ToO7N","Завантажити сертифікат")</f>
        <v>Завантажити сертифікат</v>
      </c>
    </row>
    <row r="884" spans="1:5" x14ac:dyDescent="0.3">
      <c r="A884" s="3" t="s">
        <v>2924</v>
      </c>
      <c r="B884" s="3" t="s">
        <v>2925</v>
      </c>
      <c r="C884" s="3" t="s">
        <v>2926</v>
      </c>
      <c r="D884" s="3" t="s">
        <v>2923</v>
      </c>
      <c r="E884" s="3" t="str">
        <f>HYPERLINK("https://talan.bank.gov.ua/get-user-certificate/gVb-bl-E27CFzZi__cKO","Завантажити сертифікат")</f>
        <v>Завантажити сертифікат</v>
      </c>
    </row>
    <row r="885" spans="1:5" x14ac:dyDescent="0.3">
      <c r="A885" s="3" t="s">
        <v>2927</v>
      </c>
      <c r="B885" s="3" t="s">
        <v>2928</v>
      </c>
      <c r="C885" s="3" t="s">
        <v>2929</v>
      </c>
      <c r="D885" s="3" t="s">
        <v>2923</v>
      </c>
      <c r="E885" s="3" t="str">
        <f>HYPERLINK("https://talan.bank.gov.ua/get-user-certificate/gVb-bSF25UUlODZUOhLd","Завантажити сертифікат")</f>
        <v>Завантажити сертифікат</v>
      </c>
    </row>
    <row r="886" spans="1:5" x14ac:dyDescent="0.3">
      <c r="A886" s="3" t="s">
        <v>2930</v>
      </c>
      <c r="B886" s="3" t="s">
        <v>2931</v>
      </c>
      <c r="C886" s="3" t="s">
        <v>2932</v>
      </c>
      <c r="D886" s="3" t="s">
        <v>2923</v>
      </c>
      <c r="E886" s="3" t="str">
        <f>HYPERLINK("https://talan.bank.gov.ua/get-user-certificate/gVb-b3E8RUB95nYZz0RW","Завантажити сертифікат")</f>
        <v>Завантажити сертифікат</v>
      </c>
    </row>
    <row r="887" spans="1:5" x14ac:dyDescent="0.3">
      <c r="A887" s="3" t="s">
        <v>2933</v>
      </c>
      <c r="B887" s="3" t="s">
        <v>2934</v>
      </c>
      <c r="C887" s="3" t="s">
        <v>2935</v>
      </c>
      <c r="D887" s="3" t="s">
        <v>2936</v>
      </c>
      <c r="E887" s="3" t="str">
        <f>HYPERLINK("https://talan.bank.gov.ua/get-user-certificate/gVb-bgDvF5UTY7og1YKS","Завантажити сертифікат")</f>
        <v>Завантажити сертифікат</v>
      </c>
    </row>
    <row r="888" spans="1:5" x14ac:dyDescent="0.3">
      <c r="A888" s="3" t="s">
        <v>2937</v>
      </c>
      <c r="B888" s="3" t="s">
        <v>2938</v>
      </c>
      <c r="C888" s="3" t="s">
        <v>2939</v>
      </c>
      <c r="D888" s="3" t="s">
        <v>2940</v>
      </c>
      <c r="E888" s="3" t="str">
        <f>HYPERLINK("https://talan.bank.gov.ua/get-user-certificate/gVb-b0cKMLUa6oPWAfk4","Завантажити сертифікат")</f>
        <v>Завантажити сертифікат</v>
      </c>
    </row>
    <row r="889" spans="1:5" x14ac:dyDescent="0.3">
      <c r="A889" s="3" t="s">
        <v>2941</v>
      </c>
      <c r="B889" s="3" t="s">
        <v>2942</v>
      </c>
      <c r="C889" s="3" t="s">
        <v>2943</v>
      </c>
      <c r="D889" s="3" t="s">
        <v>2944</v>
      </c>
      <c r="E889" s="3" t="str">
        <f>HYPERLINK("https://talan.bank.gov.ua/get-user-certificate/gVb-baXAtyshb4qq1GB1","Завантажити сертифікат")</f>
        <v>Завантажити сертифікат</v>
      </c>
    </row>
    <row r="890" spans="1:5" x14ac:dyDescent="0.3">
      <c r="A890" s="3" t="s">
        <v>2945</v>
      </c>
      <c r="B890" s="3" t="s">
        <v>2946</v>
      </c>
      <c r="C890" s="3" t="s">
        <v>2947</v>
      </c>
      <c r="D890" s="3" t="s">
        <v>2944</v>
      </c>
      <c r="E890" s="3" t="str">
        <f>HYPERLINK("https://talan.bank.gov.ua/get-user-certificate/gVb-bwyWrtx2YEMRsQgR","Завантажити сертифікат")</f>
        <v>Завантажити сертифікат</v>
      </c>
    </row>
    <row r="891" spans="1:5" x14ac:dyDescent="0.3">
      <c r="A891" s="3" t="s">
        <v>2948</v>
      </c>
      <c r="B891" s="3" t="s">
        <v>2949</v>
      </c>
      <c r="C891" s="3" t="s">
        <v>2950</v>
      </c>
      <c r="D891" s="3" t="s">
        <v>2944</v>
      </c>
      <c r="E891" s="3" t="str">
        <f>HYPERLINK("https://talan.bank.gov.ua/get-user-certificate/gVb-brcMOGORMX07Jh-P","Завантажити сертифікат")</f>
        <v>Завантажити сертифікат</v>
      </c>
    </row>
    <row r="892" spans="1:5" x14ac:dyDescent="0.3">
      <c r="A892" s="3" t="s">
        <v>2951</v>
      </c>
      <c r="B892" s="3" t="s">
        <v>2952</v>
      </c>
      <c r="C892" s="3" t="s">
        <v>2953</v>
      </c>
      <c r="D892" s="3" t="s">
        <v>2954</v>
      </c>
      <c r="E892" s="3" t="str">
        <f>HYPERLINK("https://talan.bank.gov.ua/get-user-certificate/gVb-bkJAzgdawaUcLSkk","Завантажити сертифікат")</f>
        <v>Завантажити сертифікат</v>
      </c>
    </row>
    <row r="893" spans="1:5" x14ac:dyDescent="0.3">
      <c r="A893" s="3" t="s">
        <v>2955</v>
      </c>
      <c r="B893" s="3" t="s">
        <v>2956</v>
      </c>
      <c r="C893" s="3" t="s">
        <v>2957</v>
      </c>
      <c r="D893" s="3" t="s">
        <v>2958</v>
      </c>
      <c r="E893" s="3" t="str">
        <f>HYPERLINK("https://talan.bank.gov.ua/get-user-certificate/gVb-bowXFpw_Z9ms8PIR","Завантажити сертифікат")</f>
        <v>Завантажити сертифікат</v>
      </c>
    </row>
    <row r="894" spans="1:5" x14ac:dyDescent="0.3">
      <c r="A894" s="3" t="s">
        <v>2959</v>
      </c>
      <c r="B894" s="3" t="s">
        <v>2960</v>
      </c>
      <c r="C894" s="3" t="s">
        <v>2961</v>
      </c>
      <c r="D894" s="3" t="s">
        <v>2958</v>
      </c>
      <c r="E894" s="3" t="str">
        <f>HYPERLINK("https://talan.bank.gov.ua/get-user-certificate/gVb-bJpek1zzhN0gPUuu","Завантажити сертифікат")</f>
        <v>Завантажити сертифікат</v>
      </c>
    </row>
    <row r="895" spans="1:5" x14ac:dyDescent="0.3">
      <c r="A895" s="3" t="s">
        <v>2962</v>
      </c>
      <c r="B895" s="3" t="s">
        <v>2963</v>
      </c>
      <c r="C895" s="3" t="s">
        <v>2964</v>
      </c>
      <c r="D895" s="3" t="s">
        <v>2958</v>
      </c>
      <c r="E895" s="3" t="str">
        <f>HYPERLINK("https://talan.bank.gov.ua/get-user-certificate/gVb-bGujOaJ7K8G-2fTB","Завантажити сертифікат")</f>
        <v>Завантажити сертифікат</v>
      </c>
    </row>
    <row r="896" spans="1:5" x14ac:dyDescent="0.3">
      <c r="A896" s="3" t="s">
        <v>2965</v>
      </c>
      <c r="B896" s="3" t="s">
        <v>2966</v>
      </c>
      <c r="C896" s="3" t="s">
        <v>2967</v>
      </c>
      <c r="D896" s="3" t="s">
        <v>2958</v>
      </c>
      <c r="E896" s="3" t="str">
        <f>HYPERLINK("https://talan.bank.gov.ua/get-user-certificate/gVb-bgqwf9FW2E9b-nNT","Завантажити сертифікат")</f>
        <v>Завантажити сертифікат</v>
      </c>
    </row>
    <row r="897" spans="1:5" x14ac:dyDescent="0.3">
      <c r="A897" s="3" t="s">
        <v>2968</v>
      </c>
      <c r="B897" s="3" t="s">
        <v>2969</v>
      </c>
      <c r="C897" s="3" t="s">
        <v>2970</v>
      </c>
      <c r="D897" s="3" t="s">
        <v>2958</v>
      </c>
      <c r="E897" s="3" t="str">
        <f>HYPERLINK("https://talan.bank.gov.ua/get-user-certificate/gVb-bMN82Qb_KimMt1Hb","Завантажити сертифікат")</f>
        <v>Завантажити сертифікат</v>
      </c>
    </row>
    <row r="898" spans="1:5" x14ac:dyDescent="0.3">
      <c r="A898" s="3" t="s">
        <v>2971</v>
      </c>
      <c r="B898" s="3" t="s">
        <v>2972</v>
      </c>
      <c r="C898" s="3" t="s">
        <v>2973</v>
      </c>
      <c r="D898" s="3" t="s">
        <v>2958</v>
      </c>
      <c r="E898" s="3" t="str">
        <f>HYPERLINK("https://talan.bank.gov.ua/get-user-certificate/gVb-bDyc-is8rZyGm9Ue","Завантажити сертифікат")</f>
        <v>Завантажити сертифікат</v>
      </c>
    </row>
    <row r="899" spans="1:5" x14ac:dyDescent="0.3">
      <c r="A899" s="3" t="s">
        <v>2974</v>
      </c>
      <c r="B899" s="3" t="s">
        <v>2975</v>
      </c>
      <c r="C899" s="3" t="s">
        <v>2976</v>
      </c>
      <c r="D899" s="3" t="s">
        <v>2958</v>
      </c>
      <c r="E899" s="3" t="str">
        <f>HYPERLINK("https://talan.bank.gov.ua/get-user-certificate/gVb-bVmjgUVB8wVXOxz9","Завантажити сертифікат")</f>
        <v>Завантажити сертифікат</v>
      </c>
    </row>
    <row r="900" spans="1:5" x14ac:dyDescent="0.3">
      <c r="A900" s="3" t="s">
        <v>2977</v>
      </c>
      <c r="B900" s="3" t="s">
        <v>2978</v>
      </c>
      <c r="C900" s="3" t="s">
        <v>2979</v>
      </c>
      <c r="D900" s="3" t="s">
        <v>2958</v>
      </c>
      <c r="E900" s="3" t="str">
        <f>HYPERLINK("https://talan.bank.gov.ua/get-user-certificate/gVb-bMGtvvOnAmT8VR0P","Завантажити сертифікат")</f>
        <v>Завантажити сертифікат</v>
      </c>
    </row>
    <row r="901" spans="1:5" x14ac:dyDescent="0.3">
      <c r="A901" s="3" t="s">
        <v>2980</v>
      </c>
      <c r="B901" s="3" t="s">
        <v>2981</v>
      </c>
      <c r="C901" s="3" t="s">
        <v>2982</v>
      </c>
      <c r="D901" s="3" t="s">
        <v>2958</v>
      </c>
      <c r="E901" s="3" t="str">
        <f>HYPERLINK("https://talan.bank.gov.ua/get-user-certificate/gVb-b3yrEidbQ2Sy9pwG","Завантажити сертифікат")</f>
        <v>Завантажити сертифікат</v>
      </c>
    </row>
    <row r="902" spans="1:5" x14ac:dyDescent="0.3">
      <c r="A902" s="3" t="s">
        <v>2983</v>
      </c>
      <c r="B902" s="3" t="s">
        <v>2984</v>
      </c>
      <c r="C902" s="3" t="s">
        <v>2985</v>
      </c>
      <c r="D902" s="3" t="s">
        <v>2958</v>
      </c>
      <c r="E902" s="3" t="str">
        <f>HYPERLINK("https://talan.bank.gov.ua/get-user-certificate/gVb-bmjSRJlEksWtwBtU","Завантажити сертифікат")</f>
        <v>Завантажити сертифікат</v>
      </c>
    </row>
    <row r="903" spans="1:5" x14ac:dyDescent="0.3">
      <c r="A903" s="3" t="s">
        <v>2986</v>
      </c>
      <c r="B903" s="3" t="s">
        <v>2987</v>
      </c>
      <c r="C903" s="3" t="s">
        <v>2988</v>
      </c>
      <c r="D903" s="3" t="s">
        <v>2989</v>
      </c>
      <c r="E903" s="3" t="str">
        <f>HYPERLINK("https://talan.bank.gov.ua/get-user-certificate/gVb-bluuuQaINp0Me5Yr","Завантажити сертифікат")</f>
        <v>Завантажити сертифікат</v>
      </c>
    </row>
    <row r="904" spans="1:5" x14ac:dyDescent="0.3">
      <c r="A904" s="3" t="s">
        <v>2990</v>
      </c>
      <c r="B904" s="3" t="s">
        <v>2991</v>
      </c>
      <c r="C904" s="3" t="s">
        <v>2992</v>
      </c>
      <c r="D904" s="3" t="s">
        <v>2989</v>
      </c>
      <c r="E904" s="3" t="str">
        <f>HYPERLINK("https://talan.bank.gov.ua/get-user-certificate/gVb-bUf8JDHWxjos5D7q","Завантажити сертифікат")</f>
        <v>Завантажити сертифікат</v>
      </c>
    </row>
    <row r="905" spans="1:5" x14ac:dyDescent="0.3">
      <c r="A905" s="3" t="s">
        <v>2993</v>
      </c>
      <c r="B905" s="3" t="s">
        <v>2994</v>
      </c>
      <c r="C905" s="3" t="s">
        <v>2995</v>
      </c>
      <c r="D905" s="3" t="s">
        <v>2989</v>
      </c>
      <c r="E905" s="3" t="str">
        <f>HYPERLINK("https://talan.bank.gov.ua/get-user-certificate/gVb-bsNBov9LXi6rcJJV","Завантажити сертифікат")</f>
        <v>Завантажити сертифікат</v>
      </c>
    </row>
    <row r="906" spans="1:5" x14ac:dyDescent="0.3">
      <c r="A906" s="3" t="s">
        <v>2996</v>
      </c>
      <c r="B906" s="3" t="s">
        <v>2997</v>
      </c>
      <c r="C906" s="3" t="s">
        <v>2998</v>
      </c>
      <c r="D906" s="3" t="s">
        <v>2999</v>
      </c>
      <c r="E906" s="3" t="str">
        <f>HYPERLINK("https://talan.bank.gov.ua/get-user-certificate/gVb-bq_rgNBTD6xKUh2U","Завантажити сертифікат")</f>
        <v>Завантажити сертифікат</v>
      </c>
    </row>
    <row r="907" spans="1:5" x14ac:dyDescent="0.3">
      <c r="A907" s="3" t="s">
        <v>3000</v>
      </c>
      <c r="B907" s="3" t="s">
        <v>3001</v>
      </c>
      <c r="C907" s="3" t="s">
        <v>3002</v>
      </c>
      <c r="D907" s="3" t="s">
        <v>2999</v>
      </c>
      <c r="E907" s="3" t="str">
        <f>HYPERLINK("https://talan.bank.gov.ua/get-user-certificate/gVb-bFHdfsmsbhijxdWd","Завантажити сертифікат")</f>
        <v>Завантажити сертифікат</v>
      </c>
    </row>
    <row r="908" spans="1:5" x14ac:dyDescent="0.3">
      <c r="A908" s="3" t="s">
        <v>3003</v>
      </c>
      <c r="B908" s="3" t="s">
        <v>3004</v>
      </c>
      <c r="C908" s="3" t="s">
        <v>3005</v>
      </c>
      <c r="D908" s="3" t="s">
        <v>2999</v>
      </c>
      <c r="E908" s="3" t="str">
        <f>HYPERLINK("https://talan.bank.gov.ua/get-user-certificate/gVb-bIVDIq7cOmLoZNmG","Завантажити сертифікат")</f>
        <v>Завантажити сертифікат</v>
      </c>
    </row>
    <row r="909" spans="1:5" x14ac:dyDescent="0.3">
      <c r="A909" s="3" t="s">
        <v>3006</v>
      </c>
      <c r="B909" s="3" t="s">
        <v>3007</v>
      </c>
      <c r="C909" s="3" t="s">
        <v>3008</v>
      </c>
      <c r="D909" s="3" t="s">
        <v>2999</v>
      </c>
      <c r="E909" s="3" t="str">
        <f>HYPERLINK("https://talan.bank.gov.ua/get-user-certificate/gVb-bQJjvzjh4mmoCB8J","Завантажити сертифікат")</f>
        <v>Завантажити сертифікат</v>
      </c>
    </row>
    <row r="910" spans="1:5" x14ac:dyDescent="0.3">
      <c r="A910" s="3" t="s">
        <v>3009</v>
      </c>
      <c r="B910" s="3" t="s">
        <v>3010</v>
      </c>
      <c r="C910" s="3" t="s">
        <v>3011</v>
      </c>
      <c r="D910" s="3" t="s">
        <v>3012</v>
      </c>
      <c r="E910" s="3" t="str">
        <f>HYPERLINK("https://talan.bank.gov.ua/get-user-certificate/gVb-bLcDLhPLRgY_sfij","Завантажити сертифікат")</f>
        <v>Завантажити сертифікат</v>
      </c>
    </row>
    <row r="911" spans="1:5" x14ac:dyDescent="0.3">
      <c r="A911" s="3" t="s">
        <v>3013</v>
      </c>
      <c r="B911" s="3" t="s">
        <v>3014</v>
      </c>
      <c r="C911" s="3" t="s">
        <v>3015</v>
      </c>
      <c r="D911" s="3" t="s">
        <v>3012</v>
      </c>
      <c r="E911" s="3" t="str">
        <f>HYPERLINK("https://talan.bank.gov.ua/get-user-certificate/gVb-bAbKDaTPssVN1Bnj","Завантажити сертифікат")</f>
        <v>Завантажити сертифікат</v>
      </c>
    </row>
    <row r="912" spans="1:5" x14ac:dyDescent="0.3">
      <c r="A912" s="3" t="s">
        <v>3016</v>
      </c>
      <c r="B912" s="3" t="s">
        <v>3017</v>
      </c>
      <c r="C912" s="3" t="s">
        <v>3018</v>
      </c>
      <c r="D912" s="3" t="s">
        <v>3019</v>
      </c>
      <c r="E912" s="3" t="str">
        <f>HYPERLINK("https://talan.bank.gov.ua/get-user-certificate/gVb-b4y21hda5lbKbsWO","Завантажити сертифікат")</f>
        <v>Завантажити сертифікат</v>
      </c>
    </row>
    <row r="913" spans="1:5" x14ac:dyDescent="0.3">
      <c r="A913" s="3" t="s">
        <v>3020</v>
      </c>
      <c r="B913" s="3" t="s">
        <v>3021</v>
      </c>
      <c r="C913" s="3" t="s">
        <v>3022</v>
      </c>
      <c r="D913" s="3" t="s">
        <v>3023</v>
      </c>
      <c r="E913" s="3" t="str">
        <f>HYPERLINK("https://talan.bank.gov.ua/get-user-certificate/gVb-byHLBA2dT4qspD04","Завантажити сертифікат")</f>
        <v>Завантажити сертифікат</v>
      </c>
    </row>
    <row r="914" spans="1:5" x14ac:dyDescent="0.3">
      <c r="A914" s="3" t="s">
        <v>3024</v>
      </c>
      <c r="B914" s="3" t="s">
        <v>3025</v>
      </c>
      <c r="C914" s="3" t="s">
        <v>3026</v>
      </c>
      <c r="D914" s="3" t="s">
        <v>3023</v>
      </c>
      <c r="E914" s="3" t="str">
        <f>HYPERLINK("https://talan.bank.gov.ua/get-user-certificate/gVb-begJaPzTR2KWmAbo","Завантажити сертифікат")</f>
        <v>Завантажити сертифікат</v>
      </c>
    </row>
    <row r="915" spans="1:5" x14ac:dyDescent="0.3">
      <c r="A915" s="3" t="s">
        <v>3027</v>
      </c>
      <c r="B915" s="3" t="s">
        <v>3028</v>
      </c>
      <c r="C915" s="3" t="s">
        <v>3029</v>
      </c>
      <c r="D915" s="3" t="s">
        <v>3023</v>
      </c>
      <c r="E915" s="3" t="str">
        <f>HYPERLINK("https://talan.bank.gov.ua/get-user-certificate/gVb-bWPOt55UTNeDDLBn","Завантажити сертифікат")</f>
        <v>Завантажити сертифікат</v>
      </c>
    </row>
    <row r="916" spans="1:5" x14ac:dyDescent="0.3">
      <c r="A916" s="3" t="s">
        <v>3030</v>
      </c>
      <c r="B916" s="3" t="s">
        <v>3031</v>
      </c>
      <c r="C916" s="3" t="s">
        <v>3032</v>
      </c>
      <c r="D916" s="3" t="s">
        <v>3033</v>
      </c>
      <c r="E916" s="3" t="str">
        <f>HYPERLINK("https://talan.bank.gov.ua/get-user-certificate/gVb-bEWdHamCzNWh9Gwz","Завантажити сертифікат")</f>
        <v>Завантажити сертифікат</v>
      </c>
    </row>
    <row r="917" spans="1:5" x14ac:dyDescent="0.3">
      <c r="A917" s="3" t="s">
        <v>3034</v>
      </c>
      <c r="B917" s="3" t="s">
        <v>3035</v>
      </c>
      <c r="C917" s="3" t="s">
        <v>3036</v>
      </c>
      <c r="D917" s="3" t="s">
        <v>3037</v>
      </c>
      <c r="E917" s="3" t="str">
        <f>HYPERLINK("https://talan.bank.gov.ua/get-user-certificate/gVb-b2iF-SqT5iVR-CgJ","Завантажити сертифікат")</f>
        <v>Завантажити сертифікат</v>
      </c>
    </row>
    <row r="918" spans="1:5" x14ac:dyDescent="0.3">
      <c r="A918" s="3" t="s">
        <v>3038</v>
      </c>
      <c r="B918" s="3" t="s">
        <v>3039</v>
      </c>
      <c r="C918" s="3" t="s">
        <v>3040</v>
      </c>
      <c r="D918" s="3" t="s">
        <v>3037</v>
      </c>
      <c r="E918" s="3" t="str">
        <f>HYPERLINK("https://talan.bank.gov.ua/get-user-certificate/gVb-byqcUy3vUeBmt47_","Завантажити сертифікат")</f>
        <v>Завантажити сертифікат</v>
      </c>
    </row>
    <row r="919" spans="1:5" x14ac:dyDescent="0.3">
      <c r="A919" s="3" t="s">
        <v>3041</v>
      </c>
      <c r="B919" s="3" t="s">
        <v>3042</v>
      </c>
      <c r="C919" s="3" t="s">
        <v>3043</v>
      </c>
      <c r="D919" s="3" t="s">
        <v>3044</v>
      </c>
      <c r="E919" s="3" t="str">
        <f>HYPERLINK("https://talan.bank.gov.ua/get-user-certificate/gVb-bACIGT8UD3OpQ2e3","Завантажити сертифікат")</f>
        <v>Завантажити сертифікат</v>
      </c>
    </row>
    <row r="920" spans="1:5" x14ac:dyDescent="0.3">
      <c r="A920" s="3" t="s">
        <v>3045</v>
      </c>
      <c r="B920" s="3" t="s">
        <v>3046</v>
      </c>
      <c r="C920" s="3" t="s">
        <v>3047</v>
      </c>
      <c r="D920" s="3" t="s">
        <v>3048</v>
      </c>
      <c r="E920" s="3" t="str">
        <f>HYPERLINK("https://talan.bank.gov.ua/get-user-certificate/gVb-bq7dGyuEUHHKo4kZ","Завантажити сертифікат")</f>
        <v>Завантажити сертифікат</v>
      </c>
    </row>
    <row r="921" spans="1:5" x14ac:dyDescent="0.3">
      <c r="A921" s="3" t="s">
        <v>3049</v>
      </c>
      <c r="B921" s="3" t="s">
        <v>3050</v>
      </c>
      <c r="C921" s="3" t="s">
        <v>3051</v>
      </c>
      <c r="D921" s="3" t="s">
        <v>3048</v>
      </c>
      <c r="E921" s="3" t="str">
        <f>HYPERLINK("https://talan.bank.gov.ua/get-user-certificate/gVb-b-V6oqfcCF_sz0Cy","Завантажити сертифікат")</f>
        <v>Завантажити сертифікат</v>
      </c>
    </row>
    <row r="922" spans="1:5" x14ac:dyDescent="0.3">
      <c r="A922" s="3" t="s">
        <v>3052</v>
      </c>
      <c r="B922" s="3" t="s">
        <v>3053</v>
      </c>
      <c r="C922" s="3" t="s">
        <v>3054</v>
      </c>
      <c r="D922" s="3" t="s">
        <v>3048</v>
      </c>
      <c r="E922" s="3" t="str">
        <f>HYPERLINK("https://talan.bank.gov.ua/get-user-certificate/gVb-bhcW8AkQ63uu-wAp","Завантажити сертифікат")</f>
        <v>Завантажити сертифікат</v>
      </c>
    </row>
    <row r="923" spans="1:5" x14ac:dyDescent="0.3">
      <c r="A923" s="3" t="s">
        <v>3055</v>
      </c>
      <c r="B923" s="3" t="s">
        <v>3056</v>
      </c>
      <c r="C923" s="3" t="s">
        <v>3057</v>
      </c>
      <c r="D923" s="3" t="s">
        <v>3058</v>
      </c>
      <c r="E923" s="3" t="str">
        <f>HYPERLINK("https://talan.bank.gov.ua/get-user-certificate/gVb-b3TZAf22Rsht1hi-","Завантажити сертифікат")</f>
        <v>Завантажити сертифікат</v>
      </c>
    </row>
    <row r="924" spans="1:5" x14ac:dyDescent="0.3">
      <c r="A924" s="3" t="s">
        <v>3059</v>
      </c>
      <c r="B924" s="3" t="s">
        <v>3060</v>
      </c>
      <c r="C924" s="3" t="s">
        <v>3061</v>
      </c>
      <c r="D924" s="3" t="s">
        <v>3058</v>
      </c>
      <c r="E924" s="3" t="str">
        <f>HYPERLINK("https://talan.bank.gov.ua/get-user-certificate/gVb-bqsLbYC5OVv7qYX2","Завантажити сертифікат")</f>
        <v>Завантажити сертифікат</v>
      </c>
    </row>
    <row r="925" spans="1:5" x14ac:dyDescent="0.3">
      <c r="A925" s="3" t="s">
        <v>3062</v>
      </c>
      <c r="B925" s="3" t="s">
        <v>3063</v>
      </c>
      <c r="C925" s="3" t="s">
        <v>3064</v>
      </c>
      <c r="D925" s="3" t="s">
        <v>3065</v>
      </c>
      <c r="E925" s="3" t="str">
        <f>HYPERLINK("https://talan.bank.gov.ua/get-user-certificate/gVb-b36354qRkU22I8EH","Завантажити сертифікат")</f>
        <v>Завантажити сертифікат</v>
      </c>
    </row>
    <row r="926" spans="1:5" x14ac:dyDescent="0.3">
      <c r="A926" s="3" t="s">
        <v>3066</v>
      </c>
      <c r="B926" s="3" t="s">
        <v>3067</v>
      </c>
      <c r="C926" s="3" t="s">
        <v>3068</v>
      </c>
      <c r="D926" s="3" t="s">
        <v>3065</v>
      </c>
      <c r="E926" s="3" t="str">
        <f>HYPERLINK("https://talan.bank.gov.ua/get-user-certificate/gVb-b4gVnLF8_L21ApFt","Завантажити сертифікат")</f>
        <v>Завантажити сертифікат</v>
      </c>
    </row>
    <row r="927" spans="1:5" x14ac:dyDescent="0.3">
      <c r="A927" s="3" t="s">
        <v>3069</v>
      </c>
      <c r="B927" s="3" t="s">
        <v>3070</v>
      </c>
      <c r="C927" s="3" t="s">
        <v>3071</v>
      </c>
      <c r="D927" s="3" t="s">
        <v>3065</v>
      </c>
      <c r="E927" s="3" t="str">
        <f>HYPERLINK("https://talan.bank.gov.ua/get-user-certificate/gVb-bm8HKYpXYbnOUgMo","Завантажити сертифікат")</f>
        <v>Завантажити сертифікат</v>
      </c>
    </row>
    <row r="928" spans="1:5" x14ac:dyDescent="0.3">
      <c r="A928" s="3" t="s">
        <v>3072</v>
      </c>
      <c r="B928" s="3" t="s">
        <v>3073</v>
      </c>
      <c r="C928" s="3" t="s">
        <v>3074</v>
      </c>
      <c r="D928" s="3" t="s">
        <v>3075</v>
      </c>
      <c r="E928" s="3" t="str">
        <f>HYPERLINK("https://talan.bank.gov.ua/get-user-certificate/gVb-beKvHYXVRA1OILNu","Завантажити сертифікат")</f>
        <v>Завантажити сертифікат</v>
      </c>
    </row>
    <row r="929" spans="1:5" x14ac:dyDescent="0.3">
      <c r="A929" s="3" t="s">
        <v>3076</v>
      </c>
      <c r="B929" s="3" t="s">
        <v>3077</v>
      </c>
      <c r="C929" s="3" t="s">
        <v>3078</v>
      </c>
      <c r="D929" s="3" t="s">
        <v>3075</v>
      </c>
      <c r="E929" s="3" t="str">
        <f>HYPERLINK("https://talan.bank.gov.ua/get-user-certificate/gVb-boC4Fs9aqT2iAdTO","Завантажити сертифікат")</f>
        <v>Завантажити сертифікат</v>
      </c>
    </row>
    <row r="930" spans="1:5" x14ac:dyDescent="0.3">
      <c r="A930" s="3" t="s">
        <v>3079</v>
      </c>
      <c r="B930" s="3" t="s">
        <v>3080</v>
      </c>
      <c r="C930" s="3" t="s">
        <v>3081</v>
      </c>
      <c r="D930" s="3" t="s">
        <v>3082</v>
      </c>
      <c r="E930" s="3" t="str">
        <f>HYPERLINK("https://talan.bank.gov.ua/get-user-certificate/gVb-bqzN-UcOjrZJnmR5","Завантажити сертифікат")</f>
        <v>Завантажити сертифікат</v>
      </c>
    </row>
    <row r="931" spans="1:5" x14ac:dyDescent="0.3">
      <c r="A931" s="3" t="s">
        <v>3083</v>
      </c>
      <c r="B931" s="3" t="s">
        <v>3084</v>
      </c>
      <c r="C931" s="3" t="s">
        <v>3085</v>
      </c>
      <c r="D931" s="3" t="s">
        <v>3082</v>
      </c>
      <c r="E931" s="3" t="str">
        <f>HYPERLINK("https://talan.bank.gov.ua/get-user-certificate/gVb-bk_tPLzYsp6lKJ5v","Завантажити сертифікат")</f>
        <v>Завантажити сертифікат</v>
      </c>
    </row>
    <row r="932" spans="1:5" x14ac:dyDescent="0.3">
      <c r="A932" s="3" t="s">
        <v>3086</v>
      </c>
      <c r="B932" s="3" t="s">
        <v>3087</v>
      </c>
      <c r="C932" s="3" t="s">
        <v>3088</v>
      </c>
      <c r="D932" s="3" t="s">
        <v>3082</v>
      </c>
      <c r="E932" s="3" t="str">
        <f>HYPERLINK("https://talan.bank.gov.ua/get-user-certificate/gVb-btkqbzzkMU7f_Asw","Завантажити сертифікат")</f>
        <v>Завантажити сертифікат</v>
      </c>
    </row>
    <row r="933" spans="1:5" x14ac:dyDescent="0.3">
      <c r="A933" s="3" t="s">
        <v>3089</v>
      </c>
      <c r="B933" s="3" t="s">
        <v>3090</v>
      </c>
      <c r="C933" s="3" t="s">
        <v>3091</v>
      </c>
      <c r="D933" s="3" t="s">
        <v>3082</v>
      </c>
      <c r="E933" s="3" t="str">
        <f>HYPERLINK("https://talan.bank.gov.ua/get-user-certificate/gVb-bXyX9qm24jqEUrR3","Завантажити сертифікат")</f>
        <v>Завантажити сертифікат</v>
      </c>
    </row>
    <row r="934" spans="1:5" x14ac:dyDescent="0.3">
      <c r="A934" s="3" t="s">
        <v>3092</v>
      </c>
      <c r="B934" s="3" t="s">
        <v>3093</v>
      </c>
      <c r="C934" s="3" t="s">
        <v>3094</v>
      </c>
      <c r="D934" s="3" t="s">
        <v>3082</v>
      </c>
      <c r="E934" s="3" t="str">
        <f>HYPERLINK("https://talan.bank.gov.ua/get-user-certificate/gVb-bYb6BXc5UhxaHFi3","Завантажити сертифікат")</f>
        <v>Завантажити сертифікат</v>
      </c>
    </row>
    <row r="935" spans="1:5" x14ac:dyDescent="0.3">
      <c r="A935" s="3" t="s">
        <v>3095</v>
      </c>
      <c r="B935" s="3" t="s">
        <v>3096</v>
      </c>
      <c r="C935" s="3" t="s">
        <v>3097</v>
      </c>
      <c r="D935" s="3" t="s">
        <v>3082</v>
      </c>
      <c r="E935" s="3" t="str">
        <f>HYPERLINK("https://talan.bank.gov.ua/get-user-certificate/gVb-bKicOGybiVQ5Y4Ry","Завантажити сертифікат")</f>
        <v>Завантажити сертифікат</v>
      </c>
    </row>
    <row r="936" spans="1:5" x14ac:dyDescent="0.3">
      <c r="A936" s="3" t="s">
        <v>3098</v>
      </c>
      <c r="B936" s="3" t="s">
        <v>3099</v>
      </c>
      <c r="C936" s="3" t="s">
        <v>3100</v>
      </c>
      <c r="D936" s="3" t="s">
        <v>3101</v>
      </c>
      <c r="E936" s="3" t="str">
        <f>HYPERLINK("https://talan.bank.gov.ua/get-user-certificate/gVb-bGUF6CYoGWC38DXq","Завантажити сертифікат")</f>
        <v>Завантажити сертифікат</v>
      </c>
    </row>
    <row r="937" spans="1:5" x14ac:dyDescent="0.3">
      <c r="A937" s="3" t="s">
        <v>3102</v>
      </c>
      <c r="B937" s="3" t="s">
        <v>3103</v>
      </c>
      <c r="C937" s="3" t="s">
        <v>3104</v>
      </c>
      <c r="D937" s="3" t="s">
        <v>3101</v>
      </c>
      <c r="E937" s="3" t="str">
        <f>HYPERLINK("https://talan.bank.gov.ua/get-user-certificate/gVb-boxlgcWTDhgNDDuB","Завантажити сертифікат")</f>
        <v>Завантажити сертифікат</v>
      </c>
    </row>
    <row r="938" spans="1:5" x14ac:dyDescent="0.3">
      <c r="A938" s="3" t="s">
        <v>3105</v>
      </c>
      <c r="B938" s="3" t="s">
        <v>3106</v>
      </c>
      <c r="C938" s="3" t="s">
        <v>3107</v>
      </c>
      <c r="D938" s="3" t="s">
        <v>3108</v>
      </c>
      <c r="E938" s="3" t="str">
        <f>HYPERLINK("https://talan.bank.gov.ua/get-user-certificate/gVb-bjUFY22UBWkwEuX2","Завантажити сертифікат")</f>
        <v>Завантажити сертифікат</v>
      </c>
    </row>
    <row r="939" spans="1:5" x14ac:dyDescent="0.3">
      <c r="A939" s="3" t="s">
        <v>3109</v>
      </c>
      <c r="B939" s="3" t="s">
        <v>3110</v>
      </c>
      <c r="C939" s="3" t="s">
        <v>3111</v>
      </c>
      <c r="D939" s="3" t="s">
        <v>3112</v>
      </c>
      <c r="E939" s="3" t="str">
        <f>HYPERLINK("https://talan.bank.gov.ua/get-user-certificate/gVb-brgTjZuBg9_smrtL","Завантажити сертифікат")</f>
        <v>Завантажити сертифікат</v>
      </c>
    </row>
    <row r="940" spans="1:5" x14ac:dyDescent="0.3">
      <c r="A940" s="3" t="s">
        <v>3113</v>
      </c>
      <c r="B940" s="3" t="s">
        <v>3114</v>
      </c>
      <c r="C940" s="3" t="s">
        <v>3115</v>
      </c>
      <c r="D940" s="3" t="s">
        <v>3116</v>
      </c>
      <c r="E940" s="3" t="str">
        <f>HYPERLINK("https://talan.bank.gov.ua/get-user-certificate/gVb-bg05l60U2neak8M5","Завантажити сертифікат")</f>
        <v>Завантажити сертифікат</v>
      </c>
    </row>
    <row r="941" spans="1:5" x14ac:dyDescent="0.3">
      <c r="A941" s="3" t="s">
        <v>3117</v>
      </c>
      <c r="B941" s="3" t="s">
        <v>3118</v>
      </c>
      <c r="C941" s="3" t="s">
        <v>3119</v>
      </c>
      <c r="D941" s="3" t="s">
        <v>3120</v>
      </c>
      <c r="E941" s="3" t="str">
        <f>HYPERLINK("https://talan.bank.gov.ua/get-user-certificate/gVb-b4S5RSnLseiloZfZ","Завантажити сертифікат")</f>
        <v>Завантажити сертифікат</v>
      </c>
    </row>
    <row r="942" spans="1:5" x14ac:dyDescent="0.3">
      <c r="A942" s="3" t="s">
        <v>3121</v>
      </c>
      <c r="B942" s="3" t="s">
        <v>3122</v>
      </c>
      <c r="C942" s="3" t="s">
        <v>3123</v>
      </c>
      <c r="D942" s="3" t="s">
        <v>3124</v>
      </c>
      <c r="E942" s="3" t="str">
        <f>HYPERLINK("https://talan.bank.gov.ua/get-user-certificate/gVb-bKnJJaoD5e6oiewE","Завантажити сертифікат")</f>
        <v>Завантажити сертифікат</v>
      </c>
    </row>
    <row r="943" spans="1:5" x14ac:dyDescent="0.3">
      <c r="A943" s="3" t="s">
        <v>3125</v>
      </c>
      <c r="B943" s="3" t="s">
        <v>3126</v>
      </c>
      <c r="C943" s="3" t="s">
        <v>3127</v>
      </c>
      <c r="D943" s="3" t="s">
        <v>3124</v>
      </c>
      <c r="E943" s="3" t="str">
        <f>HYPERLINK("https://talan.bank.gov.ua/get-user-certificate/gVb-bkHTtLHtGnsPYGTY","Завантажити сертифікат")</f>
        <v>Завантажити сертифікат</v>
      </c>
    </row>
    <row r="944" spans="1:5" x14ac:dyDescent="0.3">
      <c r="A944" s="3" t="s">
        <v>3128</v>
      </c>
      <c r="B944" s="3" t="s">
        <v>3129</v>
      </c>
      <c r="C944" s="3" t="s">
        <v>3130</v>
      </c>
      <c r="D944" s="3" t="s">
        <v>3131</v>
      </c>
      <c r="E944" s="3" t="str">
        <f>HYPERLINK("https://talan.bank.gov.ua/get-user-certificate/gVb-bKAoiumb8eoyGyBA","Завантажити сертифікат")</f>
        <v>Завантажити сертифікат</v>
      </c>
    </row>
    <row r="945" spans="1:5" x14ac:dyDescent="0.3">
      <c r="A945" s="3" t="s">
        <v>3132</v>
      </c>
      <c r="B945" s="3" t="s">
        <v>3133</v>
      </c>
      <c r="C945" s="3" t="s">
        <v>3134</v>
      </c>
      <c r="D945" s="3" t="s">
        <v>3131</v>
      </c>
      <c r="E945" s="3" t="str">
        <f>HYPERLINK("https://talan.bank.gov.ua/get-user-certificate/gVb-blEmTRUBwCSr_or-","Завантажити сертифікат")</f>
        <v>Завантажити сертифікат</v>
      </c>
    </row>
    <row r="946" spans="1:5" x14ac:dyDescent="0.3">
      <c r="A946" s="3" t="s">
        <v>3135</v>
      </c>
      <c r="B946" s="3" t="s">
        <v>3136</v>
      </c>
      <c r="C946" s="3" t="s">
        <v>3137</v>
      </c>
      <c r="D946" s="3" t="s">
        <v>3131</v>
      </c>
      <c r="E946" s="3" t="str">
        <f>HYPERLINK("https://talan.bank.gov.ua/get-user-certificate/gVb-bQTy-2kPTkZHMRAC","Завантажити сертифікат")</f>
        <v>Завантажити сертифікат</v>
      </c>
    </row>
    <row r="947" spans="1:5" x14ac:dyDescent="0.3">
      <c r="A947" s="3" t="s">
        <v>3138</v>
      </c>
      <c r="B947" s="3" t="s">
        <v>3139</v>
      </c>
      <c r="C947" s="3" t="s">
        <v>3140</v>
      </c>
      <c r="D947" s="3" t="s">
        <v>3131</v>
      </c>
      <c r="E947" s="3" t="str">
        <f>HYPERLINK("https://talan.bank.gov.ua/get-user-certificate/gVb-bd4QiD58P3DXzFtg","Завантажити сертифікат")</f>
        <v>Завантажити сертифікат</v>
      </c>
    </row>
    <row r="948" spans="1:5" x14ac:dyDescent="0.3">
      <c r="A948" s="3" t="s">
        <v>3141</v>
      </c>
      <c r="B948" s="3" t="s">
        <v>3142</v>
      </c>
      <c r="C948" s="3" t="s">
        <v>3143</v>
      </c>
      <c r="D948" s="3" t="s">
        <v>3131</v>
      </c>
      <c r="E948" s="3" t="str">
        <f>HYPERLINK("https://talan.bank.gov.ua/get-user-certificate/gVb-bKgCEFmZp7MR-VGP","Завантажити сертифікат")</f>
        <v>Завантажити сертифікат</v>
      </c>
    </row>
    <row r="949" spans="1:5" x14ac:dyDescent="0.3">
      <c r="A949" s="3" t="s">
        <v>3144</v>
      </c>
      <c r="B949" s="3" t="s">
        <v>3145</v>
      </c>
      <c r="C949" s="3" t="s">
        <v>3146</v>
      </c>
      <c r="D949" s="3" t="s">
        <v>3147</v>
      </c>
      <c r="E949" s="3" t="str">
        <f>HYPERLINK("https://talan.bank.gov.ua/get-user-certificate/gVb-bF1u9g7-cKcjTkza","Завантажити сертифікат")</f>
        <v>Завантажити сертифікат</v>
      </c>
    </row>
    <row r="950" spans="1:5" x14ac:dyDescent="0.3">
      <c r="A950" s="3" t="s">
        <v>3148</v>
      </c>
      <c r="B950" s="3" t="s">
        <v>3149</v>
      </c>
      <c r="C950" s="3" t="s">
        <v>3150</v>
      </c>
      <c r="D950" s="3" t="s">
        <v>3147</v>
      </c>
      <c r="E950" s="3" t="str">
        <f>HYPERLINK("https://talan.bank.gov.ua/get-user-certificate/gVb-bCsTXX0HMWBlPwSm","Завантажити сертифікат")</f>
        <v>Завантажити сертифікат</v>
      </c>
    </row>
    <row r="951" spans="1:5" x14ac:dyDescent="0.3">
      <c r="A951" s="3" t="s">
        <v>3151</v>
      </c>
      <c r="B951" s="3" t="s">
        <v>3152</v>
      </c>
      <c r="C951" s="3" t="s">
        <v>3153</v>
      </c>
      <c r="D951" s="3" t="s">
        <v>3154</v>
      </c>
      <c r="E951" s="3" t="str">
        <f>HYPERLINK("https://talan.bank.gov.ua/get-user-certificate/gVb-bzq_nA-BJvOv8CRy","Завантажити сертифікат")</f>
        <v>Завантажити сертифікат</v>
      </c>
    </row>
    <row r="952" spans="1:5" x14ac:dyDescent="0.3">
      <c r="A952" s="3" t="s">
        <v>3155</v>
      </c>
      <c r="B952" s="3" t="s">
        <v>3156</v>
      </c>
      <c r="C952" s="3" t="s">
        <v>3157</v>
      </c>
      <c r="D952" s="3" t="s">
        <v>3158</v>
      </c>
      <c r="E952" s="3" t="str">
        <f>HYPERLINK("https://talan.bank.gov.ua/get-user-certificate/gVb-bSzBM9ADI52wxoqL","Завантажити сертифікат")</f>
        <v>Завантажити сертифікат</v>
      </c>
    </row>
    <row r="953" spans="1:5" x14ac:dyDescent="0.3">
      <c r="A953" s="3" t="s">
        <v>3159</v>
      </c>
      <c r="B953" s="3" t="s">
        <v>3160</v>
      </c>
      <c r="C953" s="3" t="s">
        <v>3161</v>
      </c>
      <c r="D953" s="3" t="s">
        <v>3158</v>
      </c>
      <c r="E953" s="3" t="str">
        <f>HYPERLINK("https://talan.bank.gov.ua/get-user-certificate/gVb-bJCu_B8TK90EY9UC","Завантажити сертифікат")</f>
        <v>Завантажити сертифікат</v>
      </c>
    </row>
    <row r="954" spans="1:5" x14ac:dyDescent="0.3">
      <c r="A954" s="3" t="s">
        <v>3162</v>
      </c>
      <c r="B954" s="3" t="s">
        <v>3163</v>
      </c>
      <c r="C954" s="3" t="s">
        <v>3164</v>
      </c>
      <c r="D954" s="3" t="s">
        <v>3158</v>
      </c>
      <c r="E954" s="3" t="str">
        <f>HYPERLINK("https://talan.bank.gov.ua/get-user-certificate/gVb-bCUUoaes9ZmJ1SiM","Завантажити сертифікат")</f>
        <v>Завантажити сертифікат</v>
      </c>
    </row>
    <row r="955" spans="1:5" x14ac:dyDescent="0.3">
      <c r="A955" s="3" t="s">
        <v>3165</v>
      </c>
      <c r="B955" s="3" t="s">
        <v>3166</v>
      </c>
      <c r="C955" s="3" t="s">
        <v>3167</v>
      </c>
      <c r="D955" s="3" t="s">
        <v>3168</v>
      </c>
      <c r="E955" s="3" t="str">
        <f>HYPERLINK("https://talan.bank.gov.ua/get-user-certificate/gVb-bF35qQpgUlOjEeGT","Завантажити сертифікат")</f>
        <v>Завантажити сертифікат</v>
      </c>
    </row>
    <row r="956" spans="1:5" x14ac:dyDescent="0.3">
      <c r="A956" s="3" t="s">
        <v>3169</v>
      </c>
      <c r="B956" s="3" t="s">
        <v>3170</v>
      </c>
      <c r="C956" s="3" t="s">
        <v>3171</v>
      </c>
      <c r="D956" s="3" t="s">
        <v>3172</v>
      </c>
      <c r="E956" s="3" t="str">
        <f>HYPERLINK("https://talan.bank.gov.ua/get-user-certificate/gVb-b90YPTAJ3senKHfD","Завантажити сертифікат")</f>
        <v>Завантажити сертифікат</v>
      </c>
    </row>
    <row r="957" spans="1:5" x14ac:dyDescent="0.3">
      <c r="A957" s="3" t="s">
        <v>3173</v>
      </c>
      <c r="B957" s="3" t="s">
        <v>3174</v>
      </c>
      <c r="C957" s="3" t="s">
        <v>3175</v>
      </c>
      <c r="D957" s="3" t="s">
        <v>3176</v>
      </c>
      <c r="E957" s="3" t="str">
        <f>HYPERLINK("https://talan.bank.gov.ua/get-user-certificate/gVb-bZluIFSYjhWssz08","Завантажити сертифікат")</f>
        <v>Завантажити сертифікат</v>
      </c>
    </row>
    <row r="958" spans="1:5" x14ac:dyDescent="0.3">
      <c r="A958" s="3" t="s">
        <v>3177</v>
      </c>
      <c r="B958" s="3" t="s">
        <v>3178</v>
      </c>
      <c r="C958" s="3" t="s">
        <v>3179</v>
      </c>
      <c r="D958" s="3" t="s">
        <v>3176</v>
      </c>
      <c r="E958" s="3" t="str">
        <f>HYPERLINK("https://talan.bank.gov.ua/get-user-certificate/gVb-b-gthodRG76jM2I3","Завантажити сертифікат")</f>
        <v>Завантажити сертифікат</v>
      </c>
    </row>
    <row r="959" spans="1:5" x14ac:dyDescent="0.3">
      <c r="A959" s="3" t="s">
        <v>3180</v>
      </c>
      <c r="B959" s="3" t="s">
        <v>3181</v>
      </c>
      <c r="C959" s="3" t="s">
        <v>3182</v>
      </c>
      <c r="D959" s="3" t="s">
        <v>3176</v>
      </c>
      <c r="E959" s="3" t="str">
        <f>HYPERLINK("https://talan.bank.gov.ua/get-user-certificate/gVb-b_7p9kbVDJc-XHAn","Завантажити сертифікат")</f>
        <v>Завантажити сертифікат</v>
      </c>
    </row>
    <row r="960" spans="1:5" x14ac:dyDescent="0.3">
      <c r="A960" s="3" t="s">
        <v>3183</v>
      </c>
      <c r="B960" s="3" t="s">
        <v>3184</v>
      </c>
      <c r="C960" s="3" t="s">
        <v>3185</v>
      </c>
      <c r="D960" s="3" t="s">
        <v>3172</v>
      </c>
      <c r="E960" s="3" t="str">
        <f>HYPERLINK("https://talan.bank.gov.ua/get-user-certificate/gVb-b2onMCZo5x65s_56","Завантажити сертифікат")</f>
        <v>Завантажити сертифікат</v>
      </c>
    </row>
    <row r="961" spans="1:5" x14ac:dyDescent="0.3">
      <c r="A961" s="3" t="s">
        <v>3186</v>
      </c>
      <c r="B961" s="3" t="s">
        <v>3187</v>
      </c>
      <c r="C961" s="3" t="s">
        <v>3188</v>
      </c>
      <c r="D961" s="3" t="s">
        <v>3189</v>
      </c>
      <c r="E961" s="3" t="str">
        <f>HYPERLINK("https://talan.bank.gov.ua/get-user-certificate/gVb-bkzgOSTMn5fqyswI","Завантажити сертифікат")</f>
        <v>Завантажити сертифікат</v>
      </c>
    </row>
    <row r="962" spans="1:5" x14ac:dyDescent="0.3">
      <c r="A962" s="3" t="s">
        <v>3190</v>
      </c>
      <c r="B962" s="3" t="s">
        <v>3191</v>
      </c>
      <c r="C962" s="3" t="s">
        <v>3192</v>
      </c>
      <c r="D962" s="3" t="s">
        <v>3193</v>
      </c>
      <c r="E962" s="3" t="str">
        <f>HYPERLINK("https://talan.bank.gov.ua/get-user-certificate/gVb-bu0JAcnPNUc0rBRj","Завантажити сертифікат")</f>
        <v>Завантажити сертифікат</v>
      </c>
    </row>
    <row r="963" spans="1:5" x14ac:dyDescent="0.3">
      <c r="A963" s="3" t="s">
        <v>3194</v>
      </c>
      <c r="B963" s="3" t="s">
        <v>3195</v>
      </c>
      <c r="C963" s="3" t="s">
        <v>3196</v>
      </c>
      <c r="D963" s="3" t="s">
        <v>3197</v>
      </c>
      <c r="E963" s="3" t="str">
        <f>HYPERLINK("https://talan.bank.gov.ua/get-user-certificate/gVb-b5ZI65nQODaWt_cN","Завантажити сертифікат")</f>
        <v>Завантажити сертифікат</v>
      </c>
    </row>
    <row r="964" spans="1:5" x14ac:dyDescent="0.3">
      <c r="A964" s="3" t="s">
        <v>3198</v>
      </c>
      <c r="B964" s="3" t="s">
        <v>3199</v>
      </c>
      <c r="C964" s="3" t="s">
        <v>3200</v>
      </c>
      <c r="D964" s="3" t="s">
        <v>3201</v>
      </c>
      <c r="E964" s="3" t="str">
        <f>HYPERLINK("https://talan.bank.gov.ua/get-user-certificate/gVb-bMc6eeRnZNV75e9q","Завантажити сертифікат")</f>
        <v>Завантажити сертифікат</v>
      </c>
    </row>
    <row r="965" spans="1:5" x14ac:dyDescent="0.3">
      <c r="A965" s="3" t="s">
        <v>3202</v>
      </c>
      <c r="B965" s="3" t="s">
        <v>3203</v>
      </c>
      <c r="C965" s="3" t="s">
        <v>3204</v>
      </c>
      <c r="D965" s="3" t="s">
        <v>3201</v>
      </c>
      <c r="E965" s="3" t="str">
        <f>HYPERLINK("https://talan.bank.gov.ua/get-user-certificate/gVb-buPbqZvlf6xbMP-e","Завантажити сертифікат")</f>
        <v>Завантажити сертифікат</v>
      </c>
    </row>
    <row r="966" spans="1:5" x14ac:dyDescent="0.3">
      <c r="A966" s="3" t="s">
        <v>3205</v>
      </c>
      <c r="B966" s="3" t="s">
        <v>3206</v>
      </c>
      <c r="C966" s="3" t="s">
        <v>3207</v>
      </c>
      <c r="D966" s="3" t="s">
        <v>3172</v>
      </c>
      <c r="E966" s="3" t="str">
        <f>HYPERLINK("https://talan.bank.gov.ua/get-user-certificate/gVb-bUMya_sHzzHVnSoo","Завантажити сертифікат")</f>
        <v>Завантажити сертифікат</v>
      </c>
    </row>
    <row r="967" spans="1:5" x14ac:dyDescent="0.3">
      <c r="A967" s="3" t="s">
        <v>3208</v>
      </c>
      <c r="B967" s="3" t="s">
        <v>3209</v>
      </c>
      <c r="C967" s="3" t="s">
        <v>3210</v>
      </c>
      <c r="D967" s="3" t="s">
        <v>3211</v>
      </c>
      <c r="E967" s="3" t="str">
        <f>HYPERLINK("https://talan.bank.gov.ua/get-user-certificate/gVb-bOS7CtAbjbKwdnmX","Завантажити сертифікат")</f>
        <v>Завантажити сертифікат</v>
      </c>
    </row>
    <row r="968" spans="1:5" x14ac:dyDescent="0.3">
      <c r="A968" s="3" t="s">
        <v>3212</v>
      </c>
      <c r="B968" s="3" t="s">
        <v>3213</v>
      </c>
      <c r="C968" s="3" t="s">
        <v>3214</v>
      </c>
      <c r="D968" s="3" t="s">
        <v>3211</v>
      </c>
      <c r="E968" s="3" t="str">
        <f>HYPERLINK("https://talan.bank.gov.ua/get-user-certificate/gVb-b0KEI-Sya9G_HZSp","Завантажити сертифікат")</f>
        <v>Завантажити сертифікат</v>
      </c>
    </row>
    <row r="969" spans="1:5" x14ac:dyDescent="0.3">
      <c r="A969" s="3" t="s">
        <v>3215</v>
      </c>
      <c r="B969" s="3" t="s">
        <v>3216</v>
      </c>
      <c r="C969" s="3" t="s">
        <v>3217</v>
      </c>
      <c r="D969" s="3" t="s">
        <v>3218</v>
      </c>
      <c r="E969" s="3" t="str">
        <f>HYPERLINK("https://talan.bank.gov.ua/get-user-certificate/gVb-bmGjesGdOrflCEBj","Завантажити сертифікат")</f>
        <v>Завантажити сертифікат</v>
      </c>
    </row>
    <row r="970" spans="1:5" x14ac:dyDescent="0.3">
      <c r="A970" s="3" t="s">
        <v>3219</v>
      </c>
      <c r="B970" s="3" t="s">
        <v>3220</v>
      </c>
      <c r="C970" s="3" t="s">
        <v>3221</v>
      </c>
      <c r="D970" s="3" t="s">
        <v>3222</v>
      </c>
      <c r="E970" s="3" t="str">
        <f>HYPERLINK("https://talan.bank.gov.ua/get-user-certificate/gVb-biX7lCzpXsBVTFVs","Завантажити сертифікат")</f>
        <v>Завантажити сертифікат</v>
      </c>
    </row>
    <row r="971" spans="1:5" x14ac:dyDescent="0.3">
      <c r="A971" s="3" t="s">
        <v>3223</v>
      </c>
      <c r="B971" s="3" t="s">
        <v>3224</v>
      </c>
      <c r="C971" s="3" t="s">
        <v>3225</v>
      </c>
      <c r="D971" s="3" t="s">
        <v>3226</v>
      </c>
      <c r="E971" s="3" t="str">
        <f>HYPERLINK("https://talan.bank.gov.ua/get-user-certificate/gVb-bhacHa-9WdUXwSaZ","Завантажити сертифікат")</f>
        <v>Завантажити сертифікат</v>
      </c>
    </row>
    <row r="972" spans="1:5" x14ac:dyDescent="0.3">
      <c r="A972" s="3" t="s">
        <v>3227</v>
      </c>
      <c r="B972" s="3" t="s">
        <v>3228</v>
      </c>
      <c r="C972" s="3" t="s">
        <v>3229</v>
      </c>
      <c r="D972" s="3" t="s">
        <v>3230</v>
      </c>
      <c r="E972" s="3" t="str">
        <f>HYPERLINK("https://talan.bank.gov.ua/get-user-certificate/gVb-b67WTgTsvOkhKbpg","Завантажити сертифікат")</f>
        <v>Завантажити сертифікат</v>
      </c>
    </row>
    <row r="973" spans="1:5" x14ac:dyDescent="0.3">
      <c r="A973" s="3" t="s">
        <v>3231</v>
      </c>
      <c r="B973" s="3" t="s">
        <v>3232</v>
      </c>
      <c r="C973" s="3" t="s">
        <v>3233</v>
      </c>
      <c r="D973" s="3" t="s">
        <v>3230</v>
      </c>
      <c r="E973" s="3" t="str">
        <f>HYPERLINK("https://talan.bank.gov.ua/get-user-certificate/gVb-bov0gYYESFRrRK4S","Завантажити сертифікат")</f>
        <v>Завантажити сертифікат</v>
      </c>
    </row>
    <row r="974" spans="1:5" x14ac:dyDescent="0.3">
      <c r="A974" s="3" t="s">
        <v>3234</v>
      </c>
      <c r="B974" s="3" t="s">
        <v>3235</v>
      </c>
      <c r="C974" s="3" t="s">
        <v>3236</v>
      </c>
      <c r="D974" s="3" t="s">
        <v>3237</v>
      </c>
      <c r="E974" s="3" t="str">
        <f>HYPERLINK("https://talan.bank.gov.ua/get-user-certificate/gVb-btM6i5n9kWfg5LYO","Завантажити сертифікат")</f>
        <v>Завантажити сертифікат</v>
      </c>
    </row>
    <row r="975" spans="1:5" x14ac:dyDescent="0.3">
      <c r="A975" s="3" t="s">
        <v>3238</v>
      </c>
      <c r="B975" s="3" t="s">
        <v>3239</v>
      </c>
      <c r="C975" s="3" t="s">
        <v>3240</v>
      </c>
      <c r="D975" s="3" t="s">
        <v>3241</v>
      </c>
      <c r="E975" s="3" t="str">
        <f>HYPERLINK("https://talan.bank.gov.ua/get-user-certificate/gVb-bEOs9TKX3lg5ma3I","Завантажити сертифікат")</f>
        <v>Завантажити сертифікат</v>
      </c>
    </row>
    <row r="976" spans="1:5" x14ac:dyDescent="0.3">
      <c r="A976" s="3" t="s">
        <v>3242</v>
      </c>
      <c r="B976" s="3" t="s">
        <v>3243</v>
      </c>
      <c r="C976" s="3" t="s">
        <v>3244</v>
      </c>
      <c r="D976" s="3" t="s">
        <v>3245</v>
      </c>
      <c r="E976" s="3" t="str">
        <f>HYPERLINK("https://talan.bank.gov.ua/get-user-certificate/gVb-bo6jx66f9QAcoG8b","Завантажити сертифікат")</f>
        <v>Завантажити сертифікат</v>
      </c>
    </row>
    <row r="977" spans="1:5" x14ac:dyDescent="0.3">
      <c r="A977" s="3" t="s">
        <v>3246</v>
      </c>
      <c r="B977" s="3" t="s">
        <v>3247</v>
      </c>
      <c r="C977" s="3" t="s">
        <v>3248</v>
      </c>
      <c r="D977" s="3" t="s">
        <v>3245</v>
      </c>
      <c r="E977" s="3" t="str">
        <f>HYPERLINK("https://talan.bank.gov.ua/get-user-certificate/gVb-bDexbxAjy19NRCPd","Завантажити сертифікат")</f>
        <v>Завантажити сертифікат</v>
      </c>
    </row>
    <row r="978" spans="1:5" x14ac:dyDescent="0.3">
      <c r="A978" s="3" t="s">
        <v>3249</v>
      </c>
      <c r="B978" s="3" t="s">
        <v>3250</v>
      </c>
      <c r="C978" s="3" t="s">
        <v>3251</v>
      </c>
      <c r="D978" s="3" t="s">
        <v>3245</v>
      </c>
      <c r="E978" s="3" t="str">
        <f>HYPERLINK("https://talan.bank.gov.ua/get-user-certificate/gVb-bN1WtTQVCnj1VgdG","Завантажити сертифікат")</f>
        <v>Завантажити сертифікат</v>
      </c>
    </row>
    <row r="979" spans="1:5" x14ac:dyDescent="0.3">
      <c r="A979" s="3" t="s">
        <v>3252</v>
      </c>
      <c r="B979" s="3" t="s">
        <v>3253</v>
      </c>
      <c r="C979" s="3" t="s">
        <v>3254</v>
      </c>
      <c r="D979" s="3" t="s">
        <v>3245</v>
      </c>
      <c r="E979" s="3" t="str">
        <f>HYPERLINK("https://talan.bank.gov.ua/get-user-certificate/gVb-bsS3oT_cQGBQJYfN","Завантажити сертифікат")</f>
        <v>Завантажити сертифікат</v>
      </c>
    </row>
    <row r="980" spans="1:5" x14ac:dyDescent="0.3">
      <c r="A980" s="3" t="s">
        <v>3255</v>
      </c>
      <c r="B980" s="3" t="s">
        <v>3256</v>
      </c>
      <c r="C980" s="3" t="s">
        <v>3257</v>
      </c>
      <c r="D980" s="3" t="s">
        <v>3245</v>
      </c>
      <c r="E980" s="3" t="str">
        <f>HYPERLINK("https://talan.bank.gov.ua/get-user-certificate/gVb-bXHoOYWayAs7ubg-","Завантажити сертифікат")</f>
        <v>Завантажити сертифікат</v>
      </c>
    </row>
    <row r="981" spans="1:5" x14ac:dyDescent="0.3">
      <c r="A981" s="3" t="s">
        <v>3258</v>
      </c>
      <c r="B981" s="3" t="s">
        <v>3259</v>
      </c>
      <c r="C981" s="3" t="s">
        <v>3260</v>
      </c>
      <c r="D981" s="3" t="s">
        <v>3245</v>
      </c>
      <c r="E981" s="3" t="str">
        <f>HYPERLINK("https://talan.bank.gov.ua/get-user-certificate/gVb-bbcKEm7zVVLEEI8w","Завантажити сертифікат")</f>
        <v>Завантажити сертифікат</v>
      </c>
    </row>
    <row r="982" spans="1:5" x14ac:dyDescent="0.3">
      <c r="A982" s="3" t="s">
        <v>3261</v>
      </c>
      <c r="B982" s="3" t="s">
        <v>3262</v>
      </c>
      <c r="C982" s="3" t="s">
        <v>3263</v>
      </c>
      <c r="D982" s="3" t="s">
        <v>3245</v>
      </c>
      <c r="E982" s="3" t="str">
        <f>HYPERLINK("https://talan.bank.gov.ua/get-user-certificate/gVb-bpkMcWhE_7aN_ma9","Завантажити сертифікат")</f>
        <v>Завантажити сертифікат</v>
      </c>
    </row>
    <row r="983" spans="1:5" x14ac:dyDescent="0.3">
      <c r="A983" s="3" t="s">
        <v>3264</v>
      </c>
      <c r="B983" s="3" t="s">
        <v>3265</v>
      </c>
      <c r="C983" s="3" t="s">
        <v>3266</v>
      </c>
      <c r="D983" s="3" t="s">
        <v>3245</v>
      </c>
      <c r="E983" s="3" t="str">
        <f>HYPERLINK("https://talan.bank.gov.ua/get-user-certificate/gVb-bKI-z4MicsGzlIzg","Завантажити сертифікат")</f>
        <v>Завантажити сертифікат</v>
      </c>
    </row>
    <row r="984" spans="1:5" x14ac:dyDescent="0.3">
      <c r="A984" s="3" t="s">
        <v>3267</v>
      </c>
      <c r="B984" s="3" t="s">
        <v>3268</v>
      </c>
      <c r="C984" s="3" t="s">
        <v>3269</v>
      </c>
      <c r="D984" s="3" t="s">
        <v>3270</v>
      </c>
      <c r="E984" s="3" t="str">
        <f>HYPERLINK("https://talan.bank.gov.ua/get-user-certificate/gVb-bWz7_lCq_eYHxA5B","Завантажити сертифікат")</f>
        <v>Завантажити сертифікат</v>
      </c>
    </row>
    <row r="985" spans="1:5" x14ac:dyDescent="0.3">
      <c r="A985" s="3" t="s">
        <v>3271</v>
      </c>
      <c r="B985" s="3" t="s">
        <v>3272</v>
      </c>
      <c r="C985" s="3" t="s">
        <v>3273</v>
      </c>
      <c r="D985" s="3" t="s">
        <v>3270</v>
      </c>
      <c r="E985" s="3" t="str">
        <f>HYPERLINK("https://talan.bank.gov.ua/get-user-certificate/gVb-bGoP0A_zWajXNjpo","Завантажити сертифікат")</f>
        <v>Завантажити сертифікат</v>
      </c>
    </row>
    <row r="986" spans="1:5" x14ac:dyDescent="0.3">
      <c r="A986" s="3" t="s">
        <v>3274</v>
      </c>
      <c r="B986" s="3" t="s">
        <v>3275</v>
      </c>
      <c r="C986" s="3" t="s">
        <v>3276</v>
      </c>
      <c r="D986" s="3" t="s">
        <v>3270</v>
      </c>
      <c r="E986" s="3" t="str">
        <f>HYPERLINK("https://talan.bank.gov.ua/get-user-certificate/gVb-bINw8lAjDRtukoFk","Завантажити сертифікат")</f>
        <v>Завантажити сертифікат</v>
      </c>
    </row>
    <row r="987" spans="1:5" x14ac:dyDescent="0.3">
      <c r="A987" s="3" t="s">
        <v>3277</v>
      </c>
      <c r="B987" s="3" t="s">
        <v>3278</v>
      </c>
      <c r="C987" s="3" t="s">
        <v>3279</v>
      </c>
      <c r="D987" s="3" t="s">
        <v>1072</v>
      </c>
      <c r="E987" s="3" t="str">
        <f>HYPERLINK("https://talan.bank.gov.ua/get-user-certificate/gVb-b-z85iPJeQmU-P2n","Завантажити сертифікат")</f>
        <v>Завантажити сертифікат</v>
      </c>
    </row>
    <row r="988" spans="1:5" x14ac:dyDescent="0.3">
      <c r="A988" s="3" t="s">
        <v>3280</v>
      </c>
      <c r="B988" s="3" t="s">
        <v>3281</v>
      </c>
      <c r="C988" s="3" t="s">
        <v>3282</v>
      </c>
      <c r="D988" s="3" t="s">
        <v>1072</v>
      </c>
      <c r="E988" s="3" t="str">
        <f>HYPERLINK("https://talan.bank.gov.ua/get-user-certificate/gVb-bEYDQRvdK5b4y2Bp","Завантажити сертифікат")</f>
        <v>Завантажити сертифікат</v>
      </c>
    </row>
    <row r="989" spans="1:5" x14ac:dyDescent="0.3">
      <c r="A989" s="3" t="s">
        <v>3283</v>
      </c>
      <c r="B989" s="3" t="s">
        <v>3284</v>
      </c>
      <c r="C989" s="3" t="s">
        <v>3285</v>
      </c>
      <c r="D989" s="3" t="s">
        <v>1072</v>
      </c>
      <c r="E989" s="3" t="str">
        <f>HYPERLINK("https://talan.bank.gov.ua/get-user-certificate/gVb-b64-CNYexbEZlPr_","Завантажити сертифікат")</f>
        <v>Завантажити сертифікат</v>
      </c>
    </row>
    <row r="990" spans="1:5" x14ac:dyDescent="0.3">
      <c r="A990" s="3" t="s">
        <v>3286</v>
      </c>
      <c r="B990" s="3" t="s">
        <v>3287</v>
      </c>
      <c r="C990" s="3" t="s">
        <v>3288</v>
      </c>
      <c r="D990" s="3" t="s">
        <v>1072</v>
      </c>
      <c r="E990" s="3" t="str">
        <f>HYPERLINK("https://talan.bank.gov.ua/get-user-certificate/gVb-bHF9XOZ6fmW-3qn0","Завантажити сертифікат")</f>
        <v>Завантажити сертифікат</v>
      </c>
    </row>
    <row r="991" spans="1:5" x14ac:dyDescent="0.3">
      <c r="A991" s="3" t="s">
        <v>3289</v>
      </c>
      <c r="B991" s="3" t="s">
        <v>3290</v>
      </c>
      <c r="C991" s="3" t="s">
        <v>3291</v>
      </c>
      <c r="D991" s="3" t="s">
        <v>1072</v>
      </c>
      <c r="E991" s="3" t="str">
        <f>HYPERLINK("https://talan.bank.gov.ua/get-user-certificate/gVb-btY_kdoAOLou6P1t","Завантажити сертифікат")</f>
        <v>Завантажити сертифікат</v>
      </c>
    </row>
    <row r="992" spans="1:5" x14ac:dyDescent="0.3">
      <c r="A992" s="3" t="s">
        <v>3292</v>
      </c>
      <c r="B992" s="3" t="s">
        <v>3293</v>
      </c>
      <c r="C992" s="3" t="s">
        <v>3294</v>
      </c>
      <c r="D992" s="3" t="s">
        <v>3295</v>
      </c>
      <c r="E992" s="3" t="str">
        <f>HYPERLINK("https://talan.bank.gov.ua/get-user-certificate/gVb-bjqpTeEzRDibSOij","Завантажити сертифікат")</f>
        <v>Завантажити сертифікат</v>
      </c>
    </row>
    <row r="993" spans="1:5" x14ac:dyDescent="0.3">
      <c r="A993" s="3" t="s">
        <v>3296</v>
      </c>
      <c r="B993" s="3" t="s">
        <v>3297</v>
      </c>
      <c r="C993" s="3" t="s">
        <v>3298</v>
      </c>
      <c r="D993" s="3" t="s">
        <v>3295</v>
      </c>
      <c r="E993" s="3" t="str">
        <f>HYPERLINK("https://talan.bank.gov.ua/get-user-certificate/gVb-bPHJeQjof5c1kJdP","Завантажити сертифікат")</f>
        <v>Завантажити сертифікат</v>
      </c>
    </row>
    <row r="994" spans="1:5" x14ac:dyDescent="0.3">
      <c r="A994" s="3" t="s">
        <v>3299</v>
      </c>
      <c r="B994" s="3" t="s">
        <v>3300</v>
      </c>
      <c r="C994" s="3" t="s">
        <v>3301</v>
      </c>
      <c r="D994" s="3" t="s">
        <v>3295</v>
      </c>
      <c r="E994" s="3" t="str">
        <f>HYPERLINK("https://talan.bank.gov.ua/get-user-certificate/gVb-bg3bJv5_m0W1_Qdy","Завантажити сертифікат")</f>
        <v>Завантажити сертифікат</v>
      </c>
    </row>
    <row r="995" spans="1:5" x14ac:dyDescent="0.3">
      <c r="A995" s="3" t="s">
        <v>3302</v>
      </c>
      <c r="B995" s="3" t="s">
        <v>3303</v>
      </c>
      <c r="C995" s="3" t="s">
        <v>3304</v>
      </c>
      <c r="D995" s="3" t="s">
        <v>3295</v>
      </c>
      <c r="E995" s="3" t="str">
        <f>HYPERLINK("https://talan.bank.gov.ua/get-user-certificate/gVb-b-r8QpbM5a2wJ_t6","Завантажити сертифікат")</f>
        <v>Завантажити сертифікат</v>
      </c>
    </row>
    <row r="996" spans="1:5" x14ac:dyDescent="0.3">
      <c r="A996" s="3" t="s">
        <v>3305</v>
      </c>
      <c r="B996" s="3" t="s">
        <v>3306</v>
      </c>
      <c r="C996" s="3" t="s">
        <v>3307</v>
      </c>
      <c r="D996" s="3" t="s">
        <v>3295</v>
      </c>
      <c r="E996" s="3" t="str">
        <f>HYPERLINK("https://talan.bank.gov.ua/get-user-certificate/gVb-bm_xXhXdFdEFiQ-w","Завантажити сертифікат")</f>
        <v>Завантажити сертифікат</v>
      </c>
    </row>
    <row r="997" spans="1:5" x14ac:dyDescent="0.3">
      <c r="A997" s="3" t="s">
        <v>3308</v>
      </c>
      <c r="B997" s="3" t="s">
        <v>3309</v>
      </c>
      <c r="C997" s="3" t="s">
        <v>3310</v>
      </c>
      <c r="D997" s="3" t="s">
        <v>3311</v>
      </c>
      <c r="E997" s="3" t="str">
        <f>HYPERLINK("https://talan.bank.gov.ua/get-user-certificate/gVb-bWr0be-F4YsZCDmr","Завантажити сертифікат")</f>
        <v>Завантажити сертифікат</v>
      </c>
    </row>
    <row r="998" spans="1:5" x14ac:dyDescent="0.3">
      <c r="A998" s="3" t="s">
        <v>3312</v>
      </c>
      <c r="B998" s="3" t="s">
        <v>3313</v>
      </c>
      <c r="C998" s="3" t="s">
        <v>3314</v>
      </c>
      <c r="D998" s="3" t="s">
        <v>3315</v>
      </c>
      <c r="E998" s="3" t="str">
        <f>HYPERLINK("https://talan.bank.gov.ua/get-user-certificate/gVb-bbBCNq2rJ-DT9Hc4","Завантажити сертифікат")</f>
        <v>Завантажити сертифікат</v>
      </c>
    </row>
    <row r="999" spans="1:5" x14ac:dyDescent="0.3">
      <c r="A999" s="3" t="s">
        <v>3316</v>
      </c>
      <c r="B999" s="3" t="s">
        <v>3317</v>
      </c>
      <c r="C999" s="3" t="s">
        <v>3318</v>
      </c>
      <c r="D999" s="3" t="s">
        <v>3315</v>
      </c>
      <c r="E999" s="3" t="str">
        <f>HYPERLINK("https://talan.bank.gov.ua/get-user-certificate/gVb-bWIPP70n7qa8j3CJ","Завантажити сертифікат")</f>
        <v>Завантажити сертифікат</v>
      </c>
    </row>
    <row r="1000" spans="1:5" x14ac:dyDescent="0.3">
      <c r="A1000" s="3" t="s">
        <v>3319</v>
      </c>
      <c r="B1000" s="3" t="s">
        <v>3320</v>
      </c>
      <c r="C1000" s="3" t="s">
        <v>3321</v>
      </c>
      <c r="D1000" s="3" t="s">
        <v>3322</v>
      </c>
      <c r="E1000" s="3" t="str">
        <f>HYPERLINK("https://talan.bank.gov.ua/get-user-certificate/gVb-bTp_h5fW5MxRMfU9","Завантажити сертифікат")</f>
        <v>Завантажити сертифікат</v>
      </c>
    </row>
    <row r="1001" spans="1:5" x14ac:dyDescent="0.3">
      <c r="A1001" s="3" t="s">
        <v>3323</v>
      </c>
      <c r="B1001" s="3" t="s">
        <v>3324</v>
      </c>
      <c r="C1001" s="3" t="s">
        <v>3325</v>
      </c>
      <c r="D1001" s="3" t="s">
        <v>3326</v>
      </c>
      <c r="E1001" s="3" t="str">
        <f>HYPERLINK("https://talan.bank.gov.ua/get-user-certificate/gVb-bbUMH4qf94uAAPmS","Завантажити сертифікат")</f>
        <v>Завантажити сертифікат</v>
      </c>
    </row>
    <row r="1002" spans="1:5" x14ac:dyDescent="0.3">
      <c r="A1002" s="3" t="s">
        <v>3327</v>
      </c>
      <c r="B1002" s="3" t="s">
        <v>3328</v>
      </c>
      <c r="C1002" s="3" t="s">
        <v>3329</v>
      </c>
      <c r="D1002" s="3" t="s">
        <v>3330</v>
      </c>
      <c r="E1002" s="3" t="str">
        <f>HYPERLINK("https://talan.bank.gov.ua/get-user-certificate/gVb-b0LZcegTpa5Ik3IF","Завантажити сертифікат")</f>
        <v>Завантажити сертифікат</v>
      </c>
    </row>
    <row r="1003" spans="1:5" x14ac:dyDescent="0.3">
      <c r="A1003" s="3" t="s">
        <v>3331</v>
      </c>
      <c r="B1003" s="3" t="s">
        <v>3332</v>
      </c>
      <c r="C1003" s="3" t="s">
        <v>3333</v>
      </c>
      <c r="D1003" s="3" t="s">
        <v>3334</v>
      </c>
      <c r="E1003" s="3" t="str">
        <f>HYPERLINK("https://talan.bank.gov.ua/get-user-certificate/gVb-bsq9XbNWEWPhHjvp","Завантажити сертифікат")</f>
        <v>Завантажити сертифікат</v>
      </c>
    </row>
    <row r="1004" spans="1:5" x14ac:dyDescent="0.3">
      <c r="A1004" s="3" t="s">
        <v>3335</v>
      </c>
      <c r="B1004" s="3" t="s">
        <v>3336</v>
      </c>
      <c r="C1004" s="3" t="s">
        <v>3337</v>
      </c>
      <c r="D1004" s="3" t="s">
        <v>3338</v>
      </c>
      <c r="E1004" s="3" t="str">
        <f>HYPERLINK("https://talan.bank.gov.ua/get-user-certificate/gVb-bApfxPfkSQB5Zso4","Завантажити сертифікат")</f>
        <v>Завантажити сертифікат</v>
      </c>
    </row>
    <row r="1005" spans="1:5" x14ac:dyDescent="0.3">
      <c r="A1005" s="3" t="s">
        <v>3339</v>
      </c>
      <c r="B1005" s="3" t="s">
        <v>3340</v>
      </c>
      <c r="C1005" s="3" t="s">
        <v>3341</v>
      </c>
      <c r="D1005" s="3" t="s">
        <v>3342</v>
      </c>
      <c r="E1005" s="3" t="str">
        <f>HYPERLINK("https://talan.bank.gov.ua/get-user-certificate/gVb-b5ANkiNjI3HT_jR8","Завантажити сертифікат")</f>
        <v>Завантажити сертифікат</v>
      </c>
    </row>
    <row r="1006" spans="1:5" x14ac:dyDescent="0.3">
      <c r="A1006" s="3" t="s">
        <v>3343</v>
      </c>
      <c r="B1006" s="3" t="s">
        <v>3344</v>
      </c>
      <c r="C1006" s="3" t="s">
        <v>3345</v>
      </c>
      <c r="D1006" s="3" t="s">
        <v>3342</v>
      </c>
      <c r="E1006" s="3" t="str">
        <f>HYPERLINK("https://talan.bank.gov.ua/get-user-certificate/gVb-bDUhqhz7YWDEszS-","Завантажити сертифікат")</f>
        <v>Завантажити сертифікат</v>
      </c>
    </row>
    <row r="1007" spans="1:5" x14ac:dyDescent="0.3">
      <c r="A1007" s="3" t="s">
        <v>3346</v>
      </c>
      <c r="B1007" s="3" t="s">
        <v>3347</v>
      </c>
      <c r="C1007" s="3" t="s">
        <v>3348</v>
      </c>
      <c r="D1007" s="3" t="s">
        <v>3349</v>
      </c>
      <c r="E1007" s="3" t="str">
        <f>HYPERLINK("https://talan.bank.gov.ua/get-user-certificate/gVb-bJUfPhUILQt5sQTF","Завантажити сертифікат")</f>
        <v>Завантажити сертифікат</v>
      </c>
    </row>
    <row r="1008" spans="1:5" x14ac:dyDescent="0.3">
      <c r="A1008" s="3" t="s">
        <v>3350</v>
      </c>
      <c r="B1008" s="3" t="s">
        <v>3351</v>
      </c>
      <c r="C1008" s="3" t="s">
        <v>3352</v>
      </c>
      <c r="D1008" s="3" t="s">
        <v>3349</v>
      </c>
      <c r="E1008" s="3" t="str">
        <f>HYPERLINK("https://talan.bank.gov.ua/get-user-certificate/gVb-b7p0Eej4JpXRjJUw","Завантажити сертифікат")</f>
        <v>Завантажити сертифікат</v>
      </c>
    </row>
    <row r="1009" spans="1:5" x14ac:dyDescent="0.3">
      <c r="A1009" s="3" t="s">
        <v>3353</v>
      </c>
      <c r="B1009" s="3" t="s">
        <v>3354</v>
      </c>
      <c r="C1009" s="3" t="s">
        <v>3355</v>
      </c>
      <c r="D1009" s="3" t="s">
        <v>3349</v>
      </c>
      <c r="E1009" s="3" t="str">
        <f>HYPERLINK("https://talan.bank.gov.ua/get-user-certificate/gVb-bgAGwjZ8WBtFvFSw","Завантажити сертифікат")</f>
        <v>Завантажити сертифікат</v>
      </c>
    </row>
    <row r="1010" spans="1:5" x14ac:dyDescent="0.3">
      <c r="A1010" s="3" t="s">
        <v>3356</v>
      </c>
      <c r="B1010" s="3" t="s">
        <v>3357</v>
      </c>
      <c r="C1010" s="3" t="s">
        <v>3358</v>
      </c>
      <c r="D1010" s="3" t="s">
        <v>3349</v>
      </c>
      <c r="E1010" s="3" t="str">
        <f>HYPERLINK("https://talan.bank.gov.ua/get-user-certificate/gVb-bhqoCfiAFLBF4uCj","Завантажити сертифікат")</f>
        <v>Завантажити сертифікат</v>
      </c>
    </row>
    <row r="1011" spans="1:5" x14ac:dyDescent="0.3">
      <c r="A1011" s="3" t="s">
        <v>3359</v>
      </c>
      <c r="B1011" s="3" t="s">
        <v>3360</v>
      </c>
      <c r="C1011" s="3" t="s">
        <v>3361</v>
      </c>
      <c r="D1011" s="3" t="s">
        <v>3349</v>
      </c>
      <c r="E1011" s="3" t="str">
        <f>HYPERLINK("https://talan.bank.gov.ua/get-user-certificate/gVb-bMUBbu5kRHywHuLa","Завантажити сертифікат")</f>
        <v>Завантажити сертифікат</v>
      </c>
    </row>
    <row r="1012" spans="1:5" x14ac:dyDescent="0.3">
      <c r="A1012" s="3" t="s">
        <v>3362</v>
      </c>
      <c r="B1012" s="3" t="s">
        <v>3363</v>
      </c>
      <c r="C1012" s="3" t="s">
        <v>3364</v>
      </c>
      <c r="D1012" s="3" t="s">
        <v>3365</v>
      </c>
      <c r="E1012" s="3" t="str">
        <f>HYPERLINK("https://talan.bank.gov.ua/get-user-certificate/gVb-bdVKrCR_nfegUZhJ","Завантажити сертифікат")</f>
        <v>Завантажити сертифікат</v>
      </c>
    </row>
    <row r="1013" spans="1:5" x14ac:dyDescent="0.3">
      <c r="A1013" s="3" t="s">
        <v>3366</v>
      </c>
      <c r="B1013" s="3" t="s">
        <v>3367</v>
      </c>
      <c r="C1013" s="3" t="s">
        <v>3368</v>
      </c>
      <c r="D1013" s="3" t="s">
        <v>3365</v>
      </c>
      <c r="E1013" s="3" t="str">
        <f>HYPERLINK("https://talan.bank.gov.ua/get-user-certificate/gVb-bd35LEqrseRfCLqE","Завантажити сертифікат")</f>
        <v>Завантажити сертифікат</v>
      </c>
    </row>
    <row r="1014" spans="1:5" x14ac:dyDescent="0.3">
      <c r="A1014" s="3" t="s">
        <v>3369</v>
      </c>
      <c r="B1014" s="3" t="s">
        <v>3370</v>
      </c>
      <c r="C1014" s="3" t="s">
        <v>3371</v>
      </c>
      <c r="D1014" s="3" t="s">
        <v>3365</v>
      </c>
      <c r="E1014" s="3" t="str">
        <f>HYPERLINK("https://talan.bank.gov.ua/get-user-certificate/gVb-bFAMUbesPmvVqGhC","Завантажити сертифікат")</f>
        <v>Завантажити сертифікат</v>
      </c>
    </row>
    <row r="1015" spans="1:5" x14ac:dyDescent="0.3">
      <c r="A1015" s="3" t="s">
        <v>3372</v>
      </c>
      <c r="B1015" s="3" t="s">
        <v>3373</v>
      </c>
      <c r="C1015" s="3" t="s">
        <v>3374</v>
      </c>
      <c r="D1015" s="3" t="s">
        <v>3365</v>
      </c>
      <c r="E1015" s="3" t="str">
        <f>HYPERLINK("https://talan.bank.gov.ua/get-user-certificate/gVb-b1kXkjwdWZUCfwxk","Завантажити сертифікат")</f>
        <v>Завантажити сертифікат</v>
      </c>
    </row>
    <row r="1016" spans="1:5" x14ac:dyDescent="0.3">
      <c r="A1016" s="3" t="s">
        <v>3375</v>
      </c>
      <c r="B1016" s="3" t="s">
        <v>3376</v>
      </c>
      <c r="C1016" s="3" t="s">
        <v>3377</v>
      </c>
      <c r="D1016" s="3" t="s">
        <v>3378</v>
      </c>
      <c r="E1016" s="3" t="str">
        <f>HYPERLINK("https://talan.bank.gov.ua/get-user-certificate/gVb-b9rwJ6ZTes7IwwVy","Завантажити сертифікат")</f>
        <v>Завантажити сертифікат</v>
      </c>
    </row>
    <row r="1017" spans="1:5" x14ac:dyDescent="0.3">
      <c r="A1017" s="3" t="s">
        <v>3379</v>
      </c>
      <c r="B1017" s="3" t="s">
        <v>3380</v>
      </c>
      <c r="C1017" s="3" t="s">
        <v>3381</v>
      </c>
      <c r="D1017" s="3" t="s">
        <v>3378</v>
      </c>
      <c r="E1017" s="3" t="str">
        <f>HYPERLINK("https://talan.bank.gov.ua/get-user-certificate/gVb-bO4UCJV1UZhuiZS2","Завантажити сертифікат")</f>
        <v>Завантажити сертифікат</v>
      </c>
    </row>
    <row r="1018" spans="1:5" x14ac:dyDescent="0.3">
      <c r="A1018" s="3" t="s">
        <v>3382</v>
      </c>
      <c r="B1018" s="3" t="s">
        <v>3383</v>
      </c>
      <c r="C1018" s="3" t="s">
        <v>3384</v>
      </c>
      <c r="D1018" s="3" t="s">
        <v>3378</v>
      </c>
      <c r="E1018" s="3" t="str">
        <f>HYPERLINK("https://talan.bank.gov.ua/get-user-certificate/gVb-buFr9Jn2nfhQJmNv","Завантажити сертифікат")</f>
        <v>Завантажити сертифікат</v>
      </c>
    </row>
    <row r="1019" spans="1:5" x14ac:dyDescent="0.3">
      <c r="A1019" s="3" t="s">
        <v>3385</v>
      </c>
      <c r="B1019" s="3" t="s">
        <v>3386</v>
      </c>
      <c r="C1019" s="3" t="s">
        <v>3387</v>
      </c>
      <c r="D1019" s="3" t="s">
        <v>3378</v>
      </c>
      <c r="E1019" s="3" t="str">
        <f>HYPERLINK("https://talan.bank.gov.ua/get-user-certificate/gVb-bmz5SWzNNLsY1eqL","Завантажити сертифікат")</f>
        <v>Завантажити сертифікат</v>
      </c>
    </row>
    <row r="1020" spans="1:5" x14ac:dyDescent="0.3">
      <c r="A1020" s="3" t="s">
        <v>3388</v>
      </c>
      <c r="B1020" s="3" t="s">
        <v>3389</v>
      </c>
      <c r="C1020" s="3" t="s">
        <v>3390</v>
      </c>
      <c r="D1020" s="3" t="s">
        <v>3378</v>
      </c>
      <c r="E1020" s="3" t="str">
        <f>HYPERLINK("https://talan.bank.gov.ua/get-user-certificate/gVb-bQc2bR_AOJ7KI2we","Завантажити сертифікат")</f>
        <v>Завантажити сертифікат</v>
      </c>
    </row>
    <row r="1021" spans="1:5" x14ac:dyDescent="0.3">
      <c r="A1021" s="3" t="s">
        <v>3391</v>
      </c>
      <c r="B1021" s="3" t="s">
        <v>3392</v>
      </c>
      <c r="C1021" s="3" t="s">
        <v>3393</v>
      </c>
      <c r="D1021" s="3" t="s">
        <v>3378</v>
      </c>
      <c r="E1021" s="3" t="str">
        <f>HYPERLINK("https://talan.bank.gov.ua/get-user-certificate/gVb-b5rP5sCeCx4_SiNQ","Завантажити сертифікат")</f>
        <v>Завантажити сертифікат</v>
      </c>
    </row>
    <row r="1022" spans="1:5" x14ac:dyDescent="0.3">
      <c r="A1022" s="3" t="s">
        <v>3394</v>
      </c>
      <c r="B1022" s="3" t="s">
        <v>3395</v>
      </c>
      <c r="C1022" s="3" t="s">
        <v>3396</v>
      </c>
      <c r="D1022" s="3" t="s">
        <v>3397</v>
      </c>
      <c r="E1022" s="3" t="str">
        <f>HYPERLINK("https://talan.bank.gov.ua/get-user-certificate/gVb-bQdMZZXnE-AYF32k","Завантажити сертифікат")</f>
        <v>Завантажити сертифікат</v>
      </c>
    </row>
    <row r="1023" spans="1:5" x14ac:dyDescent="0.3">
      <c r="A1023" s="3" t="s">
        <v>3398</v>
      </c>
      <c r="B1023" s="3" t="s">
        <v>3399</v>
      </c>
      <c r="C1023" s="3" t="s">
        <v>3400</v>
      </c>
      <c r="D1023" s="3" t="s">
        <v>3397</v>
      </c>
      <c r="E1023" s="3" t="str">
        <f>HYPERLINK("https://talan.bank.gov.ua/get-user-certificate/gVb-bMFZ0J3FY_Yn1CJJ","Завантажити сертифікат")</f>
        <v>Завантажити сертифікат</v>
      </c>
    </row>
    <row r="1024" spans="1:5" x14ac:dyDescent="0.3">
      <c r="A1024" s="3" t="s">
        <v>3401</v>
      </c>
      <c r="B1024" s="3" t="s">
        <v>3402</v>
      </c>
      <c r="C1024" s="3" t="s">
        <v>3403</v>
      </c>
      <c r="D1024" s="3" t="s">
        <v>3397</v>
      </c>
      <c r="E1024" s="3" t="str">
        <f>HYPERLINK("https://talan.bank.gov.ua/get-user-certificate/gVb-b3Kf5Y8_RryERJR6","Завантажити сертифікат")</f>
        <v>Завантажити сертифікат</v>
      </c>
    </row>
    <row r="1025" spans="1:5" x14ac:dyDescent="0.3">
      <c r="A1025" s="3" t="s">
        <v>3404</v>
      </c>
      <c r="B1025" s="3" t="s">
        <v>3405</v>
      </c>
      <c r="C1025" s="3" t="s">
        <v>3406</v>
      </c>
      <c r="D1025" s="3" t="s">
        <v>3397</v>
      </c>
      <c r="E1025" s="3" t="str">
        <f>HYPERLINK("https://talan.bank.gov.ua/get-user-certificate/gVb-bCHeHVVmhpXZFMd7","Завантажити сертифікат")</f>
        <v>Завантажити сертифікат</v>
      </c>
    </row>
    <row r="1026" spans="1:5" x14ac:dyDescent="0.3">
      <c r="A1026" s="3" t="s">
        <v>3407</v>
      </c>
      <c r="B1026" s="3" t="s">
        <v>3408</v>
      </c>
      <c r="C1026" s="3" t="s">
        <v>3409</v>
      </c>
      <c r="D1026" s="3" t="s">
        <v>3410</v>
      </c>
      <c r="E1026" s="3" t="str">
        <f>HYPERLINK("https://talan.bank.gov.ua/get-user-certificate/gVb-b7AeyDa6F6eXj-FA","Завантажити сертифікат")</f>
        <v>Завантажити сертифікат</v>
      </c>
    </row>
    <row r="1027" spans="1:5" x14ac:dyDescent="0.3">
      <c r="A1027" s="3" t="s">
        <v>3411</v>
      </c>
      <c r="B1027" s="3" t="s">
        <v>3412</v>
      </c>
      <c r="C1027" s="3" t="s">
        <v>3413</v>
      </c>
      <c r="D1027" s="3" t="s">
        <v>3410</v>
      </c>
      <c r="E1027" s="3" t="str">
        <f>HYPERLINK("https://talan.bank.gov.ua/get-user-certificate/gVb-banuYrNAHOvouP5g","Завантажити сертифікат")</f>
        <v>Завантажити сертифікат</v>
      </c>
    </row>
    <row r="1028" spans="1:5" x14ac:dyDescent="0.3">
      <c r="A1028" s="3" t="s">
        <v>3414</v>
      </c>
      <c r="B1028" s="3" t="s">
        <v>3415</v>
      </c>
      <c r="C1028" s="3" t="s">
        <v>3416</v>
      </c>
      <c r="D1028" s="3" t="s">
        <v>3410</v>
      </c>
      <c r="E1028" s="3" t="str">
        <f>HYPERLINK("https://talan.bank.gov.ua/get-user-certificate/gVb-bv4tzeArQySsIFbE","Завантажити сертифікат")</f>
        <v>Завантажити сертифікат</v>
      </c>
    </row>
    <row r="1029" spans="1:5" x14ac:dyDescent="0.3">
      <c r="A1029" s="3" t="s">
        <v>3417</v>
      </c>
      <c r="B1029" s="3" t="s">
        <v>3418</v>
      </c>
      <c r="C1029" s="3" t="s">
        <v>3419</v>
      </c>
      <c r="D1029" s="3" t="s">
        <v>3410</v>
      </c>
      <c r="E1029" s="3" t="str">
        <f>HYPERLINK("https://talan.bank.gov.ua/get-user-certificate/gVb-bgU2ay5P-HrTyNOb","Завантажити сертифікат")</f>
        <v>Завантажити сертифікат</v>
      </c>
    </row>
    <row r="1030" spans="1:5" x14ac:dyDescent="0.3">
      <c r="A1030" s="3" t="s">
        <v>3420</v>
      </c>
      <c r="B1030" s="3" t="s">
        <v>3421</v>
      </c>
      <c r="C1030" s="3" t="s">
        <v>3422</v>
      </c>
      <c r="D1030" s="3" t="s">
        <v>3410</v>
      </c>
      <c r="E1030" s="3" t="str">
        <f>HYPERLINK("https://talan.bank.gov.ua/get-user-certificate/gVb-b6HKeW2FE23GtbX6","Завантажити сертифікат")</f>
        <v>Завантажити сертифікат</v>
      </c>
    </row>
    <row r="1031" spans="1:5" x14ac:dyDescent="0.3">
      <c r="A1031" s="3" t="s">
        <v>3423</v>
      </c>
      <c r="B1031" s="3" t="s">
        <v>3424</v>
      </c>
      <c r="C1031" s="3" t="s">
        <v>3425</v>
      </c>
      <c r="D1031" s="3" t="s">
        <v>3410</v>
      </c>
      <c r="E1031" s="3" t="str">
        <f>HYPERLINK("https://talan.bank.gov.ua/get-user-certificate/gVb-bEX23jkmAoAVT1EA","Завантажити сертифікат")</f>
        <v>Завантажити сертифікат</v>
      </c>
    </row>
    <row r="1032" spans="1:5" x14ac:dyDescent="0.3">
      <c r="A1032" s="3" t="s">
        <v>3426</v>
      </c>
      <c r="B1032" s="3" t="s">
        <v>3427</v>
      </c>
      <c r="C1032" s="3" t="s">
        <v>3428</v>
      </c>
      <c r="D1032" s="3" t="s">
        <v>3429</v>
      </c>
      <c r="E1032" s="3" t="str">
        <f>HYPERLINK("https://talan.bank.gov.ua/get-user-certificate/gVb-bflHCtQOOWY18s5C","Завантажити сертифікат")</f>
        <v>Завантажити сертифікат</v>
      </c>
    </row>
    <row r="1033" spans="1:5" x14ac:dyDescent="0.3">
      <c r="A1033" s="3" t="s">
        <v>3430</v>
      </c>
      <c r="B1033" s="3" t="s">
        <v>3431</v>
      </c>
      <c r="C1033" s="3" t="s">
        <v>3432</v>
      </c>
      <c r="D1033" s="3" t="s">
        <v>3433</v>
      </c>
      <c r="E1033" s="3" t="str">
        <f>HYPERLINK("https://talan.bank.gov.ua/get-user-certificate/gVb-bkoSgBusc75EMIcK","Завантажити сертифікат")</f>
        <v>Завантажити сертифікат</v>
      </c>
    </row>
    <row r="1034" spans="1:5" x14ac:dyDescent="0.3">
      <c r="A1034" s="3" t="s">
        <v>3434</v>
      </c>
      <c r="B1034" s="3" t="s">
        <v>3435</v>
      </c>
      <c r="C1034" s="3" t="s">
        <v>3436</v>
      </c>
      <c r="D1034" s="3" t="s">
        <v>3437</v>
      </c>
      <c r="E1034" s="3" t="str">
        <f>HYPERLINK("https://talan.bank.gov.ua/get-user-certificate/gVb-bqTJ-GwpQKbea00U","Завантажити сертифікат")</f>
        <v>Завантажити сертифікат</v>
      </c>
    </row>
    <row r="1035" spans="1:5" x14ac:dyDescent="0.3">
      <c r="A1035" s="3" t="s">
        <v>3438</v>
      </c>
      <c r="B1035" s="3" t="s">
        <v>3439</v>
      </c>
      <c r="C1035" s="3" t="s">
        <v>3440</v>
      </c>
      <c r="D1035" s="3" t="s">
        <v>3437</v>
      </c>
      <c r="E1035" s="3" t="str">
        <f>HYPERLINK("https://talan.bank.gov.ua/get-user-certificate/gVb-brku_PQSWvXLN9Ef","Завантажити сертифікат")</f>
        <v>Завантажити сертифікат</v>
      </c>
    </row>
    <row r="1036" spans="1:5" x14ac:dyDescent="0.3">
      <c r="A1036" s="3" t="s">
        <v>3441</v>
      </c>
      <c r="B1036" s="3" t="s">
        <v>3442</v>
      </c>
      <c r="C1036" s="3" t="s">
        <v>3443</v>
      </c>
      <c r="D1036" s="3" t="s">
        <v>3437</v>
      </c>
      <c r="E1036" s="3" t="str">
        <f>HYPERLINK("https://talan.bank.gov.ua/get-user-certificate/gVb-b5B081TFBpuuuHN9","Завантажити сертифікат")</f>
        <v>Завантажити сертифікат</v>
      </c>
    </row>
    <row r="1037" spans="1:5" x14ac:dyDescent="0.3">
      <c r="A1037" s="3" t="s">
        <v>3444</v>
      </c>
      <c r="B1037" s="3" t="s">
        <v>3445</v>
      </c>
      <c r="C1037" s="3" t="s">
        <v>3446</v>
      </c>
      <c r="D1037" s="3" t="s">
        <v>3437</v>
      </c>
      <c r="E1037" s="3" t="str">
        <f>HYPERLINK("https://talan.bank.gov.ua/get-user-certificate/gVb-bXcg8rVz5Rq9WR3Y","Завантажити сертифікат")</f>
        <v>Завантажити сертифікат</v>
      </c>
    </row>
    <row r="1038" spans="1:5" x14ac:dyDescent="0.3">
      <c r="A1038" s="3" t="s">
        <v>3447</v>
      </c>
      <c r="B1038" s="3" t="s">
        <v>3448</v>
      </c>
      <c r="C1038" s="3" t="s">
        <v>3449</v>
      </c>
      <c r="D1038" s="3" t="s">
        <v>3437</v>
      </c>
      <c r="E1038" s="3" t="str">
        <f>HYPERLINK("https://talan.bank.gov.ua/get-user-certificate/gVb-bf7p8jIljyHftl-T","Завантажити сертифікат")</f>
        <v>Завантажити сертифікат</v>
      </c>
    </row>
    <row r="1039" spans="1:5" x14ac:dyDescent="0.3">
      <c r="A1039" s="3" t="s">
        <v>3450</v>
      </c>
      <c r="B1039" s="3" t="s">
        <v>3451</v>
      </c>
      <c r="C1039" s="3" t="s">
        <v>3452</v>
      </c>
      <c r="D1039" s="3" t="s">
        <v>3437</v>
      </c>
      <c r="E1039" s="3" t="str">
        <f>HYPERLINK("https://talan.bank.gov.ua/get-user-certificate/gVb-buMvtqe7AuFJiocG","Завантажити сертифікат")</f>
        <v>Завантажити сертифікат</v>
      </c>
    </row>
    <row r="1040" spans="1:5" x14ac:dyDescent="0.3">
      <c r="A1040" s="3" t="s">
        <v>3453</v>
      </c>
      <c r="B1040" s="3" t="s">
        <v>3454</v>
      </c>
      <c r="C1040" s="3" t="s">
        <v>3455</v>
      </c>
      <c r="D1040" s="3" t="s">
        <v>3437</v>
      </c>
      <c r="E1040" s="3" t="str">
        <f>HYPERLINK("https://talan.bank.gov.ua/get-user-certificate/gVb-bW6L4vrFuDm6RS4T","Завантажити сертифікат")</f>
        <v>Завантажити сертифікат</v>
      </c>
    </row>
    <row r="1041" spans="1:5" x14ac:dyDescent="0.3">
      <c r="A1041" s="3" t="s">
        <v>3456</v>
      </c>
      <c r="B1041" s="3" t="s">
        <v>3457</v>
      </c>
      <c r="C1041" s="3" t="s">
        <v>3458</v>
      </c>
      <c r="D1041" s="3" t="s">
        <v>3459</v>
      </c>
      <c r="E1041" s="3" t="str">
        <f>HYPERLINK("https://talan.bank.gov.ua/get-user-certificate/gVb-bzeY_tmGhA3C7jf4","Завантажити сертифікат")</f>
        <v>Завантажити сертифікат</v>
      </c>
    </row>
    <row r="1042" spans="1:5" x14ac:dyDescent="0.3">
      <c r="A1042" s="3" t="s">
        <v>3460</v>
      </c>
      <c r="B1042" s="3" t="s">
        <v>3461</v>
      </c>
      <c r="C1042" s="3" t="s">
        <v>3462</v>
      </c>
      <c r="D1042" s="3" t="s">
        <v>3459</v>
      </c>
      <c r="E1042" s="3" t="str">
        <f>HYPERLINK("https://talan.bank.gov.ua/get-user-certificate/gVb-brn3fIkGdq0qlK8o","Завантажити сертифікат")</f>
        <v>Завантажити сертифікат</v>
      </c>
    </row>
    <row r="1043" spans="1:5" x14ac:dyDescent="0.3">
      <c r="A1043" s="3" t="s">
        <v>3463</v>
      </c>
      <c r="B1043" s="3" t="s">
        <v>3464</v>
      </c>
      <c r="C1043" s="3" t="s">
        <v>3465</v>
      </c>
      <c r="D1043" s="3" t="s">
        <v>3466</v>
      </c>
      <c r="E1043" s="3" t="str">
        <f>HYPERLINK("https://talan.bank.gov.ua/get-user-certificate/gVb-bSmmEmI__EGfyKPu","Завантажити сертифікат")</f>
        <v>Завантажити сертифікат</v>
      </c>
    </row>
    <row r="1044" spans="1:5" x14ac:dyDescent="0.3">
      <c r="A1044" s="3" t="s">
        <v>3467</v>
      </c>
      <c r="B1044" s="3" t="s">
        <v>3468</v>
      </c>
      <c r="C1044" s="3" t="s">
        <v>3469</v>
      </c>
      <c r="D1044" s="3" t="s">
        <v>3466</v>
      </c>
      <c r="E1044" s="3" t="str">
        <f>HYPERLINK("https://talan.bank.gov.ua/get-user-certificate/gVb-bifULnwJLQMff9DJ","Завантажити сертифікат")</f>
        <v>Завантажити сертифікат</v>
      </c>
    </row>
    <row r="1045" spans="1:5" x14ac:dyDescent="0.3">
      <c r="A1045" s="3" t="s">
        <v>3470</v>
      </c>
      <c r="B1045" s="3" t="s">
        <v>3471</v>
      </c>
      <c r="C1045" s="3" t="s">
        <v>3472</v>
      </c>
      <c r="D1045" s="3" t="s">
        <v>3473</v>
      </c>
      <c r="E1045" s="3" t="str">
        <f>HYPERLINK("https://talan.bank.gov.ua/get-user-certificate/gVb-bJQSHj3sixMAfNbo","Завантажити сертифікат")</f>
        <v>Завантажити сертифікат</v>
      </c>
    </row>
    <row r="1046" spans="1:5" x14ac:dyDescent="0.3">
      <c r="A1046" s="3" t="s">
        <v>3474</v>
      </c>
      <c r="B1046" s="3" t="s">
        <v>3475</v>
      </c>
      <c r="C1046" s="3" t="s">
        <v>3476</v>
      </c>
      <c r="D1046" s="3" t="s">
        <v>3477</v>
      </c>
      <c r="E1046" s="3" t="str">
        <f>HYPERLINK("https://talan.bank.gov.ua/get-user-certificate/gVb-bCa8r877chPe70Rm","Завантажити сертифікат")</f>
        <v>Завантажити сертифікат</v>
      </c>
    </row>
    <row r="1047" spans="1:5" x14ac:dyDescent="0.3">
      <c r="A1047" s="3" t="s">
        <v>3478</v>
      </c>
      <c r="B1047" s="3" t="s">
        <v>3479</v>
      </c>
      <c r="C1047" s="3" t="s">
        <v>3480</v>
      </c>
      <c r="D1047" s="3" t="s">
        <v>3477</v>
      </c>
      <c r="E1047" s="3" t="str">
        <f>HYPERLINK("https://talan.bank.gov.ua/get-user-certificate/gVb-b7QDE7TmPIYLEPjQ","Завантажити сертифікат")</f>
        <v>Завантажити сертифікат</v>
      </c>
    </row>
    <row r="1048" spans="1:5" x14ac:dyDescent="0.3">
      <c r="A1048" s="3" t="s">
        <v>3481</v>
      </c>
      <c r="B1048" s="3" t="s">
        <v>3482</v>
      </c>
      <c r="C1048" s="3" t="s">
        <v>3483</v>
      </c>
      <c r="D1048" s="3" t="s">
        <v>3484</v>
      </c>
      <c r="E1048" s="3" t="str">
        <f>HYPERLINK("https://talan.bank.gov.ua/get-user-certificate/gVb-bam3i_5vlta6HMZl","Завантажити сертифікат")</f>
        <v>Завантажити сертифікат</v>
      </c>
    </row>
    <row r="1049" spans="1:5" x14ac:dyDescent="0.3">
      <c r="A1049" s="3" t="s">
        <v>3485</v>
      </c>
      <c r="B1049" s="3" t="s">
        <v>3486</v>
      </c>
      <c r="C1049" s="3" t="s">
        <v>3487</v>
      </c>
      <c r="D1049" s="3" t="s">
        <v>3484</v>
      </c>
      <c r="E1049" s="3" t="str">
        <f>HYPERLINK("https://talan.bank.gov.ua/get-user-certificate/gVb-bhgHFQped81QgGog","Завантажити сертифікат")</f>
        <v>Завантажити сертифікат</v>
      </c>
    </row>
    <row r="1050" spans="1:5" x14ac:dyDescent="0.3">
      <c r="A1050" s="3" t="s">
        <v>3488</v>
      </c>
      <c r="B1050" s="3" t="s">
        <v>3489</v>
      </c>
      <c r="C1050" s="3" t="s">
        <v>3490</v>
      </c>
      <c r="D1050" s="3" t="s">
        <v>3484</v>
      </c>
      <c r="E1050" s="3" t="str">
        <f>HYPERLINK("https://talan.bank.gov.ua/get-user-certificate/gVb-bukfq1WrkfIssdmM","Завантажити сертифікат")</f>
        <v>Завантажити сертифікат</v>
      </c>
    </row>
    <row r="1051" spans="1:5" x14ac:dyDescent="0.3">
      <c r="A1051" s="3" t="s">
        <v>3491</v>
      </c>
      <c r="B1051" s="3" t="s">
        <v>3492</v>
      </c>
      <c r="C1051" s="3" t="s">
        <v>3493</v>
      </c>
      <c r="D1051" s="3" t="s">
        <v>3494</v>
      </c>
      <c r="E1051" s="3" t="str">
        <f>HYPERLINK("https://talan.bank.gov.ua/get-user-certificate/gVb-b5ozbL-pwrRKDCbY","Завантажити сертифікат")</f>
        <v>Завантажити сертифікат</v>
      </c>
    </row>
    <row r="1052" spans="1:5" x14ac:dyDescent="0.3">
      <c r="A1052" s="3" t="s">
        <v>3495</v>
      </c>
      <c r="B1052" s="3" t="s">
        <v>3496</v>
      </c>
      <c r="C1052" s="3" t="s">
        <v>3497</v>
      </c>
      <c r="D1052" s="3" t="s">
        <v>3494</v>
      </c>
      <c r="E1052" s="3" t="str">
        <f>HYPERLINK("https://talan.bank.gov.ua/get-user-certificate/gVb-bc3JRRQhWbpAF2t-","Завантажити сертифікат")</f>
        <v>Завантажити сертифікат</v>
      </c>
    </row>
    <row r="1053" spans="1:5" x14ac:dyDescent="0.3">
      <c r="A1053" s="3" t="s">
        <v>3498</v>
      </c>
      <c r="B1053" s="3" t="s">
        <v>3499</v>
      </c>
      <c r="C1053" s="3" t="s">
        <v>3500</v>
      </c>
      <c r="D1053" s="3" t="s">
        <v>3501</v>
      </c>
      <c r="E1053" s="3" t="str">
        <f>HYPERLINK("https://talan.bank.gov.ua/get-user-certificate/gVb-by4IA-Fa4r4i4pQ5","Завантажити сертифікат")</f>
        <v>Завантажити сертифікат</v>
      </c>
    </row>
    <row r="1054" spans="1:5" x14ac:dyDescent="0.3">
      <c r="A1054" s="3" t="s">
        <v>3502</v>
      </c>
      <c r="B1054" s="3" t="s">
        <v>3503</v>
      </c>
      <c r="C1054" s="3" t="s">
        <v>3504</v>
      </c>
      <c r="D1054" s="3" t="s">
        <v>3501</v>
      </c>
      <c r="E1054" s="3" t="str">
        <f>HYPERLINK("https://talan.bank.gov.ua/get-user-certificate/gVb-bnGLvRnFXE_mI3C-","Завантажити сертифікат")</f>
        <v>Завантажити сертифікат</v>
      </c>
    </row>
    <row r="1055" spans="1:5" x14ac:dyDescent="0.3">
      <c r="A1055" s="3" t="s">
        <v>3505</v>
      </c>
      <c r="B1055" s="3" t="s">
        <v>3506</v>
      </c>
      <c r="C1055" s="3" t="s">
        <v>3507</v>
      </c>
      <c r="D1055" s="3" t="s">
        <v>3508</v>
      </c>
      <c r="E1055" s="3" t="str">
        <f>HYPERLINK("https://talan.bank.gov.ua/get-user-certificate/gVb-bnuZXNvAdCuVemR8","Завантажити сертифікат")</f>
        <v>Завантажити сертифікат</v>
      </c>
    </row>
    <row r="1056" spans="1:5" x14ac:dyDescent="0.3">
      <c r="A1056" s="3" t="s">
        <v>3509</v>
      </c>
      <c r="B1056" s="3" t="s">
        <v>3510</v>
      </c>
      <c r="C1056" s="3" t="s">
        <v>3511</v>
      </c>
      <c r="D1056" s="3" t="s">
        <v>3508</v>
      </c>
      <c r="E1056" s="3" t="str">
        <f>HYPERLINK("https://talan.bank.gov.ua/get-user-certificate/gVb-bsuzOAgbJYA6iF8L","Завантажити сертифікат")</f>
        <v>Завантажити сертифікат</v>
      </c>
    </row>
    <row r="1057" spans="1:5" x14ac:dyDescent="0.3">
      <c r="A1057" s="3" t="s">
        <v>3512</v>
      </c>
      <c r="B1057" s="3" t="s">
        <v>3513</v>
      </c>
      <c r="C1057" s="3" t="s">
        <v>3514</v>
      </c>
      <c r="D1057" s="3" t="s">
        <v>3515</v>
      </c>
      <c r="E1057" s="3" t="str">
        <f>HYPERLINK("https://talan.bank.gov.ua/get-user-certificate/gVb-bZqh4AE8wosm9nYo","Завантажити сертифікат")</f>
        <v>Завантажити сертифікат</v>
      </c>
    </row>
    <row r="1058" spans="1:5" x14ac:dyDescent="0.3">
      <c r="A1058" s="3" t="s">
        <v>3516</v>
      </c>
      <c r="B1058" s="3" t="s">
        <v>3517</v>
      </c>
      <c r="C1058" s="3" t="s">
        <v>3518</v>
      </c>
      <c r="D1058" s="3" t="s">
        <v>3519</v>
      </c>
      <c r="E1058" s="3" t="str">
        <f>HYPERLINK("https://talan.bank.gov.ua/get-user-certificate/gVb-bhguQBiOt89dz1Cl","Завантажити сертифікат")</f>
        <v>Завантажити сертифікат</v>
      </c>
    </row>
    <row r="1059" spans="1:5" x14ac:dyDescent="0.3">
      <c r="A1059" s="3" t="s">
        <v>3520</v>
      </c>
      <c r="B1059" s="3" t="s">
        <v>3521</v>
      </c>
      <c r="C1059" s="3" t="s">
        <v>3522</v>
      </c>
      <c r="D1059" s="3" t="s">
        <v>3519</v>
      </c>
      <c r="E1059" s="3" t="str">
        <f>HYPERLINK("https://talan.bank.gov.ua/get-user-certificate/gVb-bMnbuGJr5Yflh0u8","Завантажити сертифікат")</f>
        <v>Завантажити сертифікат</v>
      </c>
    </row>
    <row r="1060" spans="1:5" x14ac:dyDescent="0.3">
      <c r="A1060" s="3" t="s">
        <v>3523</v>
      </c>
      <c r="B1060" s="3" t="s">
        <v>3524</v>
      </c>
      <c r="C1060" s="3" t="s">
        <v>3525</v>
      </c>
      <c r="D1060" s="3" t="s">
        <v>3526</v>
      </c>
      <c r="E1060" s="3" t="str">
        <f>HYPERLINK("https://talan.bank.gov.ua/get-user-certificate/gVb-b5Mhmj9ix881Ae83","Завантажити сертифікат")</f>
        <v>Завантажити сертифікат</v>
      </c>
    </row>
    <row r="1061" spans="1:5" x14ac:dyDescent="0.3">
      <c r="A1061" s="3" t="s">
        <v>3527</v>
      </c>
      <c r="B1061" s="3" t="s">
        <v>3528</v>
      </c>
      <c r="C1061" s="3" t="s">
        <v>3529</v>
      </c>
      <c r="D1061" s="3" t="s">
        <v>3526</v>
      </c>
      <c r="E1061" s="3" t="str">
        <f>HYPERLINK("https://talan.bank.gov.ua/get-user-certificate/gVb-bCJSXH7GvRCryQ6G","Завантажити сертифікат")</f>
        <v>Завантажити сертифікат</v>
      </c>
    </row>
    <row r="1062" spans="1:5" x14ac:dyDescent="0.3">
      <c r="A1062" s="3" t="s">
        <v>3530</v>
      </c>
      <c r="B1062" s="3" t="s">
        <v>3531</v>
      </c>
      <c r="C1062" s="3" t="s">
        <v>3532</v>
      </c>
      <c r="D1062" s="3" t="s">
        <v>3526</v>
      </c>
      <c r="E1062" s="3" t="str">
        <f>HYPERLINK("https://talan.bank.gov.ua/get-user-certificate/gVb-bKvjrLROKp0J65jo","Завантажити сертифікат")</f>
        <v>Завантажити сертифікат</v>
      </c>
    </row>
    <row r="1063" spans="1:5" x14ac:dyDescent="0.3">
      <c r="A1063" s="3" t="s">
        <v>3533</v>
      </c>
      <c r="B1063" s="3" t="s">
        <v>3534</v>
      </c>
      <c r="C1063" s="3" t="s">
        <v>3535</v>
      </c>
      <c r="D1063" s="3" t="s">
        <v>3536</v>
      </c>
      <c r="E1063" s="3" t="str">
        <f>HYPERLINK("https://talan.bank.gov.ua/get-user-certificate/gVb-brg790-XcZ_0KFSm","Завантажити сертифікат")</f>
        <v>Завантажити сертифікат</v>
      </c>
    </row>
    <row r="1064" spans="1:5" x14ac:dyDescent="0.3">
      <c r="A1064" s="3" t="s">
        <v>3537</v>
      </c>
      <c r="B1064" s="3" t="s">
        <v>3538</v>
      </c>
      <c r="C1064" s="3" t="s">
        <v>3539</v>
      </c>
      <c r="D1064" s="3" t="s">
        <v>3536</v>
      </c>
      <c r="E1064" s="3" t="str">
        <f>HYPERLINK("https://talan.bank.gov.ua/get-user-certificate/gVb-bL24qEm5-GF8uvkb","Завантажити сертифікат")</f>
        <v>Завантажити сертифікат</v>
      </c>
    </row>
    <row r="1065" spans="1:5" x14ac:dyDescent="0.3">
      <c r="A1065" s="3" t="s">
        <v>3540</v>
      </c>
      <c r="B1065" s="3" t="s">
        <v>3541</v>
      </c>
      <c r="C1065" s="3" t="s">
        <v>3542</v>
      </c>
      <c r="D1065" s="3" t="s">
        <v>3536</v>
      </c>
      <c r="E1065" s="3" t="str">
        <f>HYPERLINK("https://talan.bank.gov.ua/get-user-certificate/gVb-bTSzgdxulISqG2WE","Завантажити сертифікат")</f>
        <v>Завантажити сертифікат</v>
      </c>
    </row>
    <row r="1066" spans="1:5" x14ac:dyDescent="0.3">
      <c r="A1066" s="3" t="s">
        <v>3543</v>
      </c>
      <c r="B1066" s="3" t="s">
        <v>3544</v>
      </c>
      <c r="C1066" s="3" t="s">
        <v>3545</v>
      </c>
      <c r="D1066" s="3" t="s">
        <v>3546</v>
      </c>
      <c r="E1066" s="3" t="str">
        <f>HYPERLINK("https://talan.bank.gov.ua/get-user-certificate/gVb-bvenvt1HAi8_Q1DY","Завантажити сертифікат")</f>
        <v>Завантажити сертифікат</v>
      </c>
    </row>
    <row r="1067" spans="1:5" x14ac:dyDescent="0.3">
      <c r="A1067" s="3" t="s">
        <v>3547</v>
      </c>
      <c r="B1067" s="3" t="s">
        <v>3548</v>
      </c>
      <c r="C1067" s="3" t="s">
        <v>3549</v>
      </c>
      <c r="D1067" s="3" t="s">
        <v>3546</v>
      </c>
      <c r="E1067" s="3" t="str">
        <f>HYPERLINK("https://talan.bank.gov.ua/get-user-certificate/gVb-boBdcqZNDreX1gkJ","Завантажити сертифікат")</f>
        <v>Завантажити сертифікат</v>
      </c>
    </row>
    <row r="1068" spans="1:5" x14ac:dyDescent="0.3">
      <c r="A1068" s="3" t="s">
        <v>3550</v>
      </c>
      <c r="B1068" s="3" t="s">
        <v>3551</v>
      </c>
      <c r="C1068" s="3" t="s">
        <v>3552</v>
      </c>
      <c r="D1068" s="3" t="s">
        <v>3553</v>
      </c>
      <c r="E1068" s="3" t="str">
        <f>HYPERLINK("https://talan.bank.gov.ua/get-user-certificate/gVb-b7NX7w_Huc8HoX0A","Завантажити сертифікат")</f>
        <v>Завантажити сертифікат</v>
      </c>
    </row>
    <row r="1069" spans="1:5" x14ac:dyDescent="0.3">
      <c r="A1069" s="3" t="s">
        <v>3554</v>
      </c>
      <c r="B1069" s="3" t="s">
        <v>3555</v>
      </c>
      <c r="C1069" s="3" t="s">
        <v>3556</v>
      </c>
      <c r="D1069" s="3" t="s">
        <v>3557</v>
      </c>
      <c r="E1069" s="3" t="str">
        <f>HYPERLINK("https://talan.bank.gov.ua/get-user-certificate/gVb-biPZ843oWsC_E7Nf","Завантажити сертифікат")</f>
        <v>Завантажити сертифікат</v>
      </c>
    </row>
    <row r="1070" spans="1:5" x14ac:dyDescent="0.3">
      <c r="A1070" s="3" t="s">
        <v>3558</v>
      </c>
      <c r="B1070" s="3" t="s">
        <v>3559</v>
      </c>
      <c r="C1070" s="3" t="s">
        <v>3560</v>
      </c>
      <c r="D1070" s="3" t="s">
        <v>3557</v>
      </c>
      <c r="E1070" s="3" t="str">
        <f>HYPERLINK("https://talan.bank.gov.ua/get-user-certificate/gVb-bLtP09e8713bqWfM","Завантажити сертифікат")</f>
        <v>Завантажити сертифікат</v>
      </c>
    </row>
    <row r="1071" spans="1:5" x14ac:dyDescent="0.3">
      <c r="A1071" s="3" t="s">
        <v>3561</v>
      </c>
      <c r="B1071" s="3" t="s">
        <v>3562</v>
      </c>
      <c r="C1071" s="3" t="s">
        <v>3563</v>
      </c>
      <c r="D1071" s="3" t="s">
        <v>3557</v>
      </c>
      <c r="E1071" s="3" t="str">
        <f>HYPERLINK("https://talan.bank.gov.ua/get-user-certificate/gVb-b8GdHL8nK-Zmx6oz","Завантажити сертифікат")</f>
        <v>Завантажити сертифікат</v>
      </c>
    </row>
    <row r="1072" spans="1:5" x14ac:dyDescent="0.3">
      <c r="A1072" s="3" t="s">
        <v>3564</v>
      </c>
      <c r="B1072" s="3" t="s">
        <v>3565</v>
      </c>
      <c r="C1072" s="3" t="s">
        <v>3566</v>
      </c>
      <c r="D1072" s="3" t="s">
        <v>3557</v>
      </c>
      <c r="E1072" s="3" t="str">
        <f>HYPERLINK("https://talan.bank.gov.ua/get-user-certificate/gVb-bPmZ29aISYMpazAX","Завантажити сертифікат")</f>
        <v>Завантажити сертифікат</v>
      </c>
    </row>
    <row r="1073" spans="1:5" x14ac:dyDescent="0.3">
      <c r="A1073" s="3" t="s">
        <v>3567</v>
      </c>
      <c r="B1073" s="3" t="s">
        <v>3568</v>
      </c>
      <c r="C1073" s="3" t="s">
        <v>3569</v>
      </c>
      <c r="D1073" s="3" t="s">
        <v>3570</v>
      </c>
      <c r="E1073" s="3" t="str">
        <f>HYPERLINK("https://talan.bank.gov.ua/get-user-certificate/gVb-byNh8fektRkm_yBy","Завантажити сертифікат")</f>
        <v>Завантажити сертифікат</v>
      </c>
    </row>
    <row r="1074" spans="1:5" x14ac:dyDescent="0.3">
      <c r="A1074" s="3" t="s">
        <v>3571</v>
      </c>
      <c r="B1074" s="3" t="s">
        <v>3572</v>
      </c>
      <c r="C1074" s="3" t="s">
        <v>3573</v>
      </c>
      <c r="D1074" s="3" t="s">
        <v>3570</v>
      </c>
      <c r="E1074" s="3" t="str">
        <f>HYPERLINK("https://talan.bank.gov.ua/get-user-certificate/gVb-b4QCBUfLZZz6c5VS","Завантажити сертифікат")</f>
        <v>Завантажити сертифікат</v>
      </c>
    </row>
    <row r="1075" spans="1:5" x14ac:dyDescent="0.3">
      <c r="A1075" s="3" t="s">
        <v>3574</v>
      </c>
      <c r="B1075" s="3" t="s">
        <v>3575</v>
      </c>
      <c r="C1075" s="3" t="s">
        <v>3576</v>
      </c>
      <c r="D1075" s="3" t="s">
        <v>3570</v>
      </c>
      <c r="E1075" s="3" t="str">
        <f>HYPERLINK("https://talan.bank.gov.ua/get-user-certificate/gVb-bidK0rsCoW7V_d0b","Завантажити сертифікат")</f>
        <v>Завантажити сертифікат</v>
      </c>
    </row>
    <row r="1076" spans="1:5" x14ac:dyDescent="0.3">
      <c r="A1076" s="3" t="s">
        <v>3577</v>
      </c>
      <c r="B1076" s="3" t="s">
        <v>3578</v>
      </c>
      <c r="C1076" s="3" t="s">
        <v>3579</v>
      </c>
      <c r="D1076" s="3" t="s">
        <v>3570</v>
      </c>
      <c r="E1076" s="3" t="str">
        <f>HYPERLINK("https://talan.bank.gov.ua/get-user-certificate/gVb-bO_ia909C-Z2O-nb","Завантажити сертифікат")</f>
        <v>Завантажити сертифікат</v>
      </c>
    </row>
    <row r="1077" spans="1:5" x14ac:dyDescent="0.3">
      <c r="A1077" s="3" t="s">
        <v>3580</v>
      </c>
      <c r="B1077" s="3" t="s">
        <v>3581</v>
      </c>
      <c r="C1077" s="3" t="s">
        <v>3582</v>
      </c>
      <c r="D1077" s="3" t="s">
        <v>3570</v>
      </c>
      <c r="E1077" s="3" t="str">
        <f>HYPERLINK("https://talan.bank.gov.ua/get-user-certificate/gVb-b_PXivZQPT_8vnt9","Завантажити сертифікат")</f>
        <v>Завантажити сертифікат</v>
      </c>
    </row>
    <row r="1078" spans="1:5" x14ac:dyDescent="0.3">
      <c r="A1078" s="3" t="s">
        <v>3583</v>
      </c>
      <c r="B1078" s="3" t="s">
        <v>3584</v>
      </c>
      <c r="C1078" s="3" t="s">
        <v>3585</v>
      </c>
      <c r="D1078" s="3" t="s">
        <v>3586</v>
      </c>
      <c r="E1078" s="3" t="str">
        <f>HYPERLINK("https://talan.bank.gov.ua/get-user-certificate/gVb-b3sVNvujgWUOndLG","Завантажити сертифікат")</f>
        <v>Завантажити сертифікат</v>
      </c>
    </row>
    <row r="1079" spans="1:5" x14ac:dyDescent="0.3">
      <c r="A1079" s="3" t="s">
        <v>3587</v>
      </c>
      <c r="B1079" s="3" t="s">
        <v>3588</v>
      </c>
      <c r="C1079" s="3" t="s">
        <v>3589</v>
      </c>
      <c r="D1079" s="3" t="s">
        <v>3590</v>
      </c>
      <c r="E1079" s="3" t="str">
        <f>HYPERLINK("https://talan.bank.gov.ua/get-user-certificate/gVb-bOHlHUVttnimEbWQ","Завантажити сертифікат")</f>
        <v>Завантажити сертифікат</v>
      </c>
    </row>
    <row r="1080" spans="1:5" x14ac:dyDescent="0.3">
      <c r="A1080" s="3" t="s">
        <v>3591</v>
      </c>
      <c r="B1080" s="3" t="s">
        <v>3592</v>
      </c>
      <c r="C1080" s="3" t="s">
        <v>3593</v>
      </c>
      <c r="D1080" s="3" t="s">
        <v>3590</v>
      </c>
      <c r="E1080" s="3" t="str">
        <f>HYPERLINK("https://talan.bank.gov.ua/get-user-certificate/gVb-bZuJwj9PNCq2uDQh","Завантажити сертифікат")</f>
        <v>Завантажити сертифікат</v>
      </c>
    </row>
    <row r="1081" spans="1:5" x14ac:dyDescent="0.3">
      <c r="A1081" s="3" t="s">
        <v>3594</v>
      </c>
      <c r="B1081" s="3" t="s">
        <v>3595</v>
      </c>
      <c r="C1081" s="3" t="s">
        <v>3596</v>
      </c>
      <c r="D1081" s="3" t="s">
        <v>3597</v>
      </c>
      <c r="E1081" s="3" t="str">
        <f>HYPERLINK("https://talan.bank.gov.ua/get-user-certificate/gVb-b5BSAibuN1lAuVBy","Завантажити сертифікат")</f>
        <v>Завантажити сертифікат</v>
      </c>
    </row>
    <row r="1082" spans="1:5" x14ac:dyDescent="0.3">
      <c r="A1082" s="3" t="s">
        <v>3598</v>
      </c>
      <c r="B1082" s="3" t="s">
        <v>3599</v>
      </c>
      <c r="C1082" s="3" t="s">
        <v>3600</v>
      </c>
      <c r="D1082" s="3" t="s">
        <v>3597</v>
      </c>
      <c r="E1082" s="3" t="str">
        <f>HYPERLINK("https://talan.bank.gov.ua/get-user-certificate/gVb-boq5h9yubOAmZDG2","Завантажити сертифікат")</f>
        <v>Завантажити сертифікат</v>
      </c>
    </row>
    <row r="1083" spans="1:5" x14ac:dyDescent="0.3">
      <c r="A1083" s="3" t="s">
        <v>3601</v>
      </c>
      <c r="B1083" s="3" t="s">
        <v>3602</v>
      </c>
      <c r="C1083" s="3" t="s">
        <v>3603</v>
      </c>
      <c r="D1083" s="3" t="s">
        <v>3604</v>
      </c>
      <c r="E1083" s="3" t="str">
        <f>HYPERLINK("https://talan.bank.gov.ua/get-user-certificate/gVb-b_lGaeGHyQaGMK7l","Завантажити сертифікат")</f>
        <v>Завантажити сертифікат</v>
      </c>
    </row>
    <row r="1084" spans="1:5" x14ac:dyDescent="0.3">
      <c r="A1084" s="3" t="s">
        <v>3605</v>
      </c>
      <c r="B1084" s="3" t="s">
        <v>3606</v>
      </c>
      <c r="C1084" s="3" t="s">
        <v>3607</v>
      </c>
      <c r="D1084" s="3" t="s">
        <v>3604</v>
      </c>
      <c r="E1084" s="3" t="str">
        <f>HYPERLINK("https://talan.bank.gov.ua/get-user-certificate/gVb-bZRbCsqnRDbbuvBN","Завантажити сертифікат")</f>
        <v>Завантажити сертифікат</v>
      </c>
    </row>
    <row r="1085" spans="1:5" x14ac:dyDescent="0.3">
      <c r="A1085" s="3" t="s">
        <v>3608</v>
      </c>
      <c r="B1085" s="3" t="s">
        <v>3609</v>
      </c>
      <c r="C1085" s="3" t="s">
        <v>3610</v>
      </c>
      <c r="D1085" s="3" t="s">
        <v>3611</v>
      </c>
      <c r="E1085" s="3" t="str">
        <f>HYPERLINK("https://talan.bank.gov.ua/get-user-certificate/gVb-bFRyo0bUNm54vfHx","Завантажити сертифікат")</f>
        <v>Завантажити сертифікат</v>
      </c>
    </row>
    <row r="1086" spans="1:5" x14ac:dyDescent="0.3">
      <c r="A1086" s="3" t="s">
        <v>3612</v>
      </c>
      <c r="B1086" s="3" t="s">
        <v>3613</v>
      </c>
      <c r="C1086" s="3" t="s">
        <v>3614</v>
      </c>
      <c r="D1086" s="3" t="s">
        <v>3586</v>
      </c>
      <c r="E1086" s="3" t="str">
        <f>HYPERLINK("https://talan.bank.gov.ua/get-user-certificate/gVb-b1aYTTTkr-0WIUq1","Завантажити сертифікат")</f>
        <v>Завантажити сертифікат</v>
      </c>
    </row>
    <row r="1087" spans="1:5" x14ac:dyDescent="0.3">
      <c r="A1087" s="3" t="s">
        <v>3615</v>
      </c>
      <c r="B1087" s="3" t="s">
        <v>3616</v>
      </c>
      <c r="C1087" s="3" t="s">
        <v>3617</v>
      </c>
      <c r="D1087" s="3" t="s">
        <v>3618</v>
      </c>
      <c r="E1087" s="3" t="str">
        <f>HYPERLINK("https://talan.bank.gov.ua/get-user-certificate/gVb-bQU96NjvM1Yat_9O","Завантажити сертифікат")</f>
        <v>Завантажити сертифікат</v>
      </c>
    </row>
    <row r="1088" spans="1:5" x14ac:dyDescent="0.3">
      <c r="A1088" s="3" t="s">
        <v>3619</v>
      </c>
      <c r="B1088" s="3" t="s">
        <v>3620</v>
      </c>
      <c r="C1088" s="3" t="s">
        <v>3621</v>
      </c>
      <c r="D1088" s="3" t="s">
        <v>3618</v>
      </c>
      <c r="E1088" s="3" t="str">
        <f>HYPERLINK("https://talan.bank.gov.ua/get-user-certificate/gVb-bfV4dBDai4E4nqHA","Завантажити сертифікат")</f>
        <v>Завантажити сертифікат</v>
      </c>
    </row>
    <row r="1089" spans="1:5" x14ac:dyDescent="0.3">
      <c r="A1089" s="3" t="s">
        <v>3622</v>
      </c>
      <c r="B1089" s="3" t="s">
        <v>3623</v>
      </c>
      <c r="C1089" s="3" t="s">
        <v>3624</v>
      </c>
      <c r="D1089" s="3" t="s">
        <v>3625</v>
      </c>
      <c r="E1089" s="3" t="str">
        <f>HYPERLINK("https://talan.bank.gov.ua/get-user-certificate/gVb-bRJvytSDwoL3Bctu","Завантажити сертифікат")</f>
        <v>Завантажити сертифікат</v>
      </c>
    </row>
    <row r="1090" spans="1:5" x14ac:dyDescent="0.3">
      <c r="A1090" s="3" t="s">
        <v>3626</v>
      </c>
      <c r="B1090" s="3" t="s">
        <v>3627</v>
      </c>
      <c r="C1090" s="3" t="s">
        <v>3628</v>
      </c>
      <c r="D1090" s="3" t="s">
        <v>3625</v>
      </c>
      <c r="E1090" s="3" t="str">
        <f>HYPERLINK("https://talan.bank.gov.ua/get-user-certificate/gVb-bldSRBcSr82alswk","Завантажити сертифікат")</f>
        <v>Завантажити сертифікат</v>
      </c>
    </row>
    <row r="1091" spans="1:5" x14ac:dyDescent="0.3">
      <c r="A1091" s="3" t="s">
        <v>3629</v>
      </c>
      <c r="B1091" s="3" t="s">
        <v>3630</v>
      </c>
      <c r="C1091" s="3" t="s">
        <v>3631</v>
      </c>
      <c r="D1091" s="3" t="s">
        <v>3625</v>
      </c>
      <c r="E1091" s="3" t="str">
        <f>HYPERLINK("https://talan.bank.gov.ua/get-user-certificate/gVb-bfmlCbxUMDNKpFtE","Завантажити сертифікат")</f>
        <v>Завантажити сертифікат</v>
      </c>
    </row>
    <row r="1092" spans="1:5" x14ac:dyDescent="0.3">
      <c r="A1092" s="3" t="s">
        <v>3632</v>
      </c>
      <c r="B1092" s="3" t="s">
        <v>3633</v>
      </c>
      <c r="C1092" s="3" t="s">
        <v>3634</v>
      </c>
      <c r="D1092" s="3" t="s">
        <v>3625</v>
      </c>
      <c r="E1092" s="3" t="str">
        <f>HYPERLINK("https://talan.bank.gov.ua/get-user-certificate/gVb-bNlV_KJvvjleQ9ky","Завантажити сертифікат")</f>
        <v>Завантажити сертифікат</v>
      </c>
    </row>
    <row r="1093" spans="1:5" x14ac:dyDescent="0.3">
      <c r="A1093" s="3" t="s">
        <v>3635</v>
      </c>
      <c r="B1093" s="3" t="s">
        <v>3636</v>
      </c>
      <c r="C1093" s="3" t="s">
        <v>3637</v>
      </c>
      <c r="D1093" s="3" t="s">
        <v>3625</v>
      </c>
      <c r="E1093" s="3" t="str">
        <f>HYPERLINK("https://talan.bank.gov.ua/get-user-certificate/gVb-b2fv-iMTACvu4uqM","Завантажити сертифікат")</f>
        <v>Завантажити сертифікат</v>
      </c>
    </row>
    <row r="1094" spans="1:5" x14ac:dyDescent="0.3">
      <c r="A1094" s="3" t="s">
        <v>3638</v>
      </c>
      <c r="B1094" s="3" t="s">
        <v>3639</v>
      </c>
      <c r="C1094" s="3" t="s">
        <v>3640</v>
      </c>
      <c r="D1094" s="3" t="s">
        <v>3625</v>
      </c>
      <c r="E1094" s="3" t="str">
        <f>HYPERLINK("https://talan.bank.gov.ua/get-user-certificate/gVb-bKKO0ScwSVSrBHdm","Завантажити сертифікат")</f>
        <v>Завантажити сертифікат</v>
      </c>
    </row>
    <row r="1095" spans="1:5" x14ac:dyDescent="0.3">
      <c r="A1095" s="3" t="s">
        <v>3641</v>
      </c>
      <c r="B1095" s="3" t="s">
        <v>3642</v>
      </c>
      <c r="C1095" s="3" t="s">
        <v>3643</v>
      </c>
      <c r="D1095" s="3" t="s">
        <v>3625</v>
      </c>
      <c r="E1095" s="3" t="str">
        <f>HYPERLINK("https://talan.bank.gov.ua/get-user-certificate/gVb-bahgt_COiNrFjXv_","Завантажити сертифікат")</f>
        <v>Завантажити сертифікат</v>
      </c>
    </row>
    <row r="1096" spans="1:5" x14ac:dyDescent="0.3">
      <c r="A1096" s="3" t="s">
        <v>3644</v>
      </c>
      <c r="B1096" s="3" t="s">
        <v>3645</v>
      </c>
      <c r="C1096" s="3" t="s">
        <v>3646</v>
      </c>
      <c r="D1096" s="3" t="s">
        <v>3625</v>
      </c>
      <c r="E1096" s="3" t="str">
        <f>HYPERLINK("https://talan.bank.gov.ua/get-user-certificate/gVb-b6IzttzSUiXmViYs","Завантажити сертифікат")</f>
        <v>Завантажити сертифікат</v>
      </c>
    </row>
    <row r="1097" spans="1:5" x14ac:dyDescent="0.3">
      <c r="A1097" s="3" t="s">
        <v>3647</v>
      </c>
      <c r="B1097" s="3" t="s">
        <v>3648</v>
      </c>
      <c r="C1097" s="3" t="s">
        <v>3649</v>
      </c>
      <c r="D1097" s="3" t="s">
        <v>3625</v>
      </c>
      <c r="E1097" s="3" t="str">
        <f>HYPERLINK("https://talan.bank.gov.ua/get-user-certificate/gVb-b1eOfHxQxIIgr2T5","Завантажити сертифікат")</f>
        <v>Завантажити сертифікат</v>
      </c>
    </row>
    <row r="1098" spans="1:5" x14ac:dyDescent="0.3">
      <c r="A1098" s="3" t="s">
        <v>3650</v>
      </c>
      <c r="B1098" s="3" t="s">
        <v>3651</v>
      </c>
      <c r="C1098" s="3" t="s">
        <v>3652</v>
      </c>
      <c r="D1098" s="3" t="s">
        <v>3625</v>
      </c>
      <c r="E1098" s="3" t="str">
        <f>HYPERLINK("https://talan.bank.gov.ua/get-user-certificate/gVb-bjut23P-rI_Cm_o8","Завантажити сертифікат")</f>
        <v>Завантажити сертифікат</v>
      </c>
    </row>
    <row r="1099" spans="1:5" x14ac:dyDescent="0.3">
      <c r="A1099" s="3" t="s">
        <v>3653</v>
      </c>
      <c r="B1099" s="3" t="s">
        <v>3654</v>
      </c>
      <c r="C1099" s="3" t="s">
        <v>3655</v>
      </c>
      <c r="D1099" s="3" t="s">
        <v>3625</v>
      </c>
      <c r="E1099" s="3" t="str">
        <f>HYPERLINK("https://talan.bank.gov.ua/get-user-certificate/gVb-by4MQP0Z5kodWjPh","Завантажити сертифікат")</f>
        <v>Завантажити сертифікат</v>
      </c>
    </row>
    <row r="1100" spans="1:5" x14ac:dyDescent="0.3">
      <c r="A1100" s="3" t="s">
        <v>3656</v>
      </c>
      <c r="B1100" s="3" t="s">
        <v>3657</v>
      </c>
      <c r="C1100" s="3" t="s">
        <v>3658</v>
      </c>
      <c r="D1100" s="3" t="s">
        <v>3625</v>
      </c>
      <c r="E1100" s="3" t="str">
        <f>HYPERLINK("https://talan.bank.gov.ua/get-user-certificate/gVb-bvinlkP2iCwoSAVG","Завантажити сертифікат")</f>
        <v>Завантажити сертифікат</v>
      </c>
    </row>
    <row r="1101" spans="1:5" x14ac:dyDescent="0.3">
      <c r="A1101" s="3" t="s">
        <v>3659</v>
      </c>
      <c r="B1101" s="3" t="s">
        <v>3660</v>
      </c>
      <c r="C1101" s="3" t="s">
        <v>3661</v>
      </c>
      <c r="D1101" s="3" t="s">
        <v>3625</v>
      </c>
      <c r="E1101" s="3" t="str">
        <f>HYPERLINK("https://talan.bank.gov.ua/get-user-certificate/gVb-bopgw7fxVpORplfL","Завантажити сертифікат")</f>
        <v>Завантажити сертифікат</v>
      </c>
    </row>
    <row r="1102" spans="1:5" x14ac:dyDescent="0.3">
      <c r="A1102" s="3" t="s">
        <v>3662</v>
      </c>
      <c r="B1102" s="3" t="s">
        <v>3663</v>
      </c>
      <c r="C1102" s="3" t="s">
        <v>3664</v>
      </c>
      <c r="D1102" s="3" t="s">
        <v>3625</v>
      </c>
      <c r="E1102" s="3" t="str">
        <f>HYPERLINK("https://talan.bank.gov.ua/get-user-certificate/gVb-bJSL18zNP4O3C_LH","Завантажити сертифікат")</f>
        <v>Завантажити сертифікат</v>
      </c>
    </row>
    <row r="1103" spans="1:5" x14ac:dyDescent="0.3">
      <c r="A1103" s="3" t="s">
        <v>3665</v>
      </c>
      <c r="B1103" s="3" t="s">
        <v>3666</v>
      </c>
      <c r="C1103" s="3" t="s">
        <v>3667</v>
      </c>
      <c r="D1103" s="3" t="s">
        <v>3625</v>
      </c>
      <c r="E1103" s="3" t="str">
        <f>HYPERLINK("https://talan.bank.gov.ua/get-user-certificate/gVb-bqnAfF28BHonJnc3","Завантажити сертифікат")</f>
        <v>Завантажити сертифікат</v>
      </c>
    </row>
    <row r="1104" spans="1:5" x14ac:dyDescent="0.3">
      <c r="A1104" s="3" t="s">
        <v>3668</v>
      </c>
      <c r="B1104" s="3" t="s">
        <v>3669</v>
      </c>
      <c r="C1104" s="3" t="s">
        <v>3670</v>
      </c>
      <c r="D1104" s="3" t="s">
        <v>3671</v>
      </c>
      <c r="E1104" s="3" t="str">
        <f>HYPERLINK("https://talan.bank.gov.ua/get-user-certificate/gVb-bn0aZPi9623VRqJs","Завантажити сертифікат")</f>
        <v>Завантажити сертифікат</v>
      </c>
    </row>
    <row r="1105" spans="1:5" x14ac:dyDescent="0.3">
      <c r="A1105" s="3" t="s">
        <v>3672</v>
      </c>
      <c r="B1105" s="3" t="s">
        <v>3673</v>
      </c>
      <c r="C1105" s="3" t="s">
        <v>3674</v>
      </c>
      <c r="D1105" s="3" t="s">
        <v>3675</v>
      </c>
      <c r="E1105" s="3" t="str">
        <f>HYPERLINK("https://talan.bank.gov.ua/get-user-certificate/gVb-btr_v42RqYQyQZdZ","Завантажити сертифікат")</f>
        <v>Завантажити сертифікат</v>
      </c>
    </row>
    <row r="1106" spans="1:5" x14ac:dyDescent="0.3">
      <c r="A1106" s="3" t="s">
        <v>3676</v>
      </c>
      <c r="B1106" s="3" t="s">
        <v>3677</v>
      </c>
      <c r="C1106" s="3" t="s">
        <v>3678</v>
      </c>
      <c r="D1106" s="3" t="s">
        <v>3679</v>
      </c>
      <c r="E1106" s="3" t="str">
        <f>HYPERLINK("https://talan.bank.gov.ua/get-user-certificate/gVb-begqbJ4QQOM5E4OY","Завантажити сертифікат")</f>
        <v>Завантажити сертифікат</v>
      </c>
    </row>
    <row r="1107" spans="1:5" x14ac:dyDescent="0.3">
      <c r="A1107" s="3" t="s">
        <v>3680</v>
      </c>
      <c r="B1107" s="3" t="s">
        <v>3681</v>
      </c>
      <c r="C1107" s="3" t="s">
        <v>3682</v>
      </c>
      <c r="D1107" s="3" t="s">
        <v>3679</v>
      </c>
      <c r="E1107" s="3" t="str">
        <f>HYPERLINK("https://talan.bank.gov.ua/get-user-certificate/gVb-bkEaisDwmTwa-KR-","Завантажити сертифікат")</f>
        <v>Завантажити сертифікат</v>
      </c>
    </row>
    <row r="1108" spans="1:5" x14ac:dyDescent="0.3">
      <c r="A1108" s="3" t="s">
        <v>3683</v>
      </c>
      <c r="B1108" s="3" t="s">
        <v>3684</v>
      </c>
      <c r="C1108" s="3" t="s">
        <v>3685</v>
      </c>
      <c r="D1108" s="3" t="s">
        <v>3679</v>
      </c>
      <c r="E1108" s="3" t="str">
        <f>HYPERLINK("https://talan.bank.gov.ua/get-user-certificate/gVb-bUHyKuMc4wMq2L5H","Завантажити сертифікат")</f>
        <v>Завантажити сертифікат</v>
      </c>
    </row>
    <row r="1109" spans="1:5" x14ac:dyDescent="0.3">
      <c r="A1109" s="3" t="s">
        <v>3686</v>
      </c>
      <c r="B1109" s="3" t="s">
        <v>3687</v>
      </c>
      <c r="C1109" s="3" t="s">
        <v>3688</v>
      </c>
      <c r="D1109" s="3" t="s">
        <v>3679</v>
      </c>
      <c r="E1109" s="3" t="str">
        <f>HYPERLINK("https://talan.bank.gov.ua/get-user-certificate/gVb-bziORy7QrZ6cALdG","Завантажити сертифікат")</f>
        <v>Завантажити сертифікат</v>
      </c>
    </row>
    <row r="1110" spans="1:5" x14ac:dyDescent="0.3">
      <c r="A1110" s="3" t="s">
        <v>3689</v>
      </c>
      <c r="B1110" s="3" t="s">
        <v>3690</v>
      </c>
      <c r="C1110" s="3" t="s">
        <v>3691</v>
      </c>
      <c r="D1110" s="3" t="s">
        <v>3679</v>
      </c>
      <c r="E1110" s="3" t="str">
        <f>HYPERLINK("https://talan.bank.gov.ua/get-user-certificate/gVb-bKTojP5wj5hGXnm0","Завантажити сертифікат")</f>
        <v>Завантажити сертифікат</v>
      </c>
    </row>
    <row r="1111" spans="1:5" x14ac:dyDescent="0.3">
      <c r="A1111" s="3" t="s">
        <v>3692</v>
      </c>
      <c r="B1111" s="3" t="s">
        <v>3693</v>
      </c>
      <c r="C1111" s="3" t="s">
        <v>3694</v>
      </c>
      <c r="D1111" s="3" t="s">
        <v>3679</v>
      </c>
      <c r="E1111" s="3" t="str">
        <f>HYPERLINK("https://talan.bank.gov.ua/get-user-certificate/gVb-bh1N0KRPjj5wX110","Завантажити сертифікат")</f>
        <v>Завантажити сертифікат</v>
      </c>
    </row>
    <row r="1112" spans="1:5" x14ac:dyDescent="0.3">
      <c r="A1112" s="3" t="s">
        <v>3695</v>
      </c>
      <c r="B1112" s="3" t="s">
        <v>3696</v>
      </c>
      <c r="C1112" s="3" t="s">
        <v>3697</v>
      </c>
      <c r="D1112" s="3" t="s">
        <v>3679</v>
      </c>
      <c r="E1112" s="3" t="str">
        <f>HYPERLINK("https://talan.bank.gov.ua/get-user-certificate/gVb-bBzXVrHuppXLy3Fb","Завантажити сертифікат")</f>
        <v>Завантажити сертифікат</v>
      </c>
    </row>
    <row r="1113" spans="1:5" x14ac:dyDescent="0.3">
      <c r="A1113" s="3" t="s">
        <v>3698</v>
      </c>
      <c r="B1113" s="3" t="s">
        <v>3699</v>
      </c>
      <c r="C1113" s="3" t="s">
        <v>3700</v>
      </c>
      <c r="D1113" s="3" t="s">
        <v>3679</v>
      </c>
      <c r="E1113" s="3" t="str">
        <f>HYPERLINK("https://talan.bank.gov.ua/get-user-certificate/gVb-bpoYHTztO8jQc3u7","Завантажити сертифікат")</f>
        <v>Завантажити сертифікат</v>
      </c>
    </row>
    <row r="1114" spans="1:5" x14ac:dyDescent="0.3">
      <c r="A1114" s="3" t="s">
        <v>3701</v>
      </c>
      <c r="B1114" s="3" t="s">
        <v>3702</v>
      </c>
      <c r="C1114" s="3" t="s">
        <v>3703</v>
      </c>
      <c r="D1114" s="3" t="s">
        <v>3704</v>
      </c>
      <c r="E1114" s="3" t="str">
        <f>HYPERLINK("https://talan.bank.gov.ua/get-user-certificate/gVb-baXGup3HlIHeJpcm","Завантажити сертифікат")</f>
        <v>Завантажити сертифікат</v>
      </c>
    </row>
    <row r="1115" spans="1:5" x14ac:dyDescent="0.3">
      <c r="A1115" s="3" t="s">
        <v>3705</v>
      </c>
      <c r="B1115" s="3" t="s">
        <v>3706</v>
      </c>
      <c r="C1115" s="3" t="s">
        <v>3707</v>
      </c>
      <c r="D1115" s="3" t="s">
        <v>3708</v>
      </c>
      <c r="E1115" s="3" t="str">
        <f>HYPERLINK("https://talan.bank.gov.ua/get-user-certificate/gVb-br9_EmB3e26F5IYo","Завантажити сертифікат")</f>
        <v>Завантажити сертифікат</v>
      </c>
    </row>
    <row r="1116" spans="1:5" x14ac:dyDescent="0.3">
      <c r="A1116" s="3" t="s">
        <v>3709</v>
      </c>
      <c r="B1116" s="3" t="s">
        <v>3710</v>
      </c>
      <c r="C1116" s="3" t="s">
        <v>3711</v>
      </c>
      <c r="D1116" s="3" t="s">
        <v>3712</v>
      </c>
      <c r="E1116" s="3" t="str">
        <f>HYPERLINK("https://talan.bank.gov.ua/get-user-certificate/gVb-bwUzfGoQyz6X-IO-","Завантажити сертифікат")</f>
        <v>Завантажити сертифікат</v>
      </c>
    </row>
    <row r="1117" spans="1:5" x14ac:dyDescent="0.3">
      <c r="A1117" s="3" t="s">
        <v>3713</v>
      </c>
      <c r="B1117" s="3" t="s">
        <v>3714</v>
      </c>
      <c r="C1117" s="3" t="s">
        <v>3715</v>
      </c>
      <c r="D1117" s="3" t="s">
        <v>3716</v>
      </c>
      <c r="E1117" s="3" t="str">
        <f>HYPERLINK("https://talan.bank.gov.ua/get-user-certificate/gVb-brtIpyL_z__C6fJj","Завантажити сертифікат")</f>
        <v>Завантажити сертифікат</v>
      </c>
    </row>
    <row r="1118" spans="1:5" x14ac:dyDescent="0.3">
      <c r="A1118" s="3" t="s">
        <v>3717</v>
      </c>
      <c r="B1118" s="3" t="s">
        <v>3718</v>
      </c>
      <c r="C1118" s="3" t="s">
        <v>3719</v>
      </c>
      <c r="D1118" s="3" t="s">
        <v>3716</v>
      </c>
      <c r="E1118" s="3" t="str">
        <f>HYPERLINK("https://talan.bank.gov.ua/get-user-certificate/gVb-bJloWYTeo1lpSeg4","Завантажити сертифікат")</f>
        <v>Завантажити сертифікат</v>
      </c>
    </row>
    <row r="1119" spans="1:5" x14ac:dyDescent="0.3">
      <c r="A1119" s="3" t="s">
        <v>3720</v>
      </c>
      <c r="B1119" s="3" t="s">
        <v>3721</v>
      </c>
      <c r="C1119" s="3" t="s">
        <v>3722</v>
      </c>
      <c r="D1119" s="3" t="s">
        <v>3723</v>
      </c>
      <c r="E1119" s="3" t="str">
        <f>HYPERLINK("https://talan.bank.gov.ua/get-user-certificate/gVb-bZGwRKzRy5Xk65kN","Завантажити сертифікат")</f>
        <v>Завантажити сертифікат</v>
      </c>
    </row>
    <row r="1120" spans="1:5" x14ac:dyDescent="0.3">
      <c r="A1120" s="3" t="s">
        <v>3724</v>
      </c>
      <c r="B1120" s="3" t="s">
        <v>3725</v>
      </c>
      <c r="C1120" s="3" t="s">
        <v>3726</v>
      </c>
      <c r="D1120" s="3" t="s">
        <v>3723</v>
      </c>
      <c r="E1120" s="3" t="str">
        <f>HYPERLINK("https://talan.bank.gov.ua/get-user-certificate/gVb-bQqubnotLfKPqgQX","Завантажити сертифікат")</f>
        <v>Завантажити сертифікат</v>
      </c>
    </row>
    <row r="1121" spans="1:5" x14ac:dyDescent="0.3">
      <c r="A1121" s="3" t="s">
        <v>3727</v>
      </c>
      <c r="B1121" s="3" t="s">
        <v>3728</v>
      </c>
      <c r="C1121" s="3" t="s">
        <v>3729</v>
      </c>
      <c r="D1121" s="3" t="s">
        <v>3723</v>
      </c>
      <c r="E1121" s="3" t="str">
        <f>HYPERLINK("https://talan.bank.gov.ua/get-user-certificate/gVb-b4Ze6prrPiP5-u7v","Завантажити сертифікат")</f>
        <v>Завантажити сертифікат</v>
      </c>
    </row>
    <row r="1122" spans="1:5" x14ac:dyDescent="0.3">
      <c r="A1122" s="3" t="s">
        <v>3730</v>
      </c>
      <c r="B1122" s="3" t="s">
        <v>3731</v>
      </c>
      <c r="C1122" s="3" t="s">
        <v>3732</v>
      </c>
      <c r="D1122" s="3" t="s">
        <v>3733</v>
      </c>
      <c r="E1122" s="3" t="str">
        <f>HYPERLINK("https://talan.bank.gov.ua/get-user-certificate/gVb-bpIMwKVijz4255CI","Завантажити сертифікат")</f>
        <v>Завантажити сертифікат</v>
      </c>
    </row>
    <row r="1123" spans="1:5" x14ac:dyDescent="0.3">
      <c r="A1123" s="3" t="s">
        <v>3734</v>
      </c>
      <c r="B1123" s="3" t="s">
        <v>3735</v>
      </c>
      <c r="C1123" s="3" t="s">
        <v>3736</v>
      </c>
      <c r="D1123" s="3" t="s">
        <v>3737</v>
      </c>
      <c r="E1123" s="3" t="str">
        <f>HYPERLINK("https://talan.bank.gov.ua/get-user-certificate/gVb-buEiCOgX0mMIulK5","Завантажити сертифікат")</f>
        <v>Завантажити сертифікат</v>
      </c>
    </row>
    <row r="1124" spans="1:5" x14ac:dyDescent="0.3">
      <c r="A1124" s="3" t="s">
        <v>3738</v>
      </c>
      <c r="B1124" s="3" t="s">
        <v>3739</v>
      </c>
      <c r="C1124" s="3" t="s">
        <v>3740</v>
      </c>
      <c r="D1124" s="3" t="s">
        <v>3741</v>
      </c>
      <c r="E1124" s="3" t="str">
        <f>HYPERLINK("https://talan.bank.gov.ua/get-user-certificate/gVb-bXR2rkhQnNi10uAH","Завантажити сертифікат")</f>
        <v>Завантажити сертифікат</v>
      </c>
    </row>
    <row r="1125" spans="1:5" x14ac:dyDescent="0.3">
      <c r="A1125" s="3" t="s">
        <v>3742</v>
      </c>
      <c r="B1125" s="3" t="s">
        <v>3743</v>
      </c>
      <c r="C1125" s="3" t="s">
        <v>3744</v>
      </c>
      <c r="D1125" s="3" t="s">
        <v>3741</v>
      </c>
      <c r="E1125" s="3" t="str">
        <f>HYPERLINK("https://talan.bank.gov.ua/get-user-certificate/gVb-bM9TyjXUs6l18pLa","Завантажити сертифікат")</f>
        <v>Завантажити сертифікат</v>
      </c>
    </row>
    <row r="1126" spans="1:5" x14ac:dyDescent="0.3">
      <c r="A1126" s="3" t="s">
        <v>3745</v>
      </c>
      <c r="B1126" s="3" t="s">
        <v>3746</v>
      </c>
      <c r="C1126" s="3" t="s">
        <v>3747</v>
      </c>
      <c r="D1126" s="3" t="s">
        <v>3741</v>
      </c>
      <c r="E1126" s="3" t="str">
        <f>HYPERLINK("https://talan.bank.gov.ua/get-user-certificate/gVb-bSNIqqHBbqWsDnl_","Завантажити сертифікат")</f>
        <v>Завантажити сертифікат</v>
      </c>
    </row>
    <row r="1127" spans="1:5" x14ac:dyDescent="0.3">
      <c r="A1127" s="3" t="s">
        <v>3748</v>
      </c>
      <c r="B1127" s="3" t="s">
        <v>3749</v>
      </c>
      <c r="C1127" s="3" t="s">
        <v>3750</v>
      </c>
      <c r="D1127" s="3" t="s">
        <v>3751</v>
      </c>
      <c r="E1127" s="3" t="str">
        <f>HYPERLINK("https://talan.bank.gov.ua/get-user-certificate/gVb-bRdq4O2ahxQcHhQs","Завантажити сертифікат")</f>
        <v>Завантажити сертифікат</v>
      </c>
    </row>
    <row r="1128" spans="1:5" x14ac:dyDescent="0.3">
      <c r="A1128" s="3" t="s">
        <v>3752</v>
      </c>
      <c r="B1128" s="3" t="s">
        <v>3753</v>
      </c>
      <c r="C1128" s="3" t="s">
        <v>3754</v>
      </c>
      <c r="D1128" s="3" t="s">
        <v>3751</v>
      </c>
      <c r="E1128" s="3" t="str">
        <f>HYPERLINK("https://talan.bank.gov.ua/get-user-certificate/gVb-bMk8t79Pnun2KKRE","Завантажити сертифікат")</f>
        <v>Завантажити сертифікат</v>
      </c>
    </row>
    <row r="1129" spans="1:5" x14ac:dyDescent="0.3">
      <c r="A1129" s="3" t="s">
        <v>3755</v>
      </c>
      <c r="B1129" s="3" t="s">
        <v>3756</v>
      </c>
      <c r="C1129" s="3" t="s">
        <v>3757</v>
      </c>
      <c r="D1129" s="3" t="s">
        <v>3758</v>
      </c>
      <c r="E1129" s="3" t="str">
        <f>HYPERLINK("https://talan.bank.gov.ua/get-user-certificate/gVb-brmQrVA6EwkTwCv9","Завантажити сертифікат")</f>
        <v>Завантажити сертифікат</v>
      </c>
    </row>
    <row r="1130" spans="1:5" x14ac:dyDescent="0.3">
      <c r="A1130" s="3" t="s">
        <v>3759</v>
      </c>
      <c r="B1130" s="3" t="s">
        <v>3760</v>
      </c>
      <c r="C1130" s="3" t="s">
        <v>3761</v>
      </c>
      <c r="D1130" s="3" t="s">
        <v>3762</v>
      </c>
      <c r="E1130" s="3" t="str">
        <f>HYPERLINK("https://talan.bank.gov.ua/get-user-certificate/gVb-bjk2tWsGMetL9wvQ","Завантажити сертифікат")</f>
        <v>Завантажити сертифікат</v>
      </c>
    </row>
    <row r="1131" spans="1:5" x14ac:dyDescent="0.3">
      <c r="A1131" s="3" t="s">
        <v>3763</v>
      </c>
      <c r="B1131" s="3" t="s">
        <v>3764</v>
      </c>
      <c r="C1131" s="3" t="s">
        <v>3765</v>
      </c>
      <c r="D1131" s="3" t="s">
        <v>3766</v>
      </c>
      <c r="E1131" s="3" t="str">
        <f>HYPERLINK("https://talan.bank.gov.ua/get-user-certificate/gVb-bB-eadvA7NsOhVo1","Завантажити сертифікат")</f>
        <v>Завантажити сертифікат</v>
      </c>
    </row>
    <row r="1132" spans="1:5" x14ac:dyDescent="0.3">
      <c r="A1132" s="3" t="s">
        <v>3767</v>
      </c>
      <c r="B1132" s="3" t="s">
        <v>3768</v>
      </c>
      <c r="C1132" s="3" t="s">
        <v>3769</v>
      </c>
      <c r="D1132" s="3" t="s">
        <v>3766</v>
      </c>
      <c r="E1132" s="3" t="str">
        <f>HYPERLINK("https://talan.bank.gov.ua/get-user-certificate/gVb-bxC0ib-VHYUqB3WE","Завантажити сертифікат")</f>
        <v>Завантажити сертифікат</v>
      </c>
    </row>
    <row r="1133" spans="1:5" x14ac:dyDescent="0.3">
      <c r="A1133" s="3" t="s">
        <v>3770</v>
      </c>
      <c r="B1133" s="3" t="s">
        <v>3771</v>
      </c>
      <c r="C1133" s="3" t="s">
        <v>3772</v>
      </c>
      <c r="D1133" s="3" t="s">
        <v>3766</v>
      </c>
      <c r="E1133" s="3" t="str">
        <f>HYPERLINK("https://talan.bank.gov.ua/get-user-certificate/gVb-beVyH2c7b-ezpUFE","Завантажити сертифікат")</f>
        <v>Завантажити сертифікат</v>
      </c>
    </row>
    <row r="1134" spans="1:5" x14ac:dyDescent="0.3">
      <c r="A1134" s="3" t="s">
        <v>3773</v>
      </c>
      <c r="B1134" s="3" t="s">
        <v>3774</v>
      </c>
      <c r="C1134" s="3" t="s">
        <v>3775</v>
      </c>
      <c r="D1134" s="3" t="s">
        <v>3766</v>
      </c>
      <c r="E1134" s="3" t="str">
        <f>HYPERLINK("https://talan.bank.gov.ua/get-user-certificate/gVb-bblPEnLZqdp7lrL8","Завантажити сертифікат")</f>
        <v>Завантажити сертифікат</v>
      </c>
    </row>
    <row r="1135" spans="1:5" x14ac:dyDescent="0.3">
      <c r="A1135" s="3" t="s">
        <v>3776</v>
      </c>
      <c r="B1135" s="3" t="s">
        <v>3777</v>
      </c>
      <c r="C1135" s="3" t="s">
        <v>3778</v>
      </c>
      <c r="D1135" s="3" t="s">
        <v>3766</v>
      </c>
      <c r="E1135" s="3" t="str">
        <f>HYPERLINK("https://talan.bank.gov.ua/get-user-certificate/gVb-bp8XhDkySdlu6GyY","Завантажити сертифікат")</f>
        <v>Завантажити сертифікат</v>
      </c>
    </row>
    <row r="1136" spans="1:5" x14ac:dyDescent="0.3">
      <c r="A1136" s="3" t="s">
        <v>3779</v>
      </c>
      <c r="B1136" s="3" t="s">
        <v>3780</v>
      </c>
      <c r="C1136" s="3" t="s">
        <v>3781</v>
      </c>
      <c r="D1136" s="3" t="s">
        <v>3766</v>
      </c>
      <c r="E1136" s="3" t="str">
        <f>HYPERLINK("https://talan.bank.gov.ua/get-user-certificate/gVb-bK9aMYPbecn6t8pt","Завантажити сертифікат")</f>
        <v>Завантажити сертифікат</v>
      </c>
    </row>
    <row r="1137" spans="1:5" x14ac:dyDescent="0.3">
      <c r="A1137" s="3" t="s">
        <v>3782</v>
      </c>
      <c r="B1137" s="3" t="s">
        <v>3783</v>
      </c>
      <c r="C1137" s="3" t="s">
        <v>3784</v>
      </c>
      <c r="D1137" s="3" t="s">
        <v>3785</v>
      </c>
      <c r="E1137" s="3" t="str">
        <f>HYPERLINK("https://talan.bank.gov.ua/get-user-certificate/gVb-bpriPe0X352nOZ6-","Завантажити сертифікат")</f>
        <v>Завантажити сертифікат</v>
      </c>
    </row>
    <row r="1138" spans="1:5" x14ac:dyDescent="0.3">
      <c r="A1138" s="3" t="s">
        <v>3786</v>
      </c>
      <c r="B1138" s="3" t="s">
        <v>3787</v>
      </c>
      <c r="C1138" s="3" t="s">
        <v>3788</v>
      </c>
      <c r="D1138" s="3" t="s">
        <v>3789</v>
      </c>
      <c r="E1138" s="3" t="str">
        <f>HYPERLINK("https://talan.bank.gov.ua/get-user-certificate/gVb-boYuD7Ke-mRflvNY","Завантажити сертифікат")</f>
        <v>Завантажити сертифікат</v>
      </c>
    </row>
    <row r="1139" spans="1:5" x14ac:dyDescent="0.3">
      <c r="A1139" s="3" t="s">
        <v>3790</v>
      </c>
      <c r="B1139" s="3" t="s">
        <v>3791</v>
      </c>
      <c r="C1139" s="3" t="s">
        <v>3792</v>
      </c>
      <c r="D1139" s="3" t="s">
        <v>3793</v>
      </c>
      <c r="E1139" s="3" t="str">
        <f>HYPERLINK("https://talan.bank.gov.ua/get-user-certificate/gVb-b3aIb__GHN7kY5MY","Завантажити сертифікат")</f>
        <v>Завантажити сертифікат</v>
      </c>
    </row>
    <row r="1140" spans="1:5" x14ac:dyDescent="0.3">
      <c r="A1140" s="3" t="s">
        <v>3794</v>
      </c>
      <c r="B1140" s="3" t="s">
        <v>3795</v>
      </c>
      <c r="C1140" s="3" t="s">
        <v>3796</v>
      </c>
      <c r="D1140" s="3" t="s">
        <v>3797</v>
      </c>
      <c r="E1140" s="3" t="str">
        <f>HYPERLINK("https://talan.bank.gov.ua/get-user-certificate/gVb-bgRpbppTNoz8b5aD","Завантажити сертифікат")</f>
        <v>Завантажити сертифікат</v>
      </c>
    </row>
    <row r="1141" spans="1:5" x14ac:dyDescent="0.3">
      <c r="A1141" s="3" t="s">
        <v>3798</v>
      </c>
      <c r="B1141" s="3" t="s">
        <v>3799</v>
      </c>
      <c r="C1141" s="3" t="s">
        <v>3800</v>
      </c>
      <c r="D1141" s="3" t="s">
        <v>3801</v>
      </c>
      <c r="E1141" s="3" t="str">
        <f>HYPERLINK("https://talan.bank.gov.ua/get-user-certificate/gVb-bM2A4Ed87M9Zmz7C","Завантажити сертифікат")</f>
        <v>Завантажити сертифікат</v>
      </c>
    </row>
    <row r="1142" spans="1:5" x14ac:dyDescent="0.3">
      <c r="A1142" s="3" t="s">
        <v>3802</v>
      </c>
      <c r="B1142" s="3" t="s">
        <v>3803</v>
      </c>
      <c r="C1142" s="3" t="s">
        <v>3804</v>
      </c>
      <c r="D1142" s="3" t="s">
        <v>3805</v>
      </c>
      <c r="E1142" s="3" t="str">
        <f>HYPERLINK("https://talan.bank.gov.ua/get-user-certificate/gVb-b6KIYqufdwR0tFWh","Завантажити сертифікат")</f>
        <v>Завантажити сертифікат</v>
      </c>
    </row>
    <row r="1143" spans="1:5" x14ac:dyDescent="0.3">
      <c r="A1143" s="3" t="s">
        <v>3806</v>
      </c>
      <c r="B1143" s="3" t="s">
        <v>3807</v>
      </c>
      <c r="C1143" s="3" t="s">
        <v>3808</v>
      </c>
      <c r="D1143" s="3" t="s">
        <v>3805</v>
      </c>
      <c r="E1143" s="3" t="str">
        <f>HYPERLINK("https://talan.bank.gov.ua/get-user-certificate/gVb-bolBdvy75Ei2pYvV","Завантажити сертифікат")</f>
        <v>Завантажити сертифікат</v>
      </c>
    </row>
    <row r="1144" spans="1:5" x14ac:dyDescent="0.3">
      <c r="A1144" s="3" t="s">
        <v>3809</v>
      </c>
      <c r="B1144" s="3" t="s">
        <v>3810</v>
      </c>
      <c r="C1144" s="3" t="s">
        <v>3811</v>
      </c>
      <c r="D1144" s="3" t="s">
        <v>3812</v>
      </c>
      <c r="E1144" s="3" t="str">
        <f>HYPERLINK("https://talan.bank.gov.ua/get-user-certificate/gVb-bUtLckA-s5MYr9vX","Завантажити сертифікат")</f>
        <v>Завантажити сертифікат</v>
      </c>
    </row>
    <row r="1145" spans="1:5" x14ac:dyDescent="0.3">
      <c r="A1145" s="3" t="s">
        <v>3813</v>
      </c>
      <c r="B1145" s="3" t="s">
        <v>3814</v>
      </c>
      <c r="C1145" s="3" t="s">
        <v>3815</v>
      </c>
      <c r="D1145" s="3" t="s">
        <v>3816</v>
      </c>
      <c r="E1145" s="3" t="str">
        <f>HYPERLINK("https://talan.bank.gov.ua/get-user-certificate/gVb-bHiA6SyRJ-kghT3f","Завантажити сертифікат")</f>
        <v>Завантажити сертифікат</v>
      </c>
    </row>
    <row r="1146" spans="1:5" x14ac:dyDescent="0.3">
      <c r="A1146" s="3" t="s">
        <v>3817</v>
      </c>
      <c r="B1146" s="3" t="s">
        <v>3818</v>
      </c>
      <c r="C1146" s="3" t="s">
        <v>3819</v>
      </c>
      <c r="D1146" s="3" t="s">
        <v>2813</v>
      </c>
      <c r="E1146" s="3" t="str">
        <f>HYPERLINK("https://talan.bank.gov.ua/get-user-certificate/gVb-bKiXP90DzUfo-nue","Завантажити сертифікат")</f>
        <v>Завантажити сертифікат</v>
      </c>
    </row>
    <row r="1147" spans="1:5" x14ac:dyDescent="0.3">
      <c r="A1147" s="3" t="s">
        <v>3820</v>
      </c>
      <c r="B1147" s="3" t="s">
        <v>3821</v>
      </c>
      <c r="C1147" s="3" t="s">
        <v>3822</v>
      </c>
      <c r="D1147" s="3" t="s">
        <v>2813</v>
      </c>
      <c r="E1147" s="3" t="str">
        <f>HYPERLINK("https://talan.bank.gov.ua/get-user-certificate/gVb-btB6j-10Zxu4EDd0","Завантажити сертифікат")</f>
        <v>Завантажити сертифікат</v>
      </c>
    </row>
    <row r="1148" spans="1:5" x14ac:dyDescent="0.3">
      <c r="A1148" s="3" t="s">
        <v>3823</v>
      </c>
      <c r="B1148" s="3" t="s">
        <v>3824</v>
      </c>
      <c r="C1148" s="3" t="s">
        <v>3825</v>
      </c>
      <c r="D1148" s="3" t="s">
        <v>3826</v>
      </c>
      <c r="E1148" s="3" t="str">
        <f>HYPERLINK("https://talan.bank.gov.ua/get-user-certificate/gVb-bE-70L84M-G5ZTwR","Завантажити сертифікат")</f>
        <v>Завантажити сертифікат</v>
      </c>
    </row>
    <row r="1149" spans="1:5" x14ac:dyDescent="0.3">
      <c r="A1149" s="3" t="s">
        <v>3827</v>
      </c>
      <c r="B1149" s="3" t="s">
        <v>3828</v>
      </c>
      <c r="C1149" s="3" t="s">
        <v>3829</v>
      </c>
      <c r="D1149" s="3" t="s">
        <v>3826</v>
      </c>
      <c r="E1149" s="3" t="str">
        <f>HYPERLINK("https://talan.bank.gov.ua/get-user-certificate/gVb-bye871B6Z2p45YIL","Завантажити сертифікат")</f>
        <v>Завантажити сертифікат</v>
      </c>
    </row>
    <row r="1150" spans="1:5" x14ac:dyDescent="0.3">
      <c r="A1150" s="3" t="s">
        <v>3830</v>
      </c>
      <c r="B1150" s="3" t="s">
        <v>3831</v>
      </c>
      <c r="C1150" s="3" t="s">
        <v>3832</v>
      </c>
      <c r="D1150" s="3" t="s">
        <v>3833</v>
      </c>
      <c r="E1150" s="3" t="str">
        <f>HYPERLINK("https://talan.bank.gov.ua/get-user-certificate/gVb-bCutQfjahmLX_4mq","Завантажити сертифікат")</f>
        <v>Завантажити сертифікат</v>
      </c>
    </row>
    <row r="1151" spans="1:5" x14ac:dyDescent="0.3">
      <c r="A1151" s="3" t="s">
        <v>3834</v>
      </c>
      <c r="B1151" s="3" t="s">
        <v>3835</v>
      </c>
      <c r="C1151" s="3" t="s">
        <v>3836</v>
      </c>
      <c r="D1151" s="3" t="s">
        <v>3833</v>
      </c>
      <c r="E1151" s="3" t="str">
        <f>HYPERLINK("https://talan.bank.gov.ua/get-user-certificate/gVb-bOJd97UuZdZs-0Rk","Завантажити сертифікат")</f>
        <v>Завантажити сертифікат</v>
      </c>
    </row>
    <row r="1152" spans="1:5" x14ac:dyDescent="0.3">
      <c r="A1152" s="3" t="s">
        <v>3837</v>
      </c>
      <c r="B1152" s="3" t="s">
        <v>3838</v>
      </c>
      <c r="C1152" s="3" t="s">
        <v>3839</v>
      </c>
      <c r="D1152" s="3" t="s">
        <v>3840</v>
      </c>
      <c r="E1152" s="3" t="str">
        <f>HYPERLINK("https://talan.bank.gov.ua/get-user-certificate/gVb-bb5Y_jjFBXfzQuk-","Завантажити сертифікат")</f>
        <v>Завантажити сертифікат</v>
      </c>
    </row>
    <row r="1153" spans="1:5" x14ac:dyDescent="0.3">
      <c r="A1153" s="3" t="s">
        <v>3841</v>
      </c>
      <c r="B1153" s="3" t="s">
        <v>3842</v>
      </c>
      <c r="C1153" s="3" t="s">
        <v>3843</v>
      </c>
      <c r="D1153" s="3" t="s">
        <v>3844</v>
      </c>
      <c r="E1153" s="3" t="str">
        <f>HYPERLINK("https://talan.bank.gov.ua/get-user-certificate/gVb-bdHFFOMa3UtoDqmn","Завантажити сертифікат")</f>
        <v>Завантажити сертифікат</v>
      </c>
    </row>
    <row r="1154" spans="1:5" x14ac:dyDescent="0.3">
      <c r="A1154" s="3" t="s">
        <v>3845</v>
      </c>
      <c r="B1154" s="3" t="s">
        <v>3846</v>
      </c>
      <c r="C1154" s="3" t="s">
        <v>3847</v>
      </c>
      <c r="D1154" s="3" t="s">
        <v>3848</v>
      </c>
      <c r="E1154" s="3" t="str">
        <f>HYPERLINK("https://talan.bank.gov.ua/get-user-certificate/gVb-b89idTKDINB1NIor","Завантажити сертифікат")</f>
        <v>Завантажити сертифікат</v>
      </c>
    </row>
    <row r="1155" spans="1:5" x14ac:dyDescent="0.3">
      <c r="A1155" s="3" t="s">
        <v>3849</v>
      </c>
      <c r="B1155" s="3" t="s">
        <v>3850</v>
      </c>
      <c r="C1155" s="3" t="s">
        <v>3851</v>
      </c>
      <c r="D1155" s="3" t="s">
        <v>3852</v>
      </c>
      <c r="E1155" s="3" t="str">
        <f>HYPERLINK("https://talan.bank.gov.ua/get-user-certificate/gVb-bIEcQs-wn8iNh82o","Завантажити сертифікат")</f>
        <v>Завантажити сертифікат</v>
      </c>
    </row>
    <row r="1156" spans="1:5" x14ac:dyDescent="0.3">
      <c r="A1156" s="3" t="s">
        <v>3853</v>
      </c>
      <c r="B1156" s="3" t="s">
        <v>3854</v>
      </c>
      <c r="C1156" s="3" t="s">
        <v>3855</v>
      </c>
      <c r="D1156" s="3" t="s">
        <v>3852</v>
      </c>
      <c r="E1156" s="3" t="str">
        <f>HYPERLINK("https://talan.bank.gov.ua/get-user-certificate/gVb-bFvo72Ld9pnJ0_VJ","Завантажити сертифікат")</f>
        <v>Завантажити сертифікат</v>
      </c>
    </row>
    <row r="1157" spans="1:5" x14ac:dyDescent="0.3">
      <c r="A1157" s="3" t="s">
        <v>3856</v>
      </c>
      <c r="B1157" s="3" t="s">
        <v>3857</v>
      </c>
      <c r="C1157" s="3" t="s">
        <v>3858</v>
      </c>
      <c r="D1157" s="3" t="s">
        <v>3852</v>
      </c>
      <c r="E1157" s="3" t="str">
        <f>HYPERLINK("https://talan.bank.gov.ua/get-user-certificate/gVb-bvpi3rIIFcsNYpV1","Завантажити сертифікат")</f>
        <v>Завантажити сертифікат</v>
      </c>
    </row>
    <row r="1158" spans="1:5" x14ac:dyDescent="0.3">
      <c r="A1158" s="3" t="s">
        <v>3859</v>
      </c>
      <c r="B1158" s="3" t="s">
        <v>3860</v>
      </c>
      <c r="C1158" s="3" t="s">
        <v>4031</v>
      </c>
      <c r="D1158" s="3" t="s">
        <v>3861</v>
      </c>
      <c r="E1158" s="3" t="str">
        <f>HYPERLINK("https://talan.bank.gov.ua/get-user-certificate/tbGwlNmmj6F4uGQLkCP4","Завантажити сертифікат")</f>
        <v>Завантажити сертифікат</v>
      </c>
    </row>
    <row r="1159" spans="1:5" x14ac:dyDescent="0.3">
      <c r="A1159" s="3" t="s">
        <v>3862</v>
      </c>
      <c r="B1159" s="3" t="s">
        <v>3863</v>
      </c>
      <c r="C1159" s="3" t="s">
        <v>3864</v>
      </c>
      <c r="D1159" s="3" t="s">
        <v>3865</v>
      </c>
      <c r="E1159" s="3" t="str">
        <f>HYPERLINK("https://talan.bank.gov.ua/get-user-certificate/gVb-bErDXmWbrsHhSGbE","Завантажити сертифікат")</f>
        <v>Завантажити сертифікат</v>
      </c>
    </row>
    <row r="1160" spans="1:5" x14ac:dyDescent="0.3">
      <c r="A1160" s="3" t="s">
        <v>3866</v>
      </c>
      <c r="B1160" s="3" t="s">
        <v>3867</v>
      </c>
      <c r="C1160" s="3" t="s">
        <v>3868</v>
      </c>
      <c r="D1160" s="3" t="s">
        <v>3869</v>
      </c>
      <c r="E1160" s="3" t="str">
        <f>HYPERLINK("https://talan.bank.gov.ua/get-user-certificate/gVb-bUxwFJVBe7IxXLVz","Завантажити сертифікат")</f>
        <v>Завантажити сертифікат</v>
      </c>
    </row>
    <row r="1161" spans="1:5" x14ac:dyDescent="0.3">
      <c r="A1161" s="3" t="s">
        <v>3870</v>
      </c>
      <c r="B1161" s="3" t="s">
        <v>3871</v>
      </c>
      <c r="C1161" s="3" t="s">
        <v>3872</v>
      </c>
      <c r="D1161" s="3" t="s">
        <v>3869</v>
      </c>
      <c r="E1161" s="3" t="str">
        <f>HYPERLINK("https://talan.bank.gov.ua/get-user-certificate/gVb-bMP34g6yJyljvXAS","Завантажити сертифікат")</f>
        <v>Завантажити сертифікат</v>
      </c>
    </row>
    <row r="1162" spans="1:5" x14ac:dyDescent="0.3">
      <c r="A1162" s="3" t="s">
        <v>3873</v>
      </c>
      <c r="B1162" s="3" t="s">
        <v>3874</v>
      </c>
      <c r="C1162" s="3" t="s">
        <v>3875</v>
      </c>
      <c r="D1162" s="3" t="s">
        <v>3869</v>
      </c>
      <c r="E1162" s="3" t="str">
        <f>HYPERLINK("https://talan.bank.gov.ua/get-user-certificate/gVb-bM2LKL2m8WMR5x1O","Завантажити сертифікат")</f>
        <v>Завантажити сертифікат</v>
      </c>
    </row>
    <row r="1163" spans="1:5" x14ac:dyDescent="0.3">
      <c r="A1163" s="3" t="s">
        <v>3876</v>
      </c>
      <c r="B1163" s="3" t="s">
        <v>3877</v>
      </c>
      <c r="C1163" s="3" t="s">
        <v>3878</v>
      </c>
      <c r="D1163" s="3" t="s">
        <v>3869</v>
      </c>
      <c r="E1163" s="3" t="str">
        <f>HYPERLINK("https://talan.bank.gov.ua/get-user-certificate/gVb-bskwwlIjZMWifcQg","Завантажити сертифікат")</f>
        <v>Завантажити сертифікат</v>
      </c>
    </row>
    <row r="1164" spans="1:5" x14ac:dyDescent="0.3">
      <c r="A1164" s="3" t="s">
        <v>3879</v>
      </c>
      <c r="B1164" s="3" t="s">
        <v>3880</v>
      </c>
      <c r="C1164" s="3" t="s">
        <v>3881</v>
      </c>
      <c r="D1164" s="3" t="s">
        <v>3869</v>
      </c>
      <c r="E1164" s="3" t="str">
        <f>HYPERLINK("https://talan.bank.gov.ua/get-user-certificate/gVb-b-FHHT-8tgjgKlbi","Завантажити сертифікат")</f>
        <v>Завантажити сертифікат</v>
      </c>
    </row>
    <row r="1165" spans="1:5" x14ac:dyDescent="0.3">
      <c r="A1165" s="3" t="s">
        <v>3882</v>
      </c>
      <c r="B1165" s="3" t="s">
        <v>3883</v>
      </c>
      <c r="C1165" s="3" t="s">
        <v>3884</v>
      </c>
      <c r="D1165" s="3" t="s">
        <v>3869</v>
      </c>
      <c r="E1165" s="3" t="str">
        <f>HYPERLINK("https://talan.bank.gov.ua/get-user-certificate/gVb-bw3EV1zPhO7DTxtI","Завантажити сертифікат")</f>
        <v>Завантажити сертифікат</v>
      </c>
    </row>
    <row r="1166" spans="1:5" x14ac:dyDescent="0.3">
      <c r="A1166" s="3" t="s">
        <v>3885</v>
      </c>
      <c r="B1166" s="3" t="s">
        <v>3886</v>
      </c>
      <c r="C1166" s="3" t="s">
        <v>3887</v>
      </c>
      <c r="D1166" s="3" t="s">
        <v>3869</v>
      </c>
      <c r="E1166" s="3" t="str">
        <f>HYPERLINK("https://talan.bank.gov.ua/get-user-certificate/gVb-bBBjjlqoyZw6F997","Завантажити сертифікат")</f>
        <v>Завантажити сертифікат</v>
      </c>
    </row>
    <row r="1167" spans="1:5" x14ac:dyDescent="0.3">
      <c r="A1167" s="3" t="s">
        <v>3888</v>
      </c>
      <c r="B1167" s="3" t="s">
        <v>3889</v>
      </c>
      <c r="C1167" s="3" t="s">
        <v>3890</v>
      </c>
      <c r="D1167" s="3" t="s">
        <v>3891</v>
      </c>
      <c r="E1167" s="3" t="str">
        <f>HYPERLINK("https://talan.bank.gov.ua/get-user-certificate/gVb-bVsw-q4hN4xYLc3Y","Завантажити сертифікат")</f>
        <v>Завантажити сертифікат</v>
      </c>
    </row>
    <row r="1168" spans="1:5" x14ac:dyDescent="0.3">
      <c r="A1168" s="3" t="s">
        <v>3892</v>
      </c>
      <c r="B1168" s="3" t="s">
        <v>3893</v>
      </c>
      <c r="C1168" s="3" t="s">
        <v>3894</v>
      </c>
      <c r="D1168" s="3" t="s">
        <v>3891</v>
      </c>
      <c r="E1168" s="3" t="str">
        <f>HYPERLINK("https://talan.bank.gov.ua/get-user-certificate/gVb-bAcFCsZbtJbOD_Pp","Завантажити сертифікат")</f>
        <v>Завантажити сертифікат</v>
      </c>
    </row>
    <row r="1169" spans="1:5" x14ac:dyDescent="0.3">
      <c r="A1169" s="3" t="s">
        <v>3895</v>
      </c>
      <c r="B1169" s="3" t="s">
        <v>3896</v>
      </c>
      <c r="C1169" s="3" t="s">
        <v>3897</v>
      </c>
      <c r="D1169" s="3" t="s">
        <v>3891</v>
      </c>
      <c r="E1169" s="3" t="str">
        <f>HYPERLINK("https://talan.bank.gov.ua/get-user-certificate/gVb-b0iXF2YzRidXPyMF","Завантажити сертифікат")</f>
        <v>Завантажити сертифікат</v>
      </c>
    </row>
    <row r="1170" spans="1:5" x14ac:dyDescent="0.3">
      <c r="A1170" s="3" t="s">
        <v>3898</v>
      </c>
      <c r="B1170" s="3" t="s">
        <v>3899</v>
      </c>
      <c r="C1170" s="3" t="s">
        <v>3900</v>
      </c>
      <c r="D1170" s="3" t="s">
        <v>3901</v>
      </c>
      <c r="E1170" s="3" t="str">
        <f>HYPERLINK("https://talan.bank.gov.ua/get-user-certificate/gVb-b4jI6kmynwgHEKW1","Завантажити сертифікат")</f>
        <v>Завантажити сертифікат</v>
      </c>
    </row>
    <row r="1171" spans="1:5" x14ac:dyDescent="0.3">
      <c r="A1171" s="3" t="s">
        <v>3902</v>
      </c>
      <c r="B1171" s="3" t="s">
        <v>3903</v>
      </c>
      <c r="C1171" s="3" t="s">
        <v>3904</v>
      </c>
      <c r="D1171" s="3" t="s">
        <v>3901</v>
      </c>
      <c r="E1171" s="3" t="str">
        <f>HYPERLINK("https://talan.bank.gov.ua/get-user-certificate/gVb-bEknEFDqvCslbMZH","Завантажити сертифікат")</f>
        <v>Завантажити сертифікат</v>
      </c>
    </row>
    <row r="1172" spans="1:5" x14ac:dyDescent="0.3">
      <c r="A1172" s="3" t="s">
        <v>3905</v>
      </c>
      <c r="B1172" s="3" t="s">
        <v>3906</v>
      </c>
      <c r="C1172" s="3" t="s">
        <v>3907</v>
      </c>
      <c r="D1172" s="3" t="s">
        <v>3901</v>
      </c>
      <c r="E1172" s="3" t="str">
        <f>HYPERLINK("https://talan.bank.gov.ua/get-user-certificate/gVb-bK4xIdMUHGJo40Ro","Завантажити сертифікат")</f>
        <v>Завантажити сертифікат</v>
      </c>
    </row>
    <row r="1173" spans="1:5" x14ac:dyDescent="0.3">
      <c r="A1173" s="3" t="s">
        <v>3908</v>
      </c>
      <c r="B1173" s="3" t="s">
        <v>3909</v>
      </c>
      <c r="C1173" s="3" t="s">
        <v>3910</v>
      </c>
      <c r="D1173" s="3" t="s">
        <v>3901</v>
      </c>
      <c r="E1173" s="3" t="str">
        <f>HYPERLINK("https://talan.bank.gov.ua/get-user-certificate/gVb-bWLmF-_rZgnnNuF4","Завантажити сертифікат")</f>
        <v>Завантажити сертифікат</v>
      </c>
    </row>
    <row r="1174" spans="1:5" x14ac:dyDescent="0.3">
      <c r="A1174" s="3" t="s">
        <v>3911</v>
      </c>
      <c r="B1174" s="3" t="s">
        <v>3912</v>
      </c>
      <c r="C1174" s="3" t="s">
        <v>3913</v>
      </c>
      <c r="D1174" s="3" t="s">
        <v>3901</v>
      </c>
      <c r="E1174" s="3" t="str">
        <f>HYPERLINK("https://talan.bank.gov.ua/get-user-certificate/gVb-bpZV_Zjfag7H00Oj","Завантажити сертифікат")</f>
        <v>Завантажити сертифікат</v>
      </c>
    </row>
    <row r="1175" spans="1:5" x14ac:dyDescent="0.3">
      <c r="A1175" s="3" t="s">
        <v>3914</v>
      </c>
      <c r="B1175" s="3" t="s">
        <v>3915</v>
      </c>
      <c r="C1175" s="3" t="s">
        <v>3916</v>
      </c>
      <c r="D1175" s="3" t="s">
        <v>3901</v>
      </c>
      <c r="E1175" s="3" t="str">
        <f>HYPERLINK("https://talan.bank.gov.ua/get-user-certificate/gVb-bVtNVfAAsoIJtIDt","Завантажити сертифікат")</f>
        <v>Завантажити сертифікат</v>
      </c>
    </row>
    <row r="1176" spans="1:5" x14ac:dyDescent="0.3">
      <c r="A1176" s="3" t="s">
        <v>3917</v>
      </c>
      <c r="B1176" s="3" t="s">
        <v>3918</v>
      </c>
      <c r="C1176" s="3" t="s">
        <v>3919</v>
      </c>
      <c r="D1176" s="3" t="s">
        <v>3901</v>
      </c>
      <c r="E1176" s="3" t="str">
        <f>HYPERLINK("https://talan.bank.gov.ua/get-user-certificate/gVb-bKNRe09VQprnDbmB","Завантажити сертифікат")</f>
        <v>Завантажити сертифікат</v>
      </c>
    </row>
    <row r="1177" spans="1:5" x14ac:dyDescent="0.3">
      <c r="A1177" s="3" t="s">
        <v>3920</v>
      </c>
      <c r="B1177" s="3" t="s">
        <v>3921</v>
      </c>
      <c r="C1177" s="3" t="s">
        <v>3922</v>
      </c>
      <c r="D1177" s="3" t="s">
        <v>3901</v>
      </c>
      <c r="E1177" s="3" t="str">
        <f>HYPERLINK("https://talan.bank.gov.ua/get-user-certificate/gVb-bEXzO_i4MeUOcoHk","Завантажити сертифікат")</f>
        <v>Завантажити сертифікат</v>
      </c>
    </row>
    <row r="1178" spans="1:5" x14ac:dyDescent="0.3">
      <c r="A1178" s="3" t="s">
        <v>3923</v>
      </c>
      <c r="B1178" s="3" t="s">
        <v>3924</v>
      </c>
      <c r="C1178" s="3" t="s">
        <v>3925</v>
      </c>
      <c r="D1178" s="3" t="s">
        <v>3901</v>
      </c>
      <c r="E1178" s="3" t="str">
        <f>HYPERLINK("https://talan.bank.gov.ua/get-user-certificate/gVb-bHnx1t5nTJO7VIu1","Завантажити сертифікат")</f>
        <v>Завантажити сертифікат</v>
      </c>
    </row>
    <row r="1179" spans="1:5" x14ac:dyDescent="0.3">
      <c r="A1179" s="3" t="s">
        <v>3926</v>
      </c>
      <c r="B1179" s="3" t="s">
        <v>3927</v>
      </c>
      <c r="C1179" s="3" t="s">
        <v>3928</v>
      </c>
      <c r="D1179" s="3" t="s">
        <v>7</v>
      </c>
      <c r="E1179" s="3" t="str">
        <f>HYPERLINK("https://talan.bank.gov.ua/get-user-certificate/gVb-b6GsiAedf3NrbY1w","Завантажити сертифікат")</f>
        <v>Завантажити сертифікат</v>
      </c>
    </row>
    <row r="1180" spans="1:5" x14ac:dyDescent="0.3">
      <c r="A1180" s="3" t="s">
        <v>3929</v>
      </c>
      <c r="B1180" s="3" t="s">
        <v>3930</v>
      </c>
      <c r="C1180" s="3" t="s">
        <v>3931</v>
      </c>
      <c r="D1180" s="3" t="s">
        <v>7</v>
      </c>
      <c r="E1180" s="3" t="str">
        <f>HYPERLINK("https://talan.bank.gov.ua/get-user-certificate/gVb-bst-pyAo-__mMohs","Завантажити сертифікат")</f>
        <v>Завантажити сертифікат</v>
      </c>
    </row>
    <row r="1181" spans="1:5" x14ac:dyDescent="0.3">
      <c r="A1181" s="3" t="s">
        <v>3932</v>
      </c>
      <c r="B1181" s="3" t="s">
        <v>3933</v>
      </c>
      <c r="C1181" s="3" t="s">
        <v>3934</v>
      </c>
      <c r="D1181" s="3" t="s">
        <v>3935</v>
      </c>
      <c r="E1181" s="3" t="str">
        <f>HYPERLINK("https://talan.bank.gov.ua/get-user-certificate/gVb-bFG44nQ74pcAAfHn","Завантажити сертифікат")</f>
        <v>Завантажити сертифікат</v>
      </c>
    </row>
    <row r="1182" spans="1:5" x14ac:dyDescent="0.3">
      <c r="A1182" s="3" t="s">
        <v>3936</v>
      </c>
      <c r="B1182" s="3" t="s">
        <v>3937</v>
      </c>
      <c r="C1182" s="3" t="s">
        <v>3938</v>
      </c>
      <c r="D1182" s="3" t="s">
        <v>3935</v>
      </c>
      <c r="E1182" s="3" t="str">
        <f>HYPERLINK("https://talan.bank.gov.ua/get-user-certificate/gVb-bDrjeu41wRMJZ8Q2","Завантажити сертифікат")</f>
        <v>Завантажити сертифікат</v>
      </c>
    </row>
    <row r="1183" spans="1:5" x14ac:dyDescent="0.3">
      <c r="A1183" s="3" t="s">
        <v>3939</v>
      </c>
      <c r="B1183" s="3" t="s">
        <v>3940</v>
      </c>
      <c r="C1183" s="3" t="s">
        <v>3941</v>
      </c>
      <c r="D1183" s="3" t="s">
        <v>3942</v>
      </c>
      <c r="E1183" s="3" t="str">
        <f>HYPERLINK("https://talan.bank.gov.ua/get-user-certificate/gVb-bxSSS3e5KHuKN33P","Завантажити сертифікат")</f>
        <v>Завантажити сертифікат</v>
      </c>
    </row>
    <row r="1184" spans="1:5" x14ac:dyDescent="0.3">
      <c r="A1184" s="3" t="s">
        <v>3943</v>
      </c>
      <c r="B1184" s="3" t="s">
        <v>3944</v>
      </c>
      <c r="C1184" s="3" t="s">
        <v>3945</v>
      </c>
      <c r="D1184" s="3" t="s">
        <v>3942</v>
      </c>
      <c r="E1184" s="3" t="str">
        <f>HYPERLINK("https://talan.bank.gov.ua/get-user-certificate/gVb-b1G84aecGQqVejEW","Завантажити сертифікат")</f>
        <v>Завантажити сертифікат</v>
      </c>
    </row>
    <row r="1185" spans="1:5" x14ac:dyDescent="0.3">
      <c r="A1185" s="3" t="s">
        <v>3946</v>
      </c>
      <c r="B1185" s="3" t="s">
        <v>3947</v>
      </c>
      <c r="C1185" s="3" t="s">
        <v>3948</v>
      </c>
      <c r="D1185" s="3" t="s">
        <v>3942</v>
      </c>
      <c r="E1185" s="3" t="str">
        <f>HYPERLINK("https://talan.bank.gov.ua/get-user-certificate/gVb-bExh85gPLxEsWjQ3","Завантажити сертифікат")</f>
        <v>Завантажити сертифікат</v>
      </c>
    </row>
    <row r="1186" spans="1:5" x14ac:dyDescent="0.3">
      <c r="A1186" s="3" t="s">
        <v>3949</v>
      </c>
      <c r="B1186" s="3" t="s">
        <v>3950</v>
      </c>
      <c r="C1186" s="3" t="s">
        <v>3951</v>
      </c>
      <c r="D1186" s="3" t="s">
        <v>3942</v>
      </c>
      <c r="E1186" s="3" t="str">
        <f>HYPERLINK("https://talan.bank.gov.ua/get-user-certificate/gVb-bFPotWZgex1d1ZE6","Завантажити сертифікат")</f>
        <v>Завантажити сертифікат</v>
      </c>
    </row>
    <row r="1187" spans="1:5" x14ac:dyDescent="0.3">
      <c r="A1187" s="3" t="s">
        <v>3952</v>
      </c>
      <c r="B1187" s="3" t="s">
        <v>3953</v>
      </c>
      <c r="C1187" s="3" t="s">
        <v>3954</v>
      </c>
      <c r="D1187" s="3" t="s">
        <v>3942</v>
      </c>
      <c r="E1187" s="3" t="str">
        <f>HYPERLINK("https://talan.bank.gov.ua/get-user-certificate/gVb-bJGSlNWmRSUwbE_P","Завантажити сертифікат")</f>
        <v>Завантажити сертифікат</v>
      </c>
    </row>
    <row r="1188" spans="1:5" x14ac:dyDescent="0.3">
      <c r="A1188" s="3" t="s">
        <v>3955</v>
      </c>
      <c r="B1188" s="3" t="s">
        <v>3956</v>
      </c>
      <c r="C1188" s="3" t="s">
        <v>3957</v>
      </c>
      <c r="D1188" s="3" t="s">
        <v>3942</v>
      </c>
      <c r="E1188" s="3" t="str">
        <f>HYPERLINK("https://talan.bank.gov.ua/get-user-certificate/gVb-bahZWZIR8F6Bp-g_","Завантажити сертифікат")</f>
        <v>Завантажити сертифікат</v>
      </c>
    </row>
    <row r="1189" spans="1:5" x14ac:dyDescent="0.3">
      <c r="A1189" s="3" t="s">
        <v>3958</v>
      </c>
      <c r="B1189" s="3" t="s">
        <v>3959</v>
      </c>
      <c r="C1189" s="3" t="s">
        <v>3960</v>
      </c>
      <c r="D1189" s="3" t="s">
        <v>3961</v>
      </c>
      <c r="E1189" s="3" t="str">
        <f>HYPERLINK("https://talan.bank.gov.ua/get-user-certificate/gVb-b-jLxdhJYxcw-4yL","Завантажити сертифікат")</f>
        <v>Завантажити сертифікат</v>
      </c>
    </row>
    <row r="1190" spans="1:5" x14ac:dyDescent="0.3">
      <c r="A1190" s="3" t="s">
        <v>3962</v>
      </c>
      <c r="B1190" s="3" t="s">
        <v>3963</v>
      </c>
      <c r="C1190" s="3" t="s">
        <v>3964</v>
      </c>
      <c r="D1190" s="3" t="s">
        <v>3961</v>
      </c>
      <c r="E1190" s="3" t="str">
        <f>HYPERLINK("https://talan.bank.gov.ua/get-user-certificate/gVb-bTYhYTRoviwwqnak","Завантажити сертифікат")</f>
        <v>Завантажити сертифікат</v>
      </c>
    </row>
    <row r="1191" spans="1:5" x14ac:dyDescent="0.3">
      <c r="A1191" s="3" t="s">
        <v>3965</v>
      </c>
      <c r="B1191" s="3" t="s">
        <v>3966</v>
      </c>
      <c r="C1191" s="3" t="s">
        <v>3967</v>
      </c>
      <c r="D1191" s="3" t="s">
        <v>3968</v>
      </c>
      <c r="E1191" s="3" t="str">
        <f>HYPERLINK("https://talan.bank.gov.ua/get-user-certificate/gVb-bdcqIT2Qiu9Nd3-K","Завантажити сертифікат")</f>
        <v>Завантажити сертифікат</v>
      </c>
    </row>
    <row r="1192" spans="1:5" x14ac:dyDescent="0.3">
      <c r="A1192" s="3" t="s">
        <v>3969</v>
      </c>
      <c r="B1192" s="3" t="s">
        <v>3970</v>
      </c>
      <c r="C1192" s="3" t="s">
        <v>3971</v>
      </c>
      <c r="D1192" s="3" t="s">
        <v>3972</v>
      </c>
      <c r="E1192" s="3" t="str">
        <f>HYPERLINK("https://talan.bank.gov.ua/get-user-certificate/gVb-bQwsvVX9A9ioXOV6","Завантажити сертифікат")</f>
        <v>Завантажити сертифікат</v>
      </c>
    </row>
    <row r="1193" spans="1:5" x14ac:dyDescent="0.3">
      <c r="A1193" s="3" t="s">
        <v>3973</v>
      </c>
      <c r="B1193" s="3" t="s">
        <v>3974</v>
      </c>
      <c r="C1193" s="3" t="s">
        <v>3975</v>
      </c>
      <c r="D1193" s="3" t="s">
        <v>3976</v>
      </c>
      <c r="E1193" s="3" t="str">
        <f>HYPERLINK("https://talan.bank.gov.ua/get-user-certificate/gVb-bEhEEwxVDEOsBp1v","Завантажити сертифікат")</f>
        <v>Завантажити сертифікат</v>
      </c>
    </row>
    <row r="1194" spans="1:5" x14ac:dyDescent="0.3">
      <c r="A1194" s="3" t="s">
        <v>3977</v>
      </c>
      <c r="B1194" s="3" t="s">
        <v>3978</v>
      </c>
      <c r="C1194" s="3" t="s">
        <v>3979</v>
      </c>
      <c r="D1194" s="3" t="s">
        <v>3976</v>
      </c>
      <c r="E1194" s="3" t="str">
        <f>HYPERLINK("https://talan.bank.gov.ua/get-user-certificate/gVb-biqPg8-uSEZdLDUR","Завантажити сертифікат")</f>
        <v>Завантажити сертифікат</v>
      </c>
    </row>
    <row r="1195" spans="1:5" x14ac:dyDescent="0.3">
      <c r="A1195" s="3" t="s">
        <v>3980</v>
      </c>
      <c r="B1195" s="3" t="s">
        <v>3981</v>
      </c>
      <c r="C1195" s="3" t="s">
        <v>3982</v>
      </c>
      <c r="D1195" s="3" t="s">
        <v>3976</v>
      </c>
      <c r="E1195" s="3" t="str">
        <f>HYPERLINK("https://talan.bank.gov.ua/get-user-certificate/gVb-bPKX8hOsASVsh23Z","Завантажити сертифікат")</f>
        <v>Завантажити сертифікат</v>
      </c>
    </row>
    <row r="1196" spans="1:5" x14ac:dyDescent="0.3">
      <c r="A1196" s="3" t="s">
        <v>3983</v>
      </c>
      <c r="B1196" s="3" t="s">
        <v>3984</v>
      </c>
      <c r="C1196" s="3" t="s">
        <v>3985</v>
      </c>
      <c r="D1196" s="3" t="s">
        <v>3976</v>
      </c>
      <c r="E1196" s="3" t="str">
        <f>HYPERLINK("https://talan.bank.gov.ua/get-user-certificate/gVb-bo-V9C1v7CuZdLoW","Завантажити сертифікат")</f>
        <v>Завантажити сертифікат</v>
      </c>
    </row>
    <row r="1197" spans="1:5" x14ac:dyDescent="0.3">
      <c r="A1197" s="3" t="s">
        <v>3986</v>
      </c>
      <c r="B1197" s="3" t="s">
        <v>3987</v>
      </c>
      <c r="C1197" s="3" t="s">
        <v>3988</v>
      </c>
      <c r="D1197" s="3" t="s">
        <v>3976</v>
      </c>
      <c r="E1197" s="3" t="str">
        <f>HYPERLINK("https://talan.bank.gov.ua/get-user-certificate/gVb-bwER8hE-_KGmLUiw","Завантажити сертифікат")</f>
        <v>Завантажити сертифікат</v>
      </c>
    </row>
    <row r="1198" spans="1:5" x14ac:dyDescent="0.3">
      <c r="A1198" s="3" t="s">
        <v>3989</v>
      </c>
      <c r="B1198" s="3" t="s">
        <v>3990</v>
      </c>
      <c r="C1198" s="3" t="s">
        <v>3991</v>
      </c>
      <c r="D1198" s="3" t="s">
        <v>3976</v>
      </c>
      <c r="E1198" s="3" t="str">
        <f>HYPERLINK("https://talan.bank.gov.ua/get-user-certificate/gVb-bEX60h5aLEnhWV87","Завантажити сертифікат")</f>
        <v>Завантажити сертифікат</v>
      </c>
    </row>
    <row r="1199" spans="1:5" x14ac:dyDescent="0.3">
      <c r="A1199" s="3" t="s">
        <v>3992</v>
      </c>
      <c r="B1199" s="3" t="s">
        <v>3993</v>
      </c>
      <c r="C1199" s="3" t="s">
        <v>3994</v>
      </c>
      <c r="D1199" s="3" t="s">
        <v>3995</v>
      </c>
      <c r="E1199" s="3" t="str">
        <f>HYPERLINK("https://talan.bank.gov.ua/get-user-certificate/gVb-bxzwVUnXzOCigaEk","Завантажити сертифікат")</f>
        <v>Завантажити сертифікат</v>
      </c>
    </row>
    <row r="1200" spans="1:5" x14ac:dyDescent="0.3">
      <c r="A1200" s="3" t="s">
        <v>3996</v>
      </c>
      <c r="B1200" s="3" t="s">
        <v>3997</v>
      </c>
      <c r="C1200" s="3" t="s">
        <v>3998</v>
      </c>
      <c r="D1200" s="3" t="s">
        <v>3751</v>
      </c>
      <c r="E1200" s="3" t="str">
        <f>HYPERLINK("https://talan.bank.gov.ua/get-user-certificate/gVb-bhZFYOqdpCVTqHzF","Завантажити сертифікат")</f>
        <v>Завантажити сертифікат</v>
      </c>
    </row>
    <row r="1201" spans="1:5" x14ac:dyDescent="0.3">
      <c r="A1201" s="3" t="s">
        <v>3999</v>
      </c>
      <c r="B1201" s="3" t="s">
        <v>4000</v>
      </c>
      <c r="C1201" s="3" t="s">
        <v>4001</v>
      </c>
      <c r="D1201" s="3" t="s">
        <v>4002</v>
      </c>
      <c r="E1201" s="3" t="str">
        <f>HYPERLINK("https://talan.bank.gov.ua/get-user-certificate/gVb-biIQC5_XPlS-ok06","Завантажити сертифікат")</f>
        <v>Завантажити сертифікат</v>
      </c>
    </row>
    <row r="1202" spans="1:5" x14ac:dyDescent="0.3">
      <c r="A1202" s="3" t="s">
        <v>4003</v>
      </c>
      <c r="B1202" s="3" t="s">
        <v>4004</v>
      </c>
      <c r="C1202" s="3" t="s">
        <v>4005</v>
      </c>
      <c r="D1202" s="3" t="s">
        <v>4002</v>
      </c>
      <c r="E1202" s="3" t="str">
        <f>HYPERLINK("https://talan.bank.gov.ua/get-user-certificate/gVb-b371vc5dshdzdJgG","Завантажити сертифікат")</f>
        <v>Завантажити сертифікат</v>
      </c>
    </row>
    <row r="1203" spans="1:5" x14ac:dyDescent="0.3">
      <c r="A1203" s="3" t="s">
        <v>4006</v>
      </c>
      <c r="B1203" s="3" t="s">
        <v>4007</v>
      </c>
      <c r="C1203" s="3" t="s">
        <v>4008</v>
      </c>
      <c r="D1203" s="3" t="s">
        <v>4002</v>
      </c>
      <c r="E1203" s="3" t="str">
        <f>HYPERLINK("https://talan.bank.gov.ua/get-user-certificate/gVb-buOlqA4iM_oImW2g","Завантажити сертифікат")</f>
        <v>Завантажити сертифікат</v>
      </c>
    </row>
    <row r="1204" spans="1:5" x14ac:dyDescent="0.3">
      <c r="A1204" s="3" t="s">
        <v>4009</v>
      </c>
      <c r="B1204" s="3" t="s">
        <v>4010</v>
      </c>
      <c r="C1204" s="3" t="s">
        <v>4011</v>
      </c>
      <c r="D1204" s="3" t="s">
        <v>4012</v>
      </c>
      <c r="E1204" s="3" t="str">
        <f>HYPERLINK("https://talan.bank.gov.ua/get-user-certificate/gVb-bAotFIIbX6K63koq","Завантажити сертифікат")</f>
        <v>Завантажити сертифікат</v>
      </c>
    </row>
    <row r="1205" spans="1:5" x14ac:dyDescent="0.3">
      <c r="A1205" s="3" t="s">
        <v>4013</v>
      </c>
      <c r="B1205" s="3" t="s">
        <v>4014</v>
      </c>
      <c r="C1205" s="3" t="s">
        <v>4015</v>
      </c>
      <c r="D1205" s="3" t="s">
        <v>4016</v>
      </c>
      <c r="E1205" s="3" t="str">
        <f>HYPERLINK("https://talan.bank.gov.ua/get-user-certificate/gVb-bLhw6ACHW1xTC4jc","Завантажити сертифікат")</f>
        <v>Завантажити сертифікат</v>
      </c>
    </row>
    <row r="1206" spans="1:5" x14ac:dyDescent="0.3">
      <c r="A1206" s="3" t="s">
        <v>4017</v>
      </c>
      <c r="B1206" s="3" t="s">
        <v>4018</v>
      </c>
      <c r="C1206" s="3" t="s">
        <v>4019</v>
      </c>
      <c r="D1206" s="3" t="s">
        <v>4020</v>
      </c>
      <c r="E1206" s="3" t="str">
        <f>HYPERLINK("https://talan.bank.gov.ua/get-user-certificate/gVb-bOzdDAkQ3Zw_9EN7","Завантажити сертифікат")</f>
        <v>Завантажити сертифікат</v>
      </c>
    </row>
    <row r="1207" spans="1:5" x14ac:dyDescent="0.3">
      <c r="A1207" s="3" t="s">
        <v>4021</v>
      </c>
      <c r="B1207" s="3" t="s">
        <v>4022</v>
      </c>
      <c r="C1207" s="3" t="s">
        <v>4023</v>
      </c>
      <c r="D1207" s="3" t="s">
        <v>2452</v>
      </c>
      <c r="E1207" s="3" t="str">
        <f>HYPERLINK("https://talan.bank.gov.ua/get-user-certificate/gVb-bq88fvJAO-82WFW9","Завантажити сертифікат")</f>
        <v>Завантажити сертифікат</v>
      </c>
    </row>
    <row r="1208" spans="1:5" x14ac:dyDescent="0.3">
      <c r="A1208" s="3" t="s">
        <v>4024</v>
      </c>
      <c r="B1208" s="3" t="s">
        <v>4025</v>
      </c>
      <c r="C1208" s="3" t="s">
        <v>4026</v>
      </c>
      <c r="D1208" s="3" t="s">
        <v>3995</v>
      </c>
      <c r="E1208" s="3" t="str">
        <f>HYPERLINK("https://talan.bank.gov.ua/get-user-certificate/gVb-bQfKImKmn9giXd5y","Завантажити сертифікат")</f>
        <v>Завантажити сертифікат</v>
      </c>
    </row>
    <row r="1209" spans="1:5" s="4" customFormat="1" x14ac:dyDescent="0.3">
      <c r="A1209" s="4" t="s">
        <v>4032</v>
      </c>
      <c r="B1209" s="4" t="s">
        <v>4035</v>
      </c>
      <c r="C1209" s="4" t="s">
        <v>4036</v>
      </c>
      <c r="D1209" s="4" t="s">
        <v>31</v>
      </c>
      <c r="E1209" s="4" t="str">
        <f>HYPERLINK("https://talan.bank.gov.ua/get-user-certificate/J8cg2GtAMoLEr0JFwJOI","Завантажити сертифікат")</f>
        <v>Завантажити сертифікат</v>
      </c>
    </row>
    <row r="1210" spans="1:5" s="4" customFormat="1" x14ac:dyDescent="0.3">
      <c r="A1210" s="4" t="s">
        <v>4033</v>
      </c>
      <c r="B1210" s="4" t="s">
        <v>4037</v>
      </c>
      <c r="C1210" s="4" t="s">
        <v>4038</v>
      </c>
      <c r="D1210" s="4" t="s">
        <v>21</v>
      </c>
      <c r="E1210" s="4" t="str">
        <f>HYPERLINK("https://talan.bank.gov.ua/get-user-certificate/J8cg2f-Xmz68himRsyaJ","Завантажити сертифікат")</f>
        <v>Завантажити сертифікат</v>
      </c>
    </row>
    <row r="1211" spans="1:5" s="4" customFormat="1" x14ac:dyDescent="0.3">
      <c r="A1211" s="4" t="s">
        <v>4034</v>
      </c>
      <c r="B1211" s="4" t="s">
        <v>4039</v>
      </c>
      <c r="C1211" s="4" t="s">
        <v>4040</v>
      </c>
      <c r="D1211" s="4" t="s">
        <v>3410</v>
      </c>
      <c r="E1211" s="4" t="str">
        <f>HYPERLINK("https://talan.bank.gov.ua/get-user-certificate/J8cg2b1R6raDDeNbmL8H","Завантажити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E2" r:id="rId1" tooltip="Завантажити сертифікат" display="Завантажити сертифікат"/>
    <hyperlink ref="E3" r:id="rId2" tooltip="Завантажити сертифікат" display="Завантажити сертифікат"/>
    <hyperlink ref="E4" r:id="rId3" tooltip="Завантажити сертифікат" display="Завантажити сертифікат"/>
    <hyperlink ref="E5" r:id="rId4" tooltip="Завантажити сертифікат" display="Завантажити сертифікат"/>
    <hyperlink ref="E6" r:id="rId5" tooltip="Завантажити сертифікат" display="Завантажити сертифікат"/>
    <hyperlink ref="E7" r:id="rId6" tooltip="Завантажити сертифікат" display="Завантажити сертифікат"/>
    <hyperlink ref="E8" r:id="rId7" tooltip="Завантажити сертифікат" display="Завантажити сертифікат"/>
    <hyperlink ref="E9" r:id="rId8" tooltip="Завантажити сертифікат" display="Завантажити сертифікат"/>
    <hyperlink ref="E10" r:id="rId9" tooltip="Завантажити сертифікат" display="Завантажити сертифікат"/>
    <hyperlink ref="E11" r:id="rId10" tooltip="Завантажити сертифікат" display="Завантажити сертифікат"/>
    <hyperlink ref="E12" r:id="rId11" tooltip="Завантажити сертифікат" display="Завантажити сертифікат"/>
    <hyperlink ref="E13" r:id="rId12" tooltip="Завантажити сертифікат" display="Завантажити сертифікат"/>
    <hyperlink ref="E14" r:id="rId13" tooltip="Завантажити сертифікат" display="Завантажити сертифікат"/>
    <hyperlink ref="E15" r:id="rId14" tooltip="Завантажити сертифікат" display="Завантажити сертифікат"/>
    <hyperlink ref="E16" r:id="rId15" tooltip="Завантажити сертифікат" display="Завантажити сертифікат"/>
    <hyperlink ref="E17" r:id="rId16" tooltip="Завантажити сертифікат" display="Завантажити сертифікат"/>
    <hyperlink ref="E18" r:id="rId17" tooltip="Завантажити сертифікат" display="Завантажити сертифікат"/>
    <hyperlink ref="E19" r:id="rId18" tooltip="Завантажити сертифікат" display="Завантажити сертифікат"/>
    <hyperlink ref="E20" r:id="rId19" tooltip="Завантажити сертифікат" display="Завантажити сертифікат"/>
    <hyperlink ref="E21" r:id="rId20" tooltip="Завантажити сертифікат" display="Завантажити сертифікат"/>
    <hyperlink ref="E22" r:id="rId21" tooltip="Завантажити сертифікат" display="Завантажити сертифікат"/>
    <hyperlink ref="E23" r:id="rId22" tooltip="Завантажити сертифікат" display="Завантажити сертифікат"/>
    <hyperlink ref="E24" r:id="rId23" tooltip="Завантажити сертифікат" display="Завантажити сертифікат"/>
    <hyperlink ref="E25" r:id="rId24" tooltip="Завантажити сертифікат" display="Завантажити сертифікат"/>
    <hyperlink ref="E26" r:id="rId25" tooltip="Завантажити сертифікат" display="Завантажити сертифікат"/>
    <hyperlink ref="E27" r:id="rId26" tooltip="Завантажити сертифікат" display="Завантажити сертифікат"/>
    <hyperlink ref="E28" r:id="rId27" tooltip="Завантажити сертифікат" display="Завантажити сертифікат"/>
    <hyperlink ref="E29" r:id="rId28" tooltip="Завантажити сертифікат" display="Завантажити сертифікат"/>
    <hyperlink ref="E30" r:id="rId29" tooltip="Завантажити сертифікат" display="Завантажити сертифікат"/>
    <hyperlink ref="E31" r:id="rId30" tooltip="Завантажити сертифікат" display="Завантажити сертифікат"/>
    <hyperlink ref="E32" r:id="rId31" tooltip="Завантажити сертифікат" display="Завантажити сертифікат"/>
    <hyperlink ref="E33" r:id="rId32" tooltip="Завантажити сертифікат" display="Завантажити сертифікат"/>
    <hyperlink ref="E34" r:id="rId33" tooltip="Завантажити сертифікат" display="Завантажити сертифікат"/>
    <hyperlink ref="E35" r:id="rId34" tooltip="Завантажити сертифікат" display="Завантажити сертифікат"/>
    <hyperlink ref="E36" r:id="rId35" tooltip="Завантажити сертифікат" display="Завантажити сертифікат"/>
    <hyperlink ref="E37" r:id="rId36" tooltip="Завантажити сертифікат" display="Завантажити сертифікат"/>
    <hyperlink ref="E38" r:id="rId37" tooltip="Завантажити сертифікат" display="Завантажити сертифікат"/>
    <hyperlink ref="E39" r:id="rId38" tooltip="Завантажити сертифікат" display="Завантажити сертифікат"/>
    <hyperlink ref="E40" r:id="rId39" tooltip="Завантажити сертифікат" display="Завантажити сертифікат"/>
    <hyperlink ref="E41" r:id="rId40" tooltip="Завантажити сертифікат" display="Завантажити сертифікат"/>
    <hyperlink ref="E42" r:id="rId41" tooltip="Завантажити сертифікат" display="Завантажити сертифікат"/>
    <hyperlink ref="E43" r:id="rId42" tooltip="Завантажити сертифікат" display="Завантажити сертифікат"/>
    <hyperlink ref="E44" r:id="rId43" tooltip="Завантажити сертифікат" display="Завантажити сертифікат"/>
    <hyperlink ref="E45" r:id="rId44" tooltip="Завантажити сертифікат" display="Завантажити сертифікат"/>
    <hyperlink ref="E46" r:id="rId45" tooltip="Завантажити сертифікат" display="Завантажити сертифікат"/>
    <hyperlink ref="E47" r:id="rId46" tooltip="Завантажити сертифікат" display="Завантажити сертифікат"/>
    <hyperlink ref="E48" r:id="rId47" tooltip="Завантажити сертифікат" display="Завантажити сертифікат"/>
    <hyperlink ref="E49" r:id="rId48" tooltip="Завантажити сертифікат" display="Завантажити сертифікат"/>
    <hyperlink ref="E50" r:id="rId49" tooltip="Завантажити сертифікат" display="Завантажити сертифікат"/>
    <hyperlink ref="E51" r:id="rId50" tooltip="Завантажити сертифікат" display="Завантажити сертифікат"/>
    <hyperlink ref="E52" r:id="rId51" tooltip="Завантажити сертифікат" display="Завантажити сертифікат"/>
    <hyperlink ref="E53" r:id="rId52" tooltip="Завантажити сертифікат" display="Завантажити сертифікат"/>
    <hyperlink ref="E54" r:id="rId53" tooltip="Завантажити сертифікат" display="Завантажити сертифікат"/>
    <hyperlink ref="E55" r:id="rId54" tooltip="Завантажити сертифікат" display="Завантажити сертифікат"/>
    <hyperlink ref="E56" r:id="rId55" tooltip="Завантажити сертифікат" display="Завантажити сертифікат"/>
    <hyperlink ref="E57" r:id="rId56" tooltip="Завантажити сертифікат" display="Завантажити сертифікат"/>
    <hyperlink ref="E58" r:id="rId57" tooltip="Завантажити сертифікат" display="Завантажити сертифікат"/>
    <hyperlink ref="E59" r:id="rId58" tooltip="Завантажити сертифікат" display="Завантажити сертифікат"/>
    <hyperlink ref="E60" r:id="rId59" tooltip="Завантажити сертифікат" display="Завантажити сертифікат"/>
    <hyperlink ref="E61" r:id="rId60" tooltip="Завантажити сертифікат" display="Завантажити сертифікат"/>
    <hyperlink ref="E62" r:id="rId61" tooltip="Завантажити сертифікат" display="Завантажити сертифікат"/>
    <hyperlink ref="E63" r:id="rId62" tooltip="Завантажити сертифікат" display="Завантажити сертифікат"/>
    <hyperlink ref="E64" r:id="rId63" tooltip="Завантажити сертифікат" display="Завантажити сертифікат"/>
    <hyperlink ref="E65" r:id="rId64" tooltip="Завантажити сертифікат" display="Завантажити сертифікат"/>
    <hyperlink ref="E66" r:id="rId65" tooltip="Завантажити сертифікат" display="Завантажити сертифікат"/>
    <hyperlink ref="E67" r:id="rId66" tooltip="Завантажити сертифікат" display="Завантажити сертифікат"/>
    <hyperlink ref="E68" r:id="rId67" tooltip="Завантажити сертифікат" display="Завантажити сертифікат"/>
    <hyperlink ref="E69" r:id="rId68" tooltip="Завантажити сертифікат" display="Завантажити сертифікат"/>
    <hyperlink ref="E70" r:id="rId69" tooltip="Завантажити сертифікат" display="Завантажити сертифікат"/>
    <hyperlink ref="E71" r:id="rId70" tooltip="Завантажити сертифікат" display="Завантажити сертифікат"/>
    <hyperlink ref="E72" r:id="rId71" tooltip="Завантажити сертифікат" display="Завантажити сертифікат"/>
    <hyperlink ref="E73" r:id="rId72" tooltip="Завантажити сертифікат" display="Завантажити сертифікат"/>
    <hyperlink ref="E74" r:id="rId73" tooltip="Завантажити сертифікат" display="Завантажити сертифікат"/>
    <hyperlink ref="E75" r:id="rId74" tooltip="Завантажити сертифікат" display="Завантажити сертифікат"/>
    <hyperlink ref="E76" r:id="rId75" tooltip="Завантажити сертифікат" display="Завантажити сертифікат"/>
    <hyperlink ref="E77" r:id="rId76" tooltip="Завантажити сертифікат" display="Завантажити сертифікат"/>
    <hyperlink ref="E78" r:id="rId77" tooltip="Завантажити сертифікат" display="Завантажити сертифікат"/>
    <hyperlink ref="E79" r:id="rId78" tooltip="Завантажити сертифікат" display="Завантажити сертифікат"/>
    <hyperlink ref="E80" r:id="rId79" tooltip="Завантажити сертифікат" display="Завантажити сертифікат"/>
    <hyperlink ref="E81" r:id="rId80" tooltip="Завантажити сертифікат" display="Завантажити сертифікат"/>
    <hyperlink ref="E82" r:id="rId81" tooltip="Завантажити сертифікат" display="Завантажити сертифікат"/>
    <hyperlink ref="E83" r:id="rId82" tooltip="Завантажити сертифікат" display="Завантажити сертифікат"/>
    <hyperlink ref="E84" r:id="rId83" tooltip="Завантажити сертифікат" display="Завантажити сертифікат"/>
    <hyperlink ref="E85" r:id="rId84" tooltip="Завантажити сертифікат" display="Завантажити сертифікат"/>
    <hyperlink ref="E86" r:id="rId85" tooltip="Завантажити сертифікат" display="Завантажити сертифікат"/>
    <hyperlink ref="E87" r:id="rId86" tooltip="Завантажити сертифікат" display="Завантажити сертифікат"/>
    <hyperlink ref="E88" r:id="rId87" tooltip="Завантажити сертифікат" display="Завантажити сертифікат"/>
    <hyperlink ref="E89" r:id="rId88" tooltip="Завантажити сертифікат" display="Завантажити сертифікат"/>
    <hyperlink ref="E90" r:id="rId89" tooltip="Завантажити сертифікат" display="Завантажити сертифікат"/>
    <hyperlink ref="E91" r:id="rId90" tooltip="Завантажити сертифікат" display="Завантажити сертифікат"/>
    <hyperlink ref="E92" r:id="rId91" tooltip="Завантажити сертифікат" display="Завантажити сертифікат"/>
    <hyperlink ref="E93" r:id="rId92" tooltip="Завантажити сертифікат" display="Завантажити сертифікат"/>
    <hyperlink ref="E94" r:id="rId93" tooltip="Завантажити сертифікат" display="Завантажити сертифікат"/>
    <hyperlink ref="E95" r:id="rId94" tooltip="Завантажити сертифікат" display="Завантажити сертифікат"/>
    <hyperlink ref="E96" r:id="rId95" tooltip="Завантажити сертифікат" display="Завантажити сертифікат"/>
    <hyperlink ref="E97" r:id="rId96" tooltip="Завантажити сертифікат" display="Завантажити сертифікат"/>
    <hyperlink ref="E98" r:id="rId97" tooltip="Завантажити сертифікат" display="Завантажити сертифікат"/>
    <hyperlink ref="E99" r:id="rId98" tooltip="Завантажити сертифікат" display="Завантажити сертифікат"/>
    <hyperlink ref="E100" r:id="rId99" tooltip="Завантажити сертифікат" display="Завантажити сертифікат"/>
    <hyperlink ref="E101" r:id="rId100" tooltip="Завантажити сертифікат" display="Завантажити сертифікат"/>
    <hyperlink ref="E102" r:id="rId101" tooltip="Завантажити сертифікат" display="Завантажити сертифікат"/>
    <hyperlink ref="E103" r:id="rId102" tooltip="Завантажити сертифікат" display="Завантажити сертифікат"/>
    <hyperlink ref="E104" r:id="rId103" tooltip="Завантажити сертифікат" display="Завантажити сертифікат"/>
    <hyperlink ref="E105" r:id="rId104" tooltip="Завантажити сертифікат" display="Завантажити сертифікат"/>
    <hyperlink ref="E106" r:id="rId105" tooltip="Завантажити сертифікат" display="Завантажити сертифікат"/>
    <hyperlink ref="E107" r:id="rId106" tooltip="Завантажити сертифікат" display="Завантажити сертифікат"/>
    <hyperlink ref="E108" r:id="rId107" tooltip="Завантажити сертифікат" display="Завантажити сертифікат"/>
    <hyperlink ref="E109" r:id="rId108" tooltip="Завантажити сертифікат" display="Завантажити сертифікат"/>
    <hyperlink ref="E110" r:id="rId109" tooltip="Завантажити сертифікат" display="Завантажити сертифікат"/>
    <hyperlink ref="E111" r:id="rId110" tooltip="Завантажити сертифікат" display="Завантажити сертифікат"/>
    <hyperlink ref="E112" r:id="rId111" tooltip="Завантажити сертифікат" display="Завантажити сертифікат"/>
    <hyperlink ref="E113" r:id="rId112" tooltip="Завантажити сертифікат" display="Завантажити сертифікат"/>
    <hyperlink ref="E114" r:id="rId113" tooltip="Завантажити сертифікат" display="Завантажити сертифікат"/>
    <hyperlink ref="E115" r:id="rId114" tooltip="Завантажити сертифікат" display="Завантажити сертифікат"/>
    <hyperlink ref="E116" r:id="rId115" tooltip="Завантажити сертифікат" display="Завантажити сертифікат"/>
    <hyperlink ref="E117" r:id="rId116" tooltip="Завантажити сертифікат" display="Завантажити сертифікат"/>
    <hyperlink ref="E118" r:id="rId117" tooltip="Завантажити сертифікат" display="Завантажити сертифікат"/>
    <hyperlink ref="E119" r:id="rId118" tooltip="Завантажити сертифікат" display="Завантажити сертифікат"/>
    <hyperlink ref="E120" r:id="rId119" tooltip="Завантажити сертифікат" display="Завантажити сертифікат"/>
    <hyperlink ref="E121" r:id="rId120" tooltip="Завантажити сертифікат" display="Завантажити сертифікат"/>
    <hyperlink ref="E122" r:id="rId121" tooltip="Завантажити сертифікат" display="Завантажити сертифікат"/>
    <hyperlink ref="E123" r:id="rId122" tooltip="Завантажити сертифікат" display="Завантажити сертифікат"/>
    <hyperlink ref="E124" r:id="rId123" tooltip="Завантажити сертифікат" display="Завантажити сертифікат"/>
    <hyperlink ref="E125" r:id="rId124" tooltip="Завантажити сертифікат" display="Завантажити сертифікат"/>
    <hyperlink ref="E126" r:id="rId125" tooltip="Завантажити сертифікат" display="Завантажити сертифікат"/>
    <hyperlink ref="E127" r:id="rId126" tooltip="Завантажити сертифікат" display="Завантажити сертифікат"/>
    <hyperlink ref="E128" r:id="rId127" tooltip="Завантажити сертифікат" display="Завантажити сертифікат"/>
    <hyperlink ref="E129" r:id="rId128" tooltip="Завантажити сертифікат" display="Завантажити сертифікат"/>
    <hyperlink ref="E130" r:id="rId129" tooltip="Завантажити сертифікат" display="Завантажити сертифікат"/>
    <hyperlink ref="E131" r:id="rId130" tooltip="Завантажити сертифікат" display="Завантажити сертифікат"/>
    <hyperlink ref="E132" r:id="rId131" tooltip="Завантажити сертифікат" display="Завантажити сертифікат"/>
    <hyperlink ref="E133" r:id="rId132" tooltip="Завантажити сертифікат" display="Завантажити сертифікат"/>
    <hyperlink ref="E134" r:id="rId133" tooltip="Завантажити сертифікат" display="Завантажити сертифікат"/>
    <hyperlink ref="E135" r:id="rId134" tooltip="Завантажити сертифікат" display="Завантажити сертифікат"/>
    <hyperlink ref="E136" r:id="rId135" tooltip="Завантажити сертифікат" display="Завантажити сертифікат"/>
    <hyperlink ref="E137" r:id="rId136" tooltip="Завантажити сертифікат" display="Завантажити сертифікат"/>
    <hyperlink ref="E138" r:id="rId137" tooltip="Завантажити сертифікат" display="Завантажити сертифікат"/>
    <hyperlink ref="E139" r:id="rId138" tooltip="Завантажити сертифікат" display="Завантажити сертифікат"/>
    <hyperlink ref="E140" r:id="rId139" tooltip="Завантажити сертифікат" display="Завантажити сертифікат"/>
    <hyperlink ref="E141" r:id="rId140" tooltip="Завантажити сертифікат" display="Завантажити сертифікат"/>
    <hyperlink ref="E142" r:id="rId141" tooltip="Завантажити сертифікат" display="Завантажити сертифікат"/>
    <hyperlink ref="E143" r:id="rId142" tooltip="Завантажити сертифікат" display="Завантажити сертифікат"/>
    <hyperlink ref="E144" r:id="rId143" tooltip="Завантажити сертифікат" display="Завантажити сертифікат"/>
    <hyperlink ref="E145" r:id="rId144" tooltip="Завантажити сертифікат" display="Завантажити сертифікат"/>
    <hyperlink ref="E146" r:id="rId145" tooltip="Завантажити сертифікат" display="Завантажити сертифікат"/>
    <hyperlink ref="E147" r:id="rId146" tooltip="Завантажити сертифікат" display="Завантажити сертифікат"/>
    <hyperlink ref="E148" r:id="rId147" tooltip="Завантажити сертифікат" display="Завантажити сертифікат"/>
    <hyperlink ref="E149" r:id="rId148" tooltip="Завантажити сертифікат" display="Завантажити сертифікат"/>
    <hyperlink ref="E150" r:id="rId149" tooltip="Завантажити сертифікат" display="Завантажити сертифікат"/>
    <hyperlink ref="E151" r:id="rId150" tooltip="Завантажити сертифікат" display="Завантажити сертифікат"/>
    <hyperlink ref="E152" r:id="rId151" tooltip="Завантажити сертифікат" display="Завантажити сертифікат"/>
    <hyperlink ref="E153" r:id="rId152" tooltip="Завантажити сертифікат" display="Завантажити сертифікат"/>
    <hyperlink ref="E154" r:id="rId153" tooltip="Завантажити сертифікат" display="Завантажити сертифікат"/>
    <hyperlink ref="E155" r:id="rId154" tooltip="Завантажити сертифікат" display="Завантажити сертифікат"/>
    <hyperlink ref="E156" r:id="rId155" tooltip="Завантажити сертифікат" display="Завантажити сертифікат"/>
    <hyperlink ref="E157" r:id="rId156" tooltip="Завантажити сертифікат" display="Завантажити сертифікат"/>
    <hyperlink ref="E158" r:id="rId157" tooltip="Завантажити сертифікат" display="Завантажити сертифікат"/>
    <hyperlink ref="E159" r:id="rId158" tooltip="Завантажити сертифікат" display="Завантажити сертифікат"/>
    <hyperlink ref="E160" r:id="rId159" tooltip="Завантажити сертифікат" display="Завантажити сертифікат"/>
    <hyperlink ref="E161" r:id="rId160" tooltip="Завантажити сертифікат" display="Завантажити сертифікат"/>
    <hyperlink ref="E162" r:id="rId161" tooltip="Завантажити сертифікат" display="Завантажити сертифікат"/>
    <hyperlink ref="E163" r:id="rId162" tooltip="Завантажити сертифікат" display="Завантажити сертифікат"/>
    <hyperlink ref="E164" r:id="rId163" tooltip="Завантажити сертифікат" display="Завантажити сертифікат"/>
    <hyperlink ref="E165" r:id="rId164" tooltip="Завантажити сертифікат" display="Завантажити сертифікат"/>
    <hyperlink ref="E166" r:id="rId165" tooltip="Завантажити сертифікат" display="Завантажити сертифікат"/>
    <hyperlink ref="E167" r:id="rId166" tooltip="Завантажити сертифікат" display="Завантажити сертифікат"/>
    <hyperlink ref="E168" r:id="rId167" tooltip="Завантажити сертифікат" display="Завантажити сертифікат"/>
    <hyperlink ref="E169" r:id="rId168" tooltip="Завантажити сертифікат" display="Завантажити сертифікат"/>
    <hyperlink ref="E170" r:id="rId169" tooltip="Завантажити сертифікат" display="Завантажити сертифікат"/>
    <hyperlink ref="E171" r:id="rId170" tooltip="Завантажити сертифікат" display="Завантажити сертифікат"/>
    <hyperlink ref="E172" r:id="rId171" tooltip="Завантажити сертифікат" display="Завантажити сертифікат"/>
    <hyperlink ref="E173" r:id="rId172" tooltip="Завантажити сертифікат" display="Завантажити сертифікат"/>
    <hyperlink ref="E174" r:id="rId173" tooltip="Завантажити сертифікат" display="Завантажити сертифікат"/>
    <hyperlink ref="E175" r:id="rId174" tooltip="Завантажити сертифікат" display="Завантажити сертифікат"/>
    <hyperlink ref="E177" r:id="rId175" tooltip="Завантажити сертифікат" display="Завантажити сертифікат"/>
    <hyperlink ref="E178" r:id="rId176" tooltip="Завантажити сертифікат" display="Завантажити сертифікат"/>
    <hyperlink ref="E179" r:id="rId177" tooltip="Завантажити сертифікат" display="Завантажити сертифікат"/>
    <hyperlink ref="E180" r:id="rId178" tooltip="Завантажити сертифікат" display="Завантажити сертифікат"/>
    <hyperlink ref="E181" r:id="rId179" tooltip="Завантажити сертифікат" display="Завантажити сертифікат"/>
    <hyperlink ref="E182" r:id="rId180" tooltip="Завантажити сертифікат" display="Завантажити сертифікат"/>
    <hyperlink ref="E183" r:id="rId181" tooltip="Завантажити сертифікат" display="Завантажити сертифікат"/>
    <hyperlink ref="E184" r:id="rId182" tooltip="Завантажити сертифікат" display="Завантажити сертифікат"/>
    <hyperlink ref="E185" r:id="rId183" tooltip="Завантажити сертифікат" display="Завантажити сертифікат"/>
    <hyperlink ref="E186" r:id="rId184" tooltip="Завантажити сертифікат" display="Завантажити сертифікат"/>
    <hyperlink ref="E187" r:id="rId185" tooltip="Завантажити сертифікат" display="Завантажити сертифікат"/>
    <hyperlink ref="E188" r:id="rId186" tooltip="Завантажити сертифікат" display="Завантажити сертифікат"/>
    <hyperlink ref="E189" r:id="rId187" tooltip="Завантажити сертифікат" display="Завантажити сертифікат"/>
    <hyperlink ref="E190" r:id="rId188" tooltip="Завантажити сертифікат" display="Завантажити сертифікат"/>
    <hyperlink ref="E191" r:id="rId189" tooltip="Завантажити сертифікат" display="Завантажити сертифікат"/>
    <hyperlink ref="E192" r:id="rId190" tooltip="Завантажити сертифікат" display="Завантажити сертифікат"/>
    <hyperlink ref="E193" r:id="rId191" tooltip="Завантажити сертифікат" display="Завантажити сертифікат"/>
    <hyperlink ref="E194" r:id="rId192" tooltip="Завантажити сертифікат" display="Завантажити сертифікат"/>
    <hyperlink ref="E195" r:id="rId193" tooltip="Завантажити сертифікат" display="Завантажити сертифікат"/>
    <hyperlink ref="E196" r:id="rId194" tooltip="Завантажити сертифікат" display="Завантажити сертифікат"/>
    <hyperlink ref="E197" r:id="rId195" tooltip="Завантажити сертифікат" display="Завантажити сертифікат"/>
    <hyperlink ref="E198" r:id="rId196" tooltip="Завантажити сертифікат" display="Завантажити сертифікат"/>
    <hyperlink ref="E199" r:id="rId197" tooltip="Завантажити сертифікат" display="Завантажити сертифікат"/>
    <hyperlink ref="E200" r:id="rId198" tooltip="Завантажити сертифікат" display="Завантажити сертифікат"/>
    <hyperlink ref="E201" r:id="rId199" tooltip="Завантажити сертифікат" display="Завантажити сертифікат"/>
    <hyperlink ref="E202" r:id="rId200" tooltip="Завантажити сертифікат" display="Завантажити сертифікат"/>
    <hyperlink ref="E203" r:id="rId201" tooltip="Завантажити сертифікат" display="Завантажити сертифікат"/>
    <hyperlink ref="E204" r:id="rId202" tooltip="Завантажити сертифікат" display="Завантажити сертифікат"/>
    <hyperlink ref="E205" r:id="rId203" tooltip="Завантажити сертифікат" display="Завантажити сертифікат"/>
    <hyperlink ref="E206" r:id="rId204" tooltip="Завантажити сертифікат" display="Завантажити сертифікат"/>
    <hyperlink ref="E207" r:id="rId205" tooltip="Завантажити сертифікат" display="Завантажити сертифікат"/>
    <hyperlink ref="E208" r:id="rId206" tooltip="Завантажити сертифікат" display="Завантажити сертифікат"/>
    <hyperlink ref="E209" r:id="rId207" tooltip="Завантажити сертифікат" display="Завантажити сертифікат"/>
    <hyperlink ref="E210" r:id="rId208" tooltip="Завантажити сертифікат" display="Завантажити сертифікат"/>
    <hyperlink ref="E211" r:id="rId209" tooltip="Завантажити сертифікат" display="Завантажити сертифікат"/>
    <hyperlink ref="E212" r:id="rId210" tooltip="Завантажити сертифікат" display="Завантажити сертифікат"/>
    <hyperlink ref="E213" r:id="rId211" tooltip="Завантажити сертифікат" display="Завантажити сертифікат"/>
    <hyperlink ref="E214" r:id="rId212" tooltip="Завантажити сертифікат" display="Завантажити сертифікат"/>
    <hyperlink ref="E215" r:id="rId213" tooltip="Завантажити сертифікат" display="Завантажити сертифікат"/>
    <hyperlink ref="E216" r:id="rId214" tooltip="Завантажити сертифікат" display="Завантажити сертифікат"/>
    <hyperlink ref="E217" r:id="rId215" tooltip="Завантажити сертифікат" display="Завантажити сертифікат"/>
    <hyperlink ref="E218" r:id="rId216" tooltip="Завантажити сертифікат" display="Завантажити сертифікат"/>
    <hyperlink ref="E219" r:id="rId217" tooltip="Завантажити сертифікат" display="Завантажити сертифікат"/>
    <hyperlink ref="E220" r:id="rId218" tooltip="Завантажити сертифікат" display="Завантажити сертифікат"/>
    <hyperlink ref="E221" r:id="rId219" tooltip="Завантажити сертифікат" display="Завантажити сертифікат"/>
    <hyperlink ref="E222" r:id="rId220" tooltip="Завантажити сертифікат" display="Завантажити сертифікат"/>
    <hyperlink ref="E223" r:id="rId221" tooltip="Завантажити сертифікат" display="Завантажити сертифікат"/>
    <hyperlink ref="E224" r:id="rId222" tooltip="Завантажити сертифікат" display="Завантажити сертифікат"/>
    <hyperlink ref="E225" r:id="rId223" tooltip="Завантажити сертифікат" display="Завантажити сертифікат"/>
    <hyperlink ref="E226" r:id="rId224" tooltip="Завантажити сертифікат" display="Завантажити сертифікат"/>
    <hyperlink ref="E227" r:id="rId225" tooltip="Завантажити сертифікат" display="Завантажити сертифікат"/>
    <hyperlink ref="E228" r:id="rId226" tooltip="Завантажити сертифікат" display="Завантажити сертифікат"/>
    <hyperlink ref="E229" r:id="rId227" tooltip="Завантажити сертифікат" display="Завантажити сертифікат"/>
    <hyperlink ref="E230" r:id="rId228" tooltip="Завантажити сертифікат" display="Завантажити сертифікат"/>
    <hyperlink ref="E231" r:id="rId229" tooltip="Завантажити сертифікат" display="Завантажити сертифікат"/>
    <hyperlink ref="E232" r:id="rId230" tooltip="Завантажити сертифікат" display="Завантажити сертифікат"/>
    <hyperlink ref="E233" r:id="rId231" tooltip="Завантажити сертифікат" display="Завантажити сертифікат"/>
    <hyperlink ref="E234" r:id="rId232" tooltip="Завантажити сертифікат" display="Завантажити сертифікат"/>
    <hyperlink ref="E235" r:id="rId233" tooltip="Завантажити сертифікат" display="Завантажити сертифікат"/>
    <hyperlink ref="E236" r:id="rId234" tooltip="Завантажити сертифікат" display="Завантажити сертифікат"/>
    <hyperlink ref="E237" r:id="rId235" tooltip="Завантажити сертифікат" display="Завантажити сертифікат"/>
    <hyperlink ref="E238" r:id="rId236" tooltip="Завантажити сертифікат" display="Завантажити сертифікат"/>
    <hyperlink ref="E239" r:id="rId237" tooltip="Завантажити сертифікат" display="Завантажити сертифікат"/>
    <hyperlink ref="E240" r:id="rId238" tooltip="Завантажити сертифікат" display="Завантажити сертифікат"/>
    <hyperlink ref="E241" r:id="rId239" tooltip="Завантажити сертифікат" display="Завантажити сертифікат"/>
    <hyperlink ref="E242" r:id="rId240" tooltip="Завантажити сертифікат" display="Завантажити сертифікат"/>
    <hyperlink ref="E243" r:id="rId241" tooltip="Завантажити сертифікат" display="Завантажити сертифікат"/>
    <hyperlink ref="E244" r:id="rId242" tooltip="Завантажити сертифікат" display="Завантажити сертифікат"/>
    <hyperlink ref="E245" r:id="rId243" tooltip="Завантажити сертифікат" display="Завантажити сертифікат"/>
    <hyperlink ref="E246" r:id="rId244" tooltip="Завантажити сертифікат" display="Завантажити сертифікат"/>
    <hyperlink ref="E247" r:id="rId245" tooltip="Завантажити сертифікат" display="Завантажити сертифікат"/>
    <hyperlink ref="E248" r:id="rId246" tooltip="Завантажити сертифікат" display="Завантажити сертифікат"/>
    <hyperlink ref="E249" r:id="rId247" tooltip="Завантажити сертифікат" display="Завантажити сертифікат"/>
    <hyperlink ref="E250" r:id="rId248" tooltip="Завантажити сертифікат" display="Завантажити сертифікат"/>
    <hyperlink ref="E251" r:id="rId249" tooltip="Завантажити сертифікат" display="Завантажити сертифікат"/>
    <hyperlink ref="E252" r:id="rId250" tooltip="Завантажити сертифікат" display="Завантажити сертифікат"/>
    <hyperlink ref="E253" r:id="rId251" tooltip="Завантажити сертифікат" display="Завантажити сертифікат"/>
    <hyperlink ref="E254" r:id="rId252" tooltip="Завантажити сертифікат" display="Завантажити сертифікат"/>
    <hyperlink ref="E255" r:id="rId253" tooltip="Завантажити сертифікат" display="Завантажити сертифікат"/>
    <hyperlink ref="E256" r:id="rId254" tooltip="Завантажити сертифікат" display="Завантажити сертифікат"/>
    <hyperlink ref="E257" r:id="rId255" tooltip="Завантажити сертифікат" display="Завантажити сертифікат"/>
    <hyperlink ref="E258" r:id="rId256" tooltip="Завантажити сертифікат" display="Завантажити сертифікат"/>
    <hyperlink ref="E259" r:id="rId257" tooltip="Завантажити сертифікат" display="Завантажити сертифікат"/>
    <hyperlink ref="E260" r:id="rId258" tooltip="Завантажити сертифікат" display="Завантажити сертифікат"/>
    <hyperlink ref="E261" r:id="rId259" tooltip="Завантажити сертифікат" display="Завантажити сертифікат"/>
    <hyperlink ref="E262" r:id="rId260" tooltip="Завантажити сертифікат" display="Завантажити сертифікат"/>
    <hyperlink ref="E263" r:id="rId261" tooltip="Завантажити сертифікат" display="Завантажити сертифікат"/>
    <hyperlink ref="E264" r:id="rId262" tooltip="Завантажити сертифікат" display="Завантажити сертифікат"/>
    <hyperlink ref="E265" r:id="rId263" tooltip="Завантажити сертифікат" display="Завантажити сертифікат"/>
    <hyperlink ref="E266" r:id="rId264" tooltip="Завантажити сертифікат" display="Завантажити сертифікат"/>
    <hyperlink ref="E267" r:id="rId265" tooltip="Завантажити сертифікат" display="Завантажити сертифікат"/>
    <hyperlink ref="E268" r:id="rId266" tooltip="Завантажити сертифікат" display="Завантажити сертифікат"/>
    <hyperlink ref="E269" r:id="rId267" tooltip="Завантажити сертифікат" display="Завантажити сертифікат"/>
    <hyperlink ref="E270" r:id="rId268" tooltip="Завантажити сертифікат" display="Завантажити сертифікат"/>
    <hyperlink ref="E271" r:id="rId269" tooltip="Завантажити сертифікат" display="Завантажити сертифікат"/>
    <hyperlink ref="E272" r:id="rId270" tooltip="Завантажити сертифікат" display="Завантажити сертифікат"/>
    <hyperlink ref="E273" r:id="rId271" tooltip="Завантажити сертифікат" display="Завантажити сертифікат"/>
    <hyperlink ref="E274" r:id="rId272" tooltip="Завантажити сертифікат" display="Завантажити сертифікат"/>
    <hyperlink ref="E275" r:id="rId273" tooltip="Завантажити сертифікат" display="Завантажити сертифікат"/>
    <hyperlink ref="E276" r:id="rId274" tooltip="Завантажити сертифікат" display="Завантажити сертифікат"/>
    <hyperlink ref="E278" r:id="rId275" tooltip="Завантажити сертифікат" display="Завантажити сертифікат"/>
    <hyperlink ref="E279" r:id="rId276" tooltip="Завантажити сертифікат" display="Завантажити сертифікат"/>
    <hyperlink ref="E280" r:id="rId277" tooltip="Завантажити сертифікат" display="Завантажити сертифікат"/>
    <hyperlink ref="E281" r:id="rId278" tooltip="Завантажити сертифікат" display="Завантажити сертифікат"/>
    <hyperlink ref="E282" r:id="rId279" tooltip="Завантажити сертифікат" display="Завантажити сертифікат"/>
    <hyperlink ref="E283" r:id="rId280" tooltip="Завантажити сертифікат" display="Завантажити сертифікат"/>
    <hyperlink ref="E284" r:id="rId281" tooltip="Завантажити сертифікат" display="Завантажити сертифікат"/>
    <hyperlink ref="E285" r:id="rId282" tooltip="Завантажити сертифікат" display="Завантажити сертифікат"/>
    <hyperlink ref="E286" r:id="rId283" tooltip="Завантажити сертифікат" display="Завантажити сертифікат"/>
    <hyperlink ref="E287" r:id="rId284" tooltip="Завантажити сертифікат" display="Завантажити сертифікат"/>
    <hyperlink ref="E288" r:id="rId285" tooltip="Завантажити сертифікат" display="Завантажити сертифікат"/>
    <hyperlink ref="E289" r:id="rId286" tooltip="Завантажити сертифікат" display="Завантажити сертифікат"/>
    <hyperlink ref="E290" r:id="rId287" tooltip="Завантажити сертифікат" display="Завантажити сертифікат"/>
    <hyperlink ref="E291" r:id="rId288" tooltip="Завантажити сертифікат" display="Завантажити сертифікат"/>
    <hyperlink ref="E292" r:id="rId289" tooltip="Завантажити сертифікат" display="Завантажити сертифікат"/>
    <hyperlink ref="E293" r:id="rId290" tooltip="Завантажити сертифікат" display="Завантажити сертифікат"/>
    <hyperlink ref="E294" r:id="rId291" tooltip="Завантажити сертифікат" display="Завантажити сертифікат"/>
    <hyperlink ref="E295" r:id="rId292" tooltip="Завантажити сертифікат" display="Завантажити сертифікат"/>
    <hyperlink ref="E296" r:id="rId293" tooltip="Завантажити сертифікат" display="Завантажити сертифікат"/>
    <hyperlink ref="E297" r:id="rId294" tooltip="Завантажити сертифікат" display="Завантажити сертифікат"/>
    <hyperlink ref="E298" r:id="rId295" tooltip="Завантажити сертифікат" display="Завантажити сертифікат"/>
    <hyperlink ref="E299" r:id="rId296" tooltip="Завантажити сертифікат" display="Завантажити сертифікат"/>
    <hyperlink ref="E300" r:id="rId297" tooltip="Завантажити сертифікат" display="Завантажити сертифікат"/>
    <hyperlink ref="E301" r:id="rId298" tooltip="Завантажити сертифікат" display="Завантажити сертифікат"/>
    <hyperlink ref="E302" r:id="rId299" tooltip="Завантажити сертифікат" display="Завантажити сертифікат"/>
    <hyperlink ref="E303" r:id="rId300" tooltip="Завантажити сертифікат" display="Завантажити сертифікат"/>
    <hyperlink ref="E304" r:id="rId301" tooltip="Завантажити сертифікат" display="Завантажити сертифікат"/>
    <hyperlink ref="E305" r:id="rId302" tooltip="Завантажити сертифікат" display="Завантажити сертифікат"/>
    <hyperlink ref="E306" r:id="rId303" tooltip="Завантажити сертифікат" display="Завантажити сертифікат"/>
    <hyperlink ref="E307" r:id="rId304" tooltip="Завантажити сертифікат" display="Завантажити сертифікат"/>
    <hyperlink ref="E308" r:id="rId305" tooltip="Завантажити сертифікат" display="Завантажити сертифікат"/>
    <hyperlink ref="E309" r:id="rId306" tooltip="Завантажити сертифікат" display="Завантажити сертифікат"/>
    <hyperlink ref="E310" r:id="rId307" tooltip="Завантажити сертифікат" display="Завантажити сертифікат"/>
    <hyperlink ref="E311" r:id="rId308" tooltip="Завантажити сертифікат" display="Завантажити сертифікат"/>
    <hyperlink ref="E312" r:id="rId309" tooltip="Завантажити сертифікат" display="Завантажити сертифікат"/>
    <hyperlink ref="E313" r:id="rId310" tooltip="Завантажити сертифікат" display="Завантажити сертифікат"/>
    <hyperlink ref="E314" r:id="rId311" tooltip="Завантажити сертифікат" display="Завантажити сертифікат"/>
    <hyperlink ref="E315" r:id="rId312" tooltip="Завантажити сертифікат" display="Завантажити сертифікат"/>
    <hyperlink ref="E316" r:id="rId313" tooltip="Завантажити сертифікат" display="Завантажити сертифікат"/>
    <hyperlink ref="E317" r:id="rId314" tooltip="Завантажити сертифікат" display="Завантажити сертифікат"/>
    <hyperlink ref="E318" r:id="rId315" tooltip="Завантажити сертифікат" display="Завантажити сертифікат"/>
    <hyperlink ref="E319" r:id="rId316" tooltip="Завантажити сертифікат" display="Завантажити сертифікат"/>
    <hyperlink ref="E320" r:id="rId317" tooltip="Завантажити сертифікат" display="Завантажити сертифікат"/>
    <hyperlink ref="E321" r:id="rId318" tooltip="Завантажити сертифікат" display="Завантажити сертифікат"/>
    <hyperlink ref="E322" r:id="rId319" tooltip="Завантажити сертифікат" display="Завантажити сертифікат"/>
    <hyperlink ref="E323" r:id="rId320" tooltip="Завантажити сертифікат" display="Завантажити сертифікат"/>
    <hyperlink ref="E324" r:id="rId321" tooltip="Завантажити сертифікат" display="Завантажити сертифікат"/>
    <hyperlink ref="E325" r:id="rId322" tooltip="Завантажити сертифікат" display="Завантажити сертифікат"/>
    <hyperlink ref="E326" r:id="rId323" tooltip="Завантажити сертифікат" display="Завантажити сертифікат"/>
    <hyperlink ref="E327" r:id="rId324" tooltip="Завантажити сертифікат" display="Завантажити сертифікат"/>
    <hyperlink ref="E328" r:id="rId325" tooltip="Завантажити сертифікат" display="Завантажити сертифікат"/>
    <hyperlink ref="E329" r:id="rId326" tooltip="Завантажити сертифікат" display="Завантажити сертифікат"/>
    <hyperlink ref="E330" r:id="rId327" tooltip="Завантажити сертифікат" display="Завантажити сертифікат"/>
    <hyperlink ref="E331" r:id="rId328" tooltip="Завантажити сертифікат" display="Завантажити сертифікат"/>
    <hyperlink ref="E332" r:id="rId329" tooltip="Завантажити сертифікат" display="Завантажити сертифікат"/>
    <hyperlink ref="E333" r:id="rId330" tooltip="Завантажити сертифікат" display="Завантажити сертифікат"/>
    <hyperlink ref="E334" r:id="rId331" tooltip="Завантажити сертифікат" display="Завантажити сертифікат"/>
    <hyperlink ref="E335" r:id="rId332" tooltip="Завантажити сертифікат" display="Завантажити сертифікат"/>
    <hyperlink ref="E336" r:id="rId333" tooltip="Завантажити сертифікат" display="Завантажити сертифікат"/>
    <hyperlink ref="E337" r:id="rId334" tooltip="Завантажити сертифікат" display="Завантажити сертифікат"/>
    <hyperlink ref="E338" r:id="rId335" tooltip="Завантажити сертифікат" display="Завантажити сертифікат"/>
    <hyperlink ref="E339" r:id="rId336" tooltip="Завантажити сертифікат" display="Завантажити сертифікат"/>
    <hyperlink ref="E340" r:id="rId337" tooltip="Завантажити сертифікат" display="Завантажити сертифікат"/>
    <hyperlink ref="E341" r:id="rId338" tooltip="Завантажити сертифікат" display="Завантажити сертифікат"/>
    <hyperlink ref="E342" r:id="rId339" tooltip="Завантажити сертифікат" display="Завантажити сертифікат"/>
    <hyperlink ref="E343" r:id="rId340" tooltip="Завантажити сертифікат" display="Завантажити сертифікат"/>
    <hyperlink ref="E344" r:id="rId341" tooltip="Завантажити сертифікат" display="Завантажити сертифікат"/>
    <hyperlink ref="E345" r:id="rId342" tooltip="Завантажити сертифікат" display="Завантажити сертифікат"/>
    <hyperlink ref="E346" r:id="rId343" tooltip="Завантажити сертифікат" display="Завантажити сертифікат"/>
    <hyperlink ref="E347" r:id="rId344" tooltip="Завантажити сертифікат" display="Завантажити сертифікат"/>
    <hyperlink ref="E348" r:id="rId345" tooltip="Завантажити сертифікат" display="Завантажити сертифікат"/>
    <hyperlink ref="E349" r:id="rId346" tooltip="Завантажити сертифікат" display="Завантажити сертифікат"/>
    <hyperlink ref="E350" r:id="rId347" tooltip="Завантажити сертифікат" display="Завантажити сертифікат"/>
    <hyperlink ref="E351" r:id="rId348" tooltip="Завантажити сертифікат" display="Завантажити сертифікат"/>
    <hyperlink ref="E352" r:id="rId349" tooltip="Завантажити сертифікат" display="Завантажити сертифікат"/>
    <hyperlink ref="E353" r:id="rId350" tooltip="Завантажити сертифікат" display="Завантажити сертифікат"/>
    <hyperlink ref="E354" r:id="rId351" tooltip="Завантажити сертифікат" display="Завантажити сертифікат"/>
    <hyperlink ref="E355" r:id="rId352" tooltip="Завантажити сертифікат" display="Завантажити сертифікат"/>
    <hyperlink ref="E356" r:id="rId353" tooltip="Завантажити сертифікат" display="Завантажити сертифікат"/>
    <hyperlink ref="E357" r:id="rId354" tooltip="Завантажити сертифікат" display="Завантажити сертифікат"/>
    <hyperlink ref="E358" r:id="rId355" tooltip="Завантажити сертифікат" display="Завантажити сертифікат"/>
    <hyperlink ref="E359" r:id="rId356" tooltip="Завантажити сертифікат" display="Завантажити сертифікат"/>
    <hyperlink ref="E360" r:id="rId357" tooltip="Завантажити сертифікат" display="Завантажити сертифікат"/>
    <hyperlink ref="E361" r:id="rId358" tooltip="Завантажити сертифікат" display="Завантажити сертифікат"/>
    <hyperlink ref="E362" r:id="rId359" tooltip="Завантажити сертифікат" display="Завантажити сертифікат"/>
    <hyperlink ref="E363" r:id="rId360" tooltip="Завантажити сертифікат" display="Завантажити сертифікат"/>
    <hyperlink ref="E364" r:id="rId361" tooltip="Завантажити сертифікат" display="Завантажити сертифікат"/>
    <hyperlink ref="E365" r:id="rId362" tooltip="Завантажити сертифікат" display="Завантажити сертифікат"/>
    <hyperlink ref="E366" r:id="rId363" tooltip="Завантажити сертифікат" display="Завантажити сертифікат"/>
    <hyperlink ref="E367" r:id="rId364" tooltip="Завантажити сертифікат" display="Завантажити сертифікат"/>
    <hyperlink ref="E368" r:id="rId365" tooltip="Завантажити сертифікат" display="Завантажити сертифікат"/>
    <hyperlink ref="E369" r:id="rId366" tooltip="Завантажити сертифікат" display="Завантажити сертифікат"/>
    <hyperlink ref="E370" r:id="rId367" tooltip="Завантажити сертифікат" display="Завантажити сертифікат"/>
    <hyperlink ref="E371" r:id="rId368" tooltip="Завантажити сертифікат" display="Завантажити сертифікат"/>
    <hyperlink ref="E372" r:id="rId369" tooltip="Завантажити сертифікат" display="Завантажити сертифікат"/>
    <hyperlink ref="E373" r:id="rId370" tooltip="Завантажити сертифікат" display="Завантажити сертифікат"/>
    <hyperlink ref="E374" r:id="rId371" tooltip="Завантажити сертифікат" display="Завантажити сертифікат"/>
    <hyperlink ref="E375" r:id="rId372" tooltip="Завантажити сертифікат" display="Завантажити сертифікат"/>
    <hyperlink ref="E376" r:id="rId373" tooltip="Завантажити сертифікат" display="Завантажити сертифікат"/>
    <hyperlink ref="E377" r:id="rId374" tooltip="Завантажити сертифікат" display="Завантажити сертифікат"/>
    <hyperlink ref="E378" r:id="rId375" tooltip="Завантажити сертифікат" display="Завантажити сертифікат"/>
    <hyperlink ref="E379" r:id="rId376" tooltip="Завантажити сертифікат" display="Завантажити сертифікат"/>
    <hyperlink ref="E380" r:id="rId377" tooltip="Завантажити сертифікат" display="Завантажити сертифікат"/>
    <hyperlink ref="E381" r:id="rId378" tooltip="Завантажити сертифікат" display="Завантажити сертифікат"/>
    <hyperlink ref="E382" r:id="rId379" tooltip="Завантажити сертифікат" display="Завантажити сертифікат"/>
    <hyperlink ref="E383" r:id="rId380" tooltip="Завантажити сертифікат" display="Завантажити сертифікат"/>
    <hyperlink ref="E384" r:id="rId381" tooltip="Завантажити сертифікат" display="Завантажити сертифікат"/>
    <hyperlink ref="E385" r:id="rId382" tooltip="Завантажити сертифікат" display="Завантажити сертифікат"/>
    <hyperlink ref="E386" r:id="rId383" tooltip="Завантажити сертифікат" display="Завантажити сертифікат"/>
    <hyperlink ref="E387" r:id="rId384" tooltip="Завантажити сертифікат" display="Завантажити сертифікат"/>
    <hyperlink ref="E388" r:id="rId385" tooltip="Завантажити сертифікат" display="Завантажити сертифікат"/>
    <hyperlink ref="E389" r:id="rId386" tooltip="Завантажити сертифікат" display="Завантажити сертифікат"/>
    <hyperlink ref="E390" r:id="rId387" tooltip="Завантажити сертифікат" display="Завантажити сертифікат"/>
    <hyperlink ref="E391" r:id="rId388" tooltip="Завантажити сертифікат" display="Завантажити сертифікат"/>
    <hyperlink ref="E392" r:id="rId389" tooltip="Завантажити сертифікат" display="Завантажити сертифікат"/>
    <hyperlink ref="E393" r:id="rId390" tooltip="Завантажити сертифікат" display="Завантажити сертифікат"/>
    <hyperlink ref="E394" r:id="rId391" tooltip="Завантажити сертифікат" display="Завантажити сертифікат"/>
    <hyperlink ref="E395" r:id="rId392" tooltip="Завантажити сертифікат" display="Завантажити сертифікат"/>
    <hyperlink ref="E396" r:id="rId393" tooltip="Завантажити сертифікат" display="Завантажити сертифікат"/>
    <hyperlink ref="E397" r:id="rId394" tooltip="Завантажити сертифікат" display="Завантажити сертифікат"/>
    <hyperlink ref="E398" r:id="rId395" tooltip="Завантажити сертифікат" display="Завантажити сертифікат"/>
    <hyperlink ref="E399" r:id="rId396" tooltip="Завантажити сертифікат" display="Завантажити сертифікат"/>
    <hyperlink ref="E400" r:id="rId397" tooltip="Завантажити сертифікат" display="Завантажити сертифікат"/>
    <hyperlink ref="E401" r:id="rId398" tooltip="Завантажити сертифікат" display="Завантажити сертифікат"/>
    <hyperlink ref="E402" r:id="rId399" tooltip="Завантажити сертифікат" display="Завантажити сертифікат"/>
    <hyperlink ref="E403" r:id="rId400" tooltip="Завантажити сертифікат" display="Завантажити сертифікат"/>
    <hyperlink ref="E404" r:id="rId401" tooltip="Завантажити сертифікат" display="Завантажити сертифікат"/>
    <hyperlink ref="E405" r:id="rId402" tooltip="Завантажити сертифікат" display="Завантажити сертифікат"/>
    <hyperlink ref="E406" r:id="rId403" tooltip="Завантажити сертифікат" display="Завантажити сертифікат"/>
    <hyperlink ref="E407" r:id="rId404" tooltip="Завантажити сертифікат" display="Завантажити сертифікат"/>
    <hyperlink ref="E408" r:id="rId405" tooltip="Завантажити сертифікат" display="Завантажити сертифікат"/>
    <hyperlink ref="E409" r:id="rId406" tooltip="Завантажити сертифікат" display="Завантажити сертифікат"/>
    <hyperlink ref="E410" r:id="rId407" tooltip="Завантажити сертифікат" display="Завантажити сертифікат"/>
    <hyperlink ref="E411" r:id="rId408" tooltip="Завантажити сертифікат" display="Завантажити сертифікат"/>
    <hyperlink ref="E412" r:id="rId409" tooltip="Завантажити сертифікат" display="Завантажити сертифікат"/>
    <hyperlink ref="E413" r:id="rId410" tooltip="Завантажити сертифікат" display="Завантажити сертифікат"/>
    <hyperlink ref="E414" r:id="rId411" tooltip="Завантажити сертифікат" display="Завантажити сертифікат"/>
    <hyperlink ref="E415" r:id="rId412" tooltip="Завантажити сертифікат" display="Завантажити сертифікат"/>
    <hyperlink ref="E416" r:id="rId413" tooltip="Завантажити сертифікат" display="Завантажити сертифікат"/>
    <hyperlink ref="E417" r:id="rId414" tooltip="Завантажити сертифікат" display="Завантажити сертифікат"/>
    <hyperlink ref="E418" r:id="rId415" tooltip="Завантажити сертифікат" display="Завантажити сертифікат"/>
    <hyperlink ref="E419" r:id="rId416" tooltip="Завантажити сертифікат" display="Завантажити сертифікат"/>
    <hyperlink ref="E420" r:id="rId417" tooltip="Завантажити сертифікат" display="Завантажити сертифікат"/>
    <hyperlink ref="E421" r:id="rId418" tooltip="Завантажити сертифікат" display="Завантажити сертифікат"/>
    <hyperlink ref="E422" r:id="rId419" tooltip="Завантажити сертифікат" display="Завантажити сертифікат"/>
    <hyperlink ref="E423" r:id="rId420" tooltip="Завантажити сертифікат" display="Завантажити сертифікат"/>
    <hyperlink ref="E424" r:id="rId421" tooltip="Завантажити сертифікат" display="Завантажити сертифікат"/>
    <hyperlink ref="E425" r:id="rId422" tooltip="Завантажити сертифікат" display="Завантажити сертифікат"/>
    <hyperlink ref="E426" r:id="rId423" tooltip="Завантажити сертифікат" display="Завантажити сертифікат"/>
    <hyperlink ref="E427" r:id="rId424" tooltip="Завантажити сертифікат" display="Завантажити сертифікат"/>
    <hyperlink ref="E428" r:id="rId425" tooltip="Завантажити сертифікат" display="Завантажити сертифікат"/>
    <hyperlink ref="E429" r:id="rId426" tooltip="Завантажити сертифікат" display="Завантажити сертифікат"/>
    <hyperlink ref="E430" r:id="rId427" tooltip="Завантажити сертифікат" display="Завантажити сертифікат"/>
    <hyperlink ref="E431" r:id="rId428" tooltip="Завантажити сертифікат" display="Завантажити сертифікат"/>
    <hyperlink ref="E432" r:id="rId429" tooltip="Завантажити сертифікат" display="Завантажити сертифікат"/>
    <hyperlink ref="E433" r:id="rId430" tooltip="Завантажити сертифікат" display="Завантажити сертифікат"/>
    <hyperlink ref="E434" r:id="rId431" tooltip="Завантажити сертифікат" display="Завантажити сертифікат"/>
    <hyperlink ref="E435" r:id="rId432" tooltip="Завантажити сертифікат" display="Завантажити сертифікат"/>
    <hyperlink ref="E436" r:id="rId433" tooltip="Завантажити сертифікат" display="Завантажити сертифікат"/>
    <hyperlink ref="E437" r:id="rId434" tooltip="Завантажити сертифікат" display="Завантажити сертифікат"/>
    <hyperlink ref="E438" r:id="rId435" tooltip="Завантажити сертифікат" display="Завантажити сертифікат"/>
    <hyperlink ref="E439" r:id="rId436" tooltip="Завантажити сертифікат" display="Завантажити сертифікат"/>
    <hyperlink ref="E440" r:id="rId437" tooltip="Завантажити сертифікат" display="Завантажити сертифікат"/>
    <hyperlink ref="E441" r:id="rId438" tooltip="Завантажити сертифікат" display="Завантажити сертифікат"/>
    <hyperlink ref="E442" r:id="rId439" tooltip="Завантажити сертифікат" display="Завантажити сертифікат"/>
    <hyperlink ref="E443" r:id="rId440" tooltip="Завантажити сертифікат" display="Завантажити сертифікат"/>
    <hyperlink ref="E444" r:id="rId441" tooltip="Завантажити сертифікат" display="Завантажити сертифікат"/>
    <hyperlink ref="E445" r:id="rId442" tooltip="Завантажити сертифікат" display="Завантажити сертифікат"/>
    <hyperlink ref="E446" r:id="rId443" tooltip="Завантажити сертифікат" display="Завантажити сертифікат"/>
    <hyperlink ref="E447" r:id="rId444" tooltip="Завантажити сертифікат" display="Завантажити сертифікат"/>
    <hyperlink ref="E448" r:id="rId445" tooltip="Завантажити сертифікат" display="Завантажити сертифікат"/>
    <hyperlink ref="E449" r:id="rId446" tooltip="Завантажити сертифікат" display="Завантажити сертифікат"/>
    <hyperlink ref="E450" r:id="rId447" tooltip="Завантажити сертифікат" display="Завантажити сертифікат"/>
    <hyperlink ref="E451" r:id="rId448" tooltip="Завантажити сертифікат" display="Завантажити сертифікат"/>
    <hyperlink ref="E452" r:id="rId449" tooltip="Завантажити сертифікат" display="Завантажити сертифікат"/>
    <hyperlink ref="E453" r:id="rId450" tooltip="Завантажити сертифікат" display="Завантажити сертифікат"/>
    <hyperlink ref="E454" r:id="rId451" tooltip="Завантажити сертифікат" display="Завантажити сертифікат"/>
    <hyperlink ref="E455" r:id="rId452" tooltip="Завантажити сертифікат" display="Завантажити сертифікат"/>
    <hyperlink ref="E456" r:id="rId453" tooltip="Завантажити сертифікат" display="Завантажити сертифікат"/>
    <hyperlink ref="E457" r:id="rId454" tooltip="Завантажити сертифікат" display="Завантажити сертифікат"/>
    <hyperlink ref="E458" r:id="rId455" tooltip="Завантажити сертифікат" display="Завантажити сертифікат"/>
    <hyperlink ref="E459" r:id="rId456" tooltip="Завантажити сертифікат" display="Завантажити сертифікат"/>
    <hyperlink ref="E460" r:id="rId457" tooltip="Завантажити сертифікат" display="Завантажити сертифікат"/>
    <hyperlink ref="E461" r:id="rId458" tooltip="Завантажити сертифікат" display="Завантажити сертифікат"/>
    <hyperlink ref="E462" r:id="rId459" tooltip="Завантажити сертифікат" display="Завантажити сертифікат"/>
    <hyperlink ref="E463" r:id="rId460" tooltip="Завантажити сертифікат" display="Завантажити сертифікат"/>
    <hyperlink ref="E464" r:id="rId461" tooltip="Завантажити сертифікат" display="Завантажити сертифікат"/>
    <hyperlink ref="E465" r:id="rId462" tooltip="Завантажити сертифікат" display="Завантажити сертифікат"/>
    <hyperlink ref="E466" r:id="rId463" tooltip="Завантажити сертифікат" display="Завантажити сертифікат"/>
    <hyperlink ref="E467" r:id="rId464" tooltip="Завантажити сертифікат" display="Завантажити сертифікат"/>
    <hyperlink ref="E468" r:id="rId465" tooltip="Завантажити сертифікат" display="Завантажити сертифікат"/>
    <hyperlink ref="E469" r:id="rId466" tooltip="Завантажити сертифікат" display="Завантажити сертифікат"/>
    <hyperlink ref="E470" r:id="rId467" tooltip="Завантажити сертифікат" display="Завантажити сертифікат"/>
    <hyperlink ref="E471" r:id="rId468" tooltip="Завантажити сертифікат" display="Завантажити сертифікат"/>
    <hyperlink ref="E472" r:id="rId469" tooltip="Завантажити сертифікат" display="Завантажити сертифікат"/>
    <hyperlink ref="E473" r:id="rId470" tooltip="Завантажити сертифікат" display="Завантажити сертифікат"/>
    <hyperlink ref="E474" r:id="rId471" tooltip="Завантажити сертифікат" display="Завантажити сертифікат"/>
    <hyperlink ref="E475" r:id="rId472" tooltip="Завантажити сертифікат" display="Завантажити сертифікат"/>
    <hyperlink ref="E476" r:id="rId473" tooltip="Завантажити сертифікат" display="Завантажити сертифікат"/>
    <hyperlink ref="E477" r:id="rId474" tooltip="Завантажити сертифікат" display="Завантажити сертифікат"/>
    <hyperlink ref="E478" r:id="rId475" tooltip="Завантажити сертифікат" display="Завантажити сертифікат"/>
    <hyperlink ref="E479" r:id="rId476" tooltip="Завантажити сертифікат" display="Завантажити сертифікат"/>
    <hyperlink ref="E480" r:id="rId477" tooltip="Завантажити сертифікат" display="Завантажити сертифікат"/>
    <hyperlink ref="E481" r:id="rId478" tooltip="Завантажити сертифікат" display="Завантажити сертифікат"/>
    <hyperlink ref="E482" r:id="rId479" tooltip="Завантажити сертифікат" display="Завантажити сертифікат"/>
    <hyperlink ref="E483" r:id="rId480" tooltip="Завантажити сертифікат" display="Завантажити сертифікат"/>
    <hyperlink ref="E484" r:id="rId481" tooltip="Завантажити сертифікат" display="Завантажити сертифікат"/>
    <hyperlink ref="E485" r:id="rId482" tooltip="Завантажити сертифікат" display="Завантажити сертифікат"/>
    <hyperlink ref="E486" r:id="rId483" tooltip="Завантажити сертифікат" display="Завантажити сертифікат"/>
    <hyperlink ref="E487" r:id="rId484" tooltip="Завантажити сертифікат" display="Завантажити сертифікат"/>
    <hyperlink ref="E488" r:id="rId485" tooltip="Завантажити сертифікат" display="Завантажити сертифікат"/>
    <hyperlink ref="E489" r:id="rId486" tooltip="Завантажити сертифікат" display="Завантажити сертифікат"/>
    <hyperlink ref="E490" r:id="rId487" tooltip="Завантажити сертифікат" display="Завантажити сертифікат"/>
    <hyperlink ref="E491" r:id="rId488" tooltip="Завантажити сертифікат" display="Завантажити сертифікат"/>
    <hyperlink ref="E492" r:id="rId489" tooltip="Завантажити сертифікат" display="Завантажити сертифікат"/>
    <hyperlink ref="E493" r:id="rId490" tooltip="Завантажити сертифікат" display="Завантажити сертифікат"/>
    <hyperlink ref="E494" r:id="rId491" tooltip="Завантажити сертифікат" display="Завантажити сертифікат"/>
    <hyperlink ref="E495" r:id="rId492" tooltip="Завантажити сертифікат" display="Завантажити сертифікат"/>
    <hyperlink ref="E496" r:id="rId493" tooltip="Завантажити сертифікат" display="Завантажити сертифікат"/>
    <hyperlink ref="E497" r:id="rId494" tooltip="Завантажити сертифікат" display="Завантажити сертифікат"/>
    <hyperlink ref="E498" r:id="rId495" tooltip="Завантажити сертифікат" display="Завантажити сертифікат"/>
    <hyperlink ref="E499" r:id="rId496" tooltip="Завантажити сертифікат" display="Завантажити сертифікат"/>
    <hyperlink ref="E500" r:id="rId497" tooltip="Завантажити сертифікат" display="Завантажити сертифікат"/>
    <hyperlink ref="E501" r:id="rId498" tooltip="Завантажити сертифікат" display="Завантажити сертифікат"/>
    <hyperlink ref="E502" r:id="rId499" tooltip="Завантажити сертифікат" display="Завантажити сертифікат"/>
    <hyperlink ref="E503" r:id="rId500" tooltip="Завантажити сертифікат" display="Завантажити сертифікат"/>
    <hyperlink ref="E504" r:id="rId501" tooltip="Завантажити сертифікат" display="Завантажити сертифікат"/>
    <hyperlink ref="E505" r:id="rId502" tooltip="Завантажити сертифікат" display="Завантажити сертифікат"/>
    <hyperlink ref="E506" r:id="rId503" tooltip="Завантажити сертифікат" display="Завантажити сертифікат"/>
    <hyperlink ref="E507" r:id="rId504" tooltip="Завантажити сертифікат" display="Завантажити сертифікат"/>
    <hyperlink ref="E508" r:id="rId505" tooltip="Завантажити сертифікат" display="Завантажити сертифікат"/>
    <hyperlink ref="E509" r:id="rId506" tooltip="Завантажити сертифікат" display="Завантажити сертифікат"/>
    <hyperlink ref="E510" r:id="rId507" tooltip="Завантажити сертифікат" display="Завантажити сертифікат"/>
    <hyperlink ref="E511" r:id="rId508" tooltip="Завантажити сертифікат" display="Завантажити сертифікат"/>
    <hyperlink ref="E512" r:id="rId509" tooltip="Завантажити сертифікат" display="Завантажити сертифікат"/>
    <hyperlink ref="E513" r:id="rId510" tooltip="Завантажити сертифікат" display="Завантажити сертифікат"/>
    <hyperlink ref="E514" r:id="rId511" tooltip="Завантажити сертифікат" display="Завантажити сертифікат"/>
    <hyperlink ref="E515" r:id="rId512" tooltip="Завантажити сертифікат" display="Завантажити сертифікат"/>
    <hyperlink ref="E516" r:id="rId513" tooltip="Завантажити сертифікат" display="Завантажити сертифікат"/>
    <hyperlink ref="E517" r:id="rId514" tooltip="Завантажити сертифікат" display="Завантажити сертифікат"/>
    <hyperlink ref="E518" r:id="rId515" tooltip="Завантажити сертифікат" display="Завантажити сертифікат"/>
    <hyperlink ref="E519" r:id="rId516" tooltip="Завантажити сертифікат" display="Завантажити сертифікат"/>
    <hyperlink ref="E520" r:id="rId517" tooltip="Завантажити сертифікат" display="Завантажити сертифікат"/>
    <hyperlink ref="E521" r:id="rId518" tooltip="Завантажити сертифікат" display="Завантажити сертифікат"/>
    <hyperlink ref="E522" r:id="rId519" tooltip="Завантажити сертифікат" display="Завантажити сертифікат"/>
    <hyperlink ref="E523" r:id="rId520" tooltip="Завантажити сертифікат" display="Завантажити сертифікат"/>
    <hyperlink ref="E524" r:id="rId521" tooltip="Завантажити сертифікат" display="Завантажити сертифікат"/>
    <hyperlink ref="E525" r:id="rId522" tooltip="Завантажити сертифікат" display="Завантажити сертифікат"/>
    <hyperlink ref="E526" r:id="rId523" tooltip="Завантажити сертифікат" display="Завантажити сертифікат"/>
    <hyperlink ref="E527" r:id="rId524" tooltip="Завантажити сертифікат" display="Завантажити сертифікат"/>
    <hyperlink ref="E528" r:id="rId525" tooltip="Завантажити сертифікат" display="Завантажити сертифікат"/>
    <hyperlink ref="E529" r:id="rId526" tooltip="Завантажити сертифікат" display="Завантажити сертифікат"/>
    <hyperlink ref="E530" r:id="rId527" tooltip="Завантажити сертифікат" display="Завантажити сертифікат"/>
    <hyperlink ref="E531" r:id="rId528" tooltip="Завантажити сертифікат" display="Завантажити сертифікат"/>
    <hyperlink ref="E532" r:id="rId529" tooltip="Завантажити сертифікат" display="Завантажити сертифікат"/>
    <hyperlink ref="E533" r:id="rId530" tooltip="Завантажити сертифікат" display="Завантажити сертифікат"/>
    <hyperlink ref="E534" r:id="rId531" tooltip="Завантажити сертифікат" display="Завантажити сертифікат"/>
    <hyperlink ref="E535" r:id="rId532" tooltip="Завантажити сертифікат" display="Завантажити сертифікат"/>
    <hyperlink ref="E536" r:id="rId533" tooltip="Завантажити сертифікат" display="Завантажити сертифікат"/>
    <hyperlink ref="E537" r:id="rId534" tooltip="Завантажити сертифікат" display="Завантажити сертифікат"/>
    <hyperlink ref="E538" r:id="rId535" tooltip="Завантажити сертифікат" display="Завантажити сертифікат"/>
    <hyperlink ref="E539" r:id="rId536" tooltip="Завантажити сертифікат" display="Завантажити сертифікат"/>
    <hyperlink ref="E540" r:id="rId537" tooltip="Завантажити сертифікат" display="Завантажити сертифікат"/>
    <hyperlink ref="E541" r:id="rId538" tooltip="Завантажити сертифікат" display="Завантажити сертифікат"/>
    <hyperlink ref="E542" r:id="rId539" tooltip="Завантажити сертифікат" display="Завантажити сертифікат"/>
    <hyperlink ref="E543" r:id="rId540" tooltip="Завантажити сертифікат" display="Завантажити сертифікат"/>
    <hyperlink ref="E544" r:id="rId541" tooltip="Завантажити сертифікат" display="Завантажити сертифікат"/>
    <hyperlink ref="E545" r:id="rId542" tooltip="Завантажити сертифікат" display="Завантажити сертифікат"/>
    <hyperlink ref="E546" r:id="rId543" tooltip="Завантажити сертифікат" display="Завантажити сертифікат"/>
    <hyperlink ref="E547" r:id="rId544" tooltip="Завантажити сертифікат" display="Завантажити сертифікат"/>
    <hyperlink ref="E548" r:id="rId545" tooltip="Завантажити сертифікат" display="Завантажити сертифікат"/>
    <hyperlink ref="E549" r:id="rId546" tooltip="Завантажити сертифікат" display="Завантажити сертифікат"/>
    <hyperlink ref="E550" r:id="rId547" tooltip="Завантажити сертифікат" display="Завантажити сертифікат"/>
    <hyperlink ref="E551" r:id="rId548" tooltip="Завантажити сертифікат" display="Завантажити сертифікат"/>
    <hyperlink ref="E552" r:id="rId549" tooltip="Завантажити сертифікат" display="Завантажити сертифікат"/>
    <hyperlink ref="E553" r:id="rId550" tooltip="Завантажити сертифікат" display="Завантажити сертифікат"/>
    <hyperlink ref="E554" r:id="rId551" tooltip="Завантажити сертифікат" display="Завантажити сертифікат"/>
    <hyperlink ref="E555" r:id="rId552" tooltip="Завантажити сертифікат" display="Завантажити сертифікат"/>
    <hyperlink ref="E556" r:id="rId553" tooltip="Завантажити сертифікат" display="Завантажити сертифікат"/>
    <hyperlink ref="E557" r:id="rId554" tooltip="Завантажити сертифікат" display="Завантажити сертифікат"/>
    <hyperlink ref="E558" r:id="rId555" tooltip="Завантажити сертифікат" display="Завантажити сертифікат"/>
    <hyperlink ref="E559" r:id="rId556" tooltip="Завантажити сертифікат" display="Завантажити сертифікат"/>
    <hyperlink ref="E560" r:id="rId557" tooltip="Завантажити сертифікат" display="Завантажити сертифікат"/>
    <hyperlink ref="E561" r:id="rId558" tooltip="Завантажити сертифікат" display="Завантажити сертифікат"/>
    <hyperlink ref="E562" r:id="rId559" tooltip="Завантажити сертифікат" display="Завантажити сертифікат"/>
    <hyperlink ref="E563" r:id="rId560" tooltip="Завантажити сертифікат" display="Завантажити сертифікат"/>
    <hyperlink ref="E564" r:id="rId561" tooltip="Завантажити сертифікат" display="Завантажити сертифікат"/>
    <hyperlink ref="E565" r:id="rId562" tooltip="Завантажити сертифікат" display="Завантажити сертифікат"/>
    <hyperlink ref="E566" r:id="rId563" tooltip="Завантажити сертифікат" display="Завантажити сертифікат"/>
    <hyperlink ref="E567" r:id="rId564" tooltip="Завантажити сертифікат" display="Завантажити сертифікат"/>
    <hyperlink ref="E568" r:id="rId565" tooltip="Завантажити сертифікат" display="Завантажити сертифікат"/>
    <hyperlink ref="E569" r:id="rId566" tooltip="Завантажити сертифікат" display="Завантажити сертифікат"/>
    <hyperlink ref="E570" r:id="rId567" tooltip="Завантажити сертифікат" display="Завантажити сертифікат"/>
    <hyperlink ref="E571" r:id="rId568" tooltip="Завантажити сертифікат" display="Завантажити сертифікат"/>
    <hyperlink ref="E572" r:id="rId569" tooltip="Завантажити сертифікат" display="Завантажити сертифікат"/>
    <hyperlink ref="E573" r:id="rId570" tooltip="Завантажити сертифікат" display="Завантажити сертифікат"/>
    <hyperlink ref="E574" r:id="rId571" tooltip="Завантажити сертифікат" display="Завантажити сертифікат"/>
    <hyperlink ref="E575" r:id="rId572" tooltip="Завантажити сертифікат" display="Завантажити сертифікат"/>
    <hyperlink ref="E576" r:id="rId573" tooltip="Завантажити сертифікат" display="Завантажити сертифікат"/>
    <hyperlink ref="E577" r:id="rId574" tooltip="Завантажити сертифікат" display="Завантажити сертифікат"/>
    <hyperlink ref="E578" r:id="rId575" tooltip="Завантажити сертифікат" display="Завантажити сертифікат"/>
    <hyperlink ref="E579" r:id="rId576" tooltip="Завантажити сертифікат" display="Завантажити сертифікат"/>
    <hyperlink ref="E580" r:id="rId577" tooltip="Завантажити сертифікат" display="Завантажити сертифікат"/>
    <hyperlink ref="E581" r:id="rId578" tooltip="Завантажити сертифікат" display="Завантажити сертифікат"/>
    <hyperlink ref="E582" r:id="rId579" tooltip="Завантажити сертифікат" display="Завантажити сертифікат"/>
    <hyperlink ref="E583" r:id="rId580" tooltip="Завантажити сертифікат" display="Завантажити сертифікат"/>
    <hyperlink ref="E584" r:id="rId581" tooltip="Завантажити сертифікат" display="Завантажити сертифікат"/>
    <hyperlink ref="E585" r:id="rId582" tooltip="Завантажити сертифікат" display="Завантажити сертифікат"/>
    <hyperlink ref="E586" r:id="rId583" tooltip="Завантажити сертифікат" display="Завантажити сертифікат"/>
    <hyperlink ref="E587" r:id="rId584" tooltip="Завантажити сертифікат" display="Завантажити сертифікат"/>
    <hyperlink ref="E588" r:id="rId585" tooltip="Завантажити сертифікат" display="Завантажити сертифікат"/>
    <hyperlink ref="E589" r:id="rId586" tooltip="Завантажити сертифікат" display="Завантажити сертифікат"/>
    <hyperlink ref="E590" r:id="rId587" tooltip="Завантажити сертифікат" display="Завантажити сертифікат"/>
    <hyperlink ref="E591" r:id="rId588" tooltip="Завантажити сертифікат" display="Завантажити сертифікат"/>
    <hyperlink ref="E592" r:id="rId589" tooltip="Завантажити сертифікат" display="Завантажити сертифікат"/>
    <hyperlink ref="E593" r:id="rId590" tooltip="Завантажити сертифікат" display="Завантажити сертифікат"/>
    <hyperlink ref="E594" r:id="rId591" tooltip="Завантажити сертифікат" display="Завантажити сертифікат"/>
    <hyperlink ref="E595" r:id="rId592" tooltip="Завантажити сертифікат" display="Завантажити сертифікат"/>
    <hyperlink ref="E596" r:id="rId593" tooltip="Завантажити сертифікат" display="Завантажити сертифікат"/>
    <hyperlink ref="E597" r:id="rId594" tooltip="Завантажити сертифікат" display="Завантажити сертифікат"/>
    <hyperlink ref="E598" r:id="rId595" tooltip="Завантажити сертифікат" display="Завантажити сертифікат"/>
    <hyperlink ref="E599" r:id="rId596" tooltip="Завантажити сертифікат" display="Завантажити сертифікат"/>
    <hyperlink ref="E600" r:id="rId597" tooltip="Завантажити сертифікат" display="Завантажити сертифікат"/>
    <hyperlink ref="E601" r:id="rId598" tooltip="Завантажити сертифікат" display="Завантажити сертифікат"/>
    <hyperlink ref="E602" r:id="rId599" tooltip="Завантажити сертифікат" display="Завантажити сертифікат"/>
    <hyperlink ref="E603" r:id="rId600" tooltip="Завантажити сертифікат" display="Завантажити сертифікат"/>
    <hyperlink ref="E604" r:id="rId601" tooltip="Завантажити сертифікат" display="Завантажити сертифікат"/>
    <hyperlink ref="E605" r:id="rId602" tooltip="Завантажити сертифікат" display="Завантажити сертифікат"/>
    <hyperlink ref="E606" r:id="rId603" tooltip="Завантажити сертифікат" display="Завантажити сертифікат"/>
    <hyperlink ref="E607" r:id="rId604" tooltip="Завантажити сертифікат" display="Завантажити сертифікат"/>
    <hyperlink ref="E608" r:id="rId605" tooltip="Завантажити сертифікат" display="Завантажити сертифікат"/>
    <hyperlink ref="E609" r:id="rId606" tooltip="Завантажити сертифікат" display="Завантажити сертифікат"/>
    <hyperlink ref="E610" r:id="rId607" tooltip="Завантажити сертифікат" display="Завантажити сертифікат"/>
    <hyperlink ref="E611" r:id="rId608" tooltip="Завантажити сертифікат" display="Завантажити сертифікат"/>
    <hyperlink ref="E612" r:id="rId609" tooltip="Завантажити сертифікат" display="Завантажити сертифікат"/>
    <hyperlink ref="E613" r:id="rId610" tooltip="Завантажити сертифікат" display="Завантажити сертифікат"/>
    <hyperlink ref="E614" r:id="rId611" tooltip="Завантажити сертифікат" display="Завантажити сертифікат"/>
    <hyperlink ref="E615" r:id="rId612" tooltip="Завантажити сертифікат" display="Завантажити сертифікат"/>
    <hyperlink ref="E616" r:id="rId613" tooltip="Завантажити сертифікат" display="Завантажити сертифікат"/>
    <hyperlink ref="E617" r:id="rId614" tooltip="Завантажити сертифікат" display="Завантажити сертифікат"/>
    <hyperlink ref="E618" r:id="rId615" tooltip="Завантажити сертифікат" display="Завантажити сертифікат"/>
    <hyperlink ref="E619" r:id="rId616" tooltip="Завантажити сертифікат" display="Завантажити сертифікат"/>
    <hyperlink ref="E620" r:id="rId617" tooltip="Завантажити сертифікат" display="Завантажити сертифікат"/>
    <hyperlink ref="E621" r:id="rId618" tooltip="Завантажити сертифікат" display="Завантажити сертифікат"/>
    <hyperlink ref="E622" r:id="rId619" tooltip="Завантажити сертифікат" display="Завантажити сертифікат"/>
    <hyperlink ref="E623" r:id="rId620" tooltip="Завантажити сертифікат" display="Завантажити сертифікат"/>
    <hyperlink ref="E624" r:id="rId621" tooltip="Завантажити сертифікат" display="Завантажити сертифікат"/>
    <hyperlink ref="E625" r:id="rId622" tooltip="Завантажити сертифікат" display="Завантажити сертифікат"/>
    <hyperlink ref="E626" r:id="rId623" tooltip="Завантажити сертифікат" display="Завантажити сертифікат"/>
    <hyperlink ref="E627" r:id="rId624" tooltip="Завантажити сертифікат" display="Завантажити сертифікат"/>
    <hyperlink ref="E628" r:id="rId625" tooltip="Завантажити сертифікат" display="Завантажити сертифікат"/>
    <hyperlink ref="E629" r:id="rId626" tooltip="Завантажити сертифікат" display="Завантажити сертифікат"/>
    <hyperlink ref="E630" r:id="rId627" tooltip="Завантажити сертифікат" display="Завантажити сертифікат"/>
    <hyperlink ref="E631" r:id="rId628" tooltip="Завантажити сертифікат" display="Завантажити сертифікат"/>
    <hyperlink ref="E632" r:id="rId629" tooltip="Завантажити сертифікат" display="Завантажити сертифікат"/>
    <hyperlink ref="E633" r:id="rId630" tooltip="Завантажити сертифікат" display="Завантажити сертифікат"/>
    <hyperlink ref="E634" r:id="rId631" tooltip="Завантажити сертифікат" display="Завантажити сертифікат"/>
    <hyperlink ref="E635" r:id="rId632" tooltip="Завантажити сертифікат" display="Завантажити сертифікат"/>
    <hyperlink ref="E636" r:id="rId633" tooltip="Завантажити сертифікат" display="Завантажити сертифікат"/>
    <hyperlink ref="E637" r:id="rId634" tooltip="Завантажити сертифікат" display="Завантажити сертифікат"/>
    <hyperlink ref="E638" r:id="rId635" tooltip="Завантажити сертифікат" display="Завантажити сертифікат"/>
    <hyperlink ref="E639" r:id="rId636" tooltip="Завантажити сертифікат" display="Завантажити сертифікат"/>
    <hyperlink ref="E640" r:id="rId637" tooltip="Завантажити сертифікат" display="Завантажити сертифікат"/>
    <hyperlink ref="E641" r:id="rId638" tooltip="Завантажити сертифікат" display="Завантажити сертифікат"/>
    <hyperlink ref="E642" r:id="rId639" tooltip="Завантажити сертифікат" display="Завантажити сертифікат"/>
    <hyperlink ref="E643" r:id="rId640" tooltip="Завантажити сертифікат" display="Завантажити сертифікат"/>
    <hyperlink ref="E644" r:id="rId641" tooltip="Завантажити сертифікат" display="Завантажити сертифікат"/>
    <hyperlink ref="E645" r:id="rId642" tooltip="Завантажити сертифікат" display="Завантажити сертифікат"/>
    <hyperlink ref="E646" r:id="rId643" tooltip="Завантажити сертифікат" display="Завантажити сертифікат"/>
    <hyperlink ref="E647" r:id="rId644" tooltip="Завантажити сертифікат" display="Завантажити сертифікат"/>
    <hyperlink ref="E648" r:id="rId645" tooltip="Завантажити сертифікат" display="Завантажити сертифікат"/>
    <hyperlink ref="E649" r:id="rId646" tooltip="Завантажити сертифікат" display="Завантажити сертифікат"/>
    <hyperlink ref="E650" r:id="rId647" tooltip="Завантажити сертифікат" display="Завантажити сертифікат"/>
    <hyperlink ref="E651" r:id="rId648" tooltip="Завантажити сертифікат" display="Завантажити сертифікат"/>
    <hyperlink ref="E652" r:id="rId649" tooltip="Завантажити сертифікат" display="Завантажити сертифікат"/>
    <hyperlink ref="E653" r:id="rId650" tooltip="Завантажити сертифікат" display="Завантажити сертифікат"/>
    <hyperlink ref="E654" r:id="rId651" tooltip="Завантажити сертифікат" display="Завантажити сертифікат"/>
    <hyperlink ref="E655" r:id="rId652" tooltip="Завантажити сертифікат" display="Завантажити сертифікат"/>
    <hyperlink ref="E656" r:id="rId653" tooltip="Завантажити сертифікат" display="Завантажити сертифікат"/>
    <hyperlink ref="E657" r:id="rId654" tooltip="Завантажити сертифікат" display="Завантажити сертифікат"/>
    <hyperlink ref="E658" r:id="rId655" tooltip="Завантажити сертифікат" display="Завантажити сертифікат"/>
    <hyperlink ref="E659" r:id="rId656" tooltip="Завантажити сертифікат" display="Завантажити сертифікат"/>
    <hyperlink ref="E660" r:id="rId657" tooltip="Завантажити сертифікат" display="Завантажити сертифікат"/>
    <hyperlink ref="E661" r:id="rId658" tooltip="Завантажити сертифікат" display="Завантажити сертифікат"/>
    <hyperlink ref="E662" r:id="rId659" tooltip="Завантажити сертифікат" display="Завантажити сертифікат"/>
    <hyperlink ref="E663" r:id="rId660" tooltip="Завантажити сертифікат" display="Завантажити сертифікат"/>
    <hyperlink ref="E664" r:id="rId661" tooltip="Завантажити сертифікат" display="Завантажити сертифікат"/>
    <hyperlink ref="E665" r:id="rId662" tooltip="Завантажити сертифікат" display="Завантажити сертифікат"/>
    <hyperlink ref="E666" r:id="rId663" tooltip="Завантажити сертифікат" display="Завантажити сертифікат"/>
    <hyperlink ref="E667" r:id="rId664" tooltip="Завантажити сертифікат" display="Завантажити сертифікат"/>
    <hyperlink ref="E668" r:id="rId665" tooltip="Завантажити сертифікат" display="Завантажити сертифікат"/>
    <hyperlink ref="E669" r:id="rId666" tooltip="Завантажити сертифікат" display="Завантажити сертифікат"/>
    <hyperlink ref="E670" r:id="rId667" tooltip="Завантажити сертифікат" display="Завантажити сертифікат"/>
    <hyperlink ref="E671" r:id="rId668" tooltip="Завантажити сертифікат" display="Завантажити сертифікат"/>
    <hyperlink ref="E672" r:id="rId669" tooltip="Завантажити сертифікат" display="Завантажити сертифікат"/>
    <hyperlink ref="E673" r:id="rId670" tooltip="Завантажити сертифікат" display="Завантажити сертифікат"/>
    <hyperlink ref="E674" r:id="rId671" tooltip="Завантажити сертифікат" display="Завантажити сертифікат"/>
    <hyperlink ref="E675" r:id="rId672" tooltip="Завантажити сертифікат" display="Завантажити сертифікат"/>
    <hyperlink ref="E676" r:id="rId673" tooltip="Завантажити сертифікат" display="Завантажити сертифікат"/>
    <hyperlink ref="E677" r:id="rId674" tooltip="Завантажити сертифікат" display="Завантажити сертифікат"/>
    <hyperlink ref="E678" r:id="rId675" tooltip="Завантажити сертифікат" display="Завантажити сертифікат"/>
    <hyperlink ref="E679" r:id="rId676" tooltip="Завантажити сертифікат" display="Завантажити сертифікат"/>
    <hyperlink ref="E680" r:id="rId677" tooltip="Завантажити сертифікат" display="Завантажити сертифікат"/>
    <hyperlink ref="E681" r:id="rId678" tooltip="Завантажити сертифікат" display="Завантажити сертифікат"/>
    <hyperlink ref="E682" r:id="rId679" tooltip="Завантажити сертифікат" display="Завантажити сертифікат"/>
    <hyperlink ref="E683" r:id="rId680" tooltip="Завантажити сертифікат" display="Завантажити сертифікат"/>
    <hyperlink ref="E684" r:id="rId681" tooltip="Завантажити сертифікат" display="Завантажити сертифікат"/>
    <hyperlink ref="E685" r:id="rId682" tooltip="Завантажити сертифікат" display="Завантажити сертифікат"/>
    <hyperlink ref="E686" r:id="rId683" tooltip="Завантажити сертифікат" display="Завантажити сертифікат"/>
    <hyperlink ref="E687" r:id="rId684" tooltip="Завантажити сертифікат" display="Завантажити сертифікат"/>
    <hyperlink ref="E688" r:id="rId685" tooltip="Завантажити сертифікат" display="Завантажити сертифікат"/>
    <hyperlink ref="E689" r:id="rId686" tooltip="Завантажити сертифікат" display="Завантажити сертифікат"/>
    <hyperlink ref="E690" r:id="rId687" tooltip="Завантажити сертифікат" display="Завантажити сертифікат"/>
    <hyperlink ref="E691" r:id="rId688" tooltip="Завантажити сертифікат" display="Завантажити сертифікат"/>
    <hyperlink ref="E692" r:id="rId689" tooltip="Завантажити сертифікат" display="Завантажити сертифікат"/>
    <hyperlink ref="E693" r:id="rId690" tooltip="Завантажити сертифікат" display="Завантажити сертифікат"/>
    <hyperlink ref="E694" r:id="rId691" tooltip="Завантажити сертифікат" display="Завантажити сертифікат"/>
    <hyperlink ref="E695" r:id="rId692" tooltip="Завантажити сертифікат" display="Завантажити сертифікат"/>
    <hyperlink ref="E696" r:id="rId693" tooltip="Завантажити сертифікат" display="Завантажити сертифікат"/>
    <hyperlink ref="E697" r:id="rId694" tooltip="Завантажити сертифікат" display="Завантажити сертифікат"/>
    <hyperlink ref="E698" r:id="rId695" tooltip="Завантажити сертифікат" display="Завантажити сертифікат"/>
    <hyperlink ref="E699" r:id="rId696" tooltip="Завантажити сертифікат" display="Завантажити сертифікат"/>
    <hyperlink ref="E700" r:id="rId697" tooltip="Завантажити сертифікат" display="Завантажити сертифікат"/>
    <hyperlink ref="E701" r:id="rId698" tooltip="Завантажити сертифікат" display="Завантажити сертифікат"/>
    <hyperlink ref="E702" r:id="rId699" tooltip="Завантажити сертифікат" display="Завантажити сертифікат"/>
    <hyperlink ref="E703" r:id="rId700" tooltip="Завантажити сертифікат" display="Завантажити сертифікат"/>
    <hyperlink ref="E704" r:id="rId701" tooltip="Завантажити сертифікат" display="Завантажити сертифікат"/>
    <hyperlink ref="E705" r:id="rId702" tooltip="Завантажити сертифікат" display="Завантажити сертифікат"/>
    <hyperlink ref="E706" r:id="rId703" tooltip="Завантажити сертифікат" display="Завантажити сертифікат"/>
    <hyperlink ref="E708" r:id="rId704" tooltip="Завантажити сертифікат" display="Завантажити сертифікат"/>
    <hyperlink ref="E709" r:id="rId705" tooltip="Завантажити сертифікат" display="Завантажити сертифікат"/>
    <hyperlink ref="E710" r:id="rId706" tooltip="Завантажити сертифікат" display="Завантажити сертифікат"/>
    <hyperlink ref="E711" r:id="rId707" tooltip="Завантажити сертифікат" display="Завантажити сертифікат"/>
    <hyperlink ref="E712" r:id="rId708" tooltip="Завантажити сертифікат" display="Завантажити сертифікат"/>
    <hyperlink ref="E713" r:id="rId709" tooltip="Завантажити сертифікат" display="Завантажити сертифікат"/>
    <hyperlink ref="E714" r:id="rId710" tooltip="Завантажити сертифікат" display="Завантажити сертифікат"/>
    <hyperlink ref="E715" r:id="rId711" tooltip="Завантажити сертифікат" display="Завантажити сертифікат"/>
    <hyperlink ref="E716" r:id="rId712" tooltip="Завантажити сертифікат" display="Завантажити сертифікат"/>
    <hyperlink ref="E717" r:id="rId713" tooltip="Завантажити сертифікат" display="Завантажити сертифікат"/>
    <hyperlink ref="E718" r:id="rId714" tooltip="Завантажити сертифікат" display="Завантажити сертифікат"/>
    <hyperlink ref="E719" r:id="rId715" tooltip="Завантажити сертифікат" display="Завантажити сертифікат"/>
    <hyperlink ref="E720" r:id="rId716" tooltip="Завантажити сертифікат" display="Завантажити сертифікат"/>
    <hyperlink ref="E721" r:id="rId717" tooltip="Завантажити сертифікат" display="Завантажити сертифікат"/>
    <hyperlink ref="E722" r:id="rId718" tooltip="Завантажити сертифікат" display="Завантажити сертифікат"/>
    <hyperlink ref="E723" r:id="rId719" tooltip="Завантажити сертифікат" display="Завантажити сертифікат"/>
    <hyperlink ref="E724" r:id="rId720" tooltip="Завантажити сертифікат" display="Завантажити сертифікат"/>
    <hyperlink ref="E725" r:id="rId721" tooltip="Завантажити сертифікат" display="Завантажити сертифікат"/>
    <hyperlink ref="E726" r:id="rId722" tooltip="Завантажити сертифікат" display="Завантажити сертифікат"/>
    <hyperlink ref="E727" r:id="rId723" tooltip="Завантажити сертифікат" display="Завантажити сертифікат"/>
    <hyperlink ref="E728" r:id="rId724" tooltip="Завантажити сертифікат" display="Завантажити сертифікат"/>
    <hyperlink ref="E729" r:id="rId725" tooltip="Завантажити сертифікат" display="Завантажити сертифікат"/>
    <hyperlink ref="E730" r:id="rId726" tooltip="Завантажити сертифікат" display="Завантажити сертифікат"/>
    <hyperlink ref="E731" r:id="rId727" tooltip="Завантажити сертифікат" display="Завантажити сертифікат"/>
    <hyperlink ref="E732" r:id="rId728" tooltip="Завантажити сертифікат" display="Завантажити сертифікат"/>
    <hyperlink ref="E733" r:id="rId729" tooltip="Завантажити сертифікат" display="Завантажити сертифікат"/>
    <hyperlink ref="E734" r:id="rId730" tooltip="Завантажити сертифікат" display="Завантажити сертифікат"/>
    <hyperlink ref="E735" r:id="rId731" tooltip="Завантажити сертифікат" display="Завантажити сертифікат"/>
    <hyperlink ref="E736" r:id="rId732" tooltip="Завантажити сертифікат" display="Завантажити сертифікат"/>
    <hyperlink ref="E737" r:id="rId733" tooltip="Завантажити сертифікат" display="Завантажити сертифікат"/>
    <hyperlink ref="E738" r:id="rId734" tooltip="Завантажити сертифікат" display="Завантажити сертифікат"/>
    <hyperlink ref="E739" r:id="rId735" tooltip="Завантажити сертифікат" display="Завантажити сертифікат"/>
    <hyperlink ref="E740" r:id="rId736" tooltip="Завантажити сертифікат" display="Завантажити сертифікат"/>
    <hyperlink ref="E741" r:id="rId737" tooltip="Завантажити сертифікат" display="Завантажити сертифікат"/>
    <hyperlink ref="E742" r:id="rId738" tooltip="Завантажити сертифікат" display="Завантажити сертифікат"/>
    <hyperlink ref="E743" r:id="rId739" tooltip="Завантажити сертифікат" display="Завантажити сертифікат"/>
    <hyperlink ref="E744" r:id="rId740" tooltip="Завантажити сертифікат" display="Завантажити сертифікат"/>
    <hyperlink ref="E745" r:id="rId741" tooltip="Завантажити сертифікат" display="Завантажити сертифікат"/>
    <hyperlink ref="E746" r:id="rId742" tooltip="Завантажити сертифікат" display="Завантажити сертифікат"/>
    <hyperlink ref="E747" r:id="rId743" tooltip="Завантажити сертифікат" display="Завантажити сертифікат"/>
    <hyperlink ref="E748" r:id="rId744" tooltip="Завантажити сертифікат" display="Завантажити сертифікат"/>
    <hyperlink ref="E749" r:id="rId745" tooltip="Завантажити сертифікат" display="Завантажити сертифікат"/>
    <hyperlink ref="E750" r:id="rId746" tooltip="Завантажити сертифікат" display="Завантажити сертифікат"/>
    <hyperlink ref="E751" r:id="rId747" tooltip="Завантажити сертифікат" display="Завантажити сертифікат"/>
    <hyperlink ref="E752" r:id="rId748" tooltip="Завантажити сертифікат" display="Завантажити сертифікат"/>
    <hyperlink ref="E753" r:id="rId749" tooltip="Завантажити сертифікат" display="Завантажити сертифікат"/>
    <hyperlink ref="E754" r:id="rId750" tooltip="Завантажити сертифікат" display="Завантажити сертифікат"/>
    <hyperlink ref="E755" r:id="rId751" tooltip="Завантажити сертифікат" display="Завантажити сертифікат"/>
    <hyperlink ref="E756" r:id="rId752" tooltip="Завантажити сертифікат" display="Завантажити сертифікат"/>
    <hyperlink ref="E757" r:id="rId753" tooltip="Завантажити сертифікат" display="Завантажити сертифікат"/>
    <hyperlink ref="E758" r:id="rId754" tooltip="Завантажити сертифікат" display="Завантажити сертифікат"/>
    <hyperlink ref="E759" r:id="rId755" tooltip="Завантажити сертифікат" display="Завантажити сертифікат"/>
    <hyperlink ref="E760" r:id="rId756" tooltip="Завантажити сертифікат" display="Завантажити сертифікат"/>
    <hyperlink ref="E761" r:id="rId757" tooltip="Завантажити сертифікат" display="Завантажити сертифікат"/>
    <hyperlink ref="E762" r:id="rId758" tooltip="Завантажити сертифікат" display="Завантажити сертифікат"/>
    <hyperlink ref="E763" r:id="rId759" tooltip="Завантажити сертифікат" display="Завантажити сертифікат"/>
    <hyperlink ref="E764" r:id="rId760" tooltip="Завантажити сертифікат" display="Завантажити сертифікат"/>
    <hyperlink ref="E765" r:id="rId761" tooltip="Завантажити сертифікат" display="Завантажити сертифікат"/>
    <hyperlink ref="E766" r:id="rId762" tooltip="Завантажити сертифікат" display="Завантажити сертифікат"/>
    <hyperlink ref="E767" r:id="rId763" tooltip="Завантажити сертифікат" display="Завантажити сертифікат"/>
    <hyperlink ref="E768" r:id="rId764" tooltip="Завантажити сертифікат" display="Завантажити сертифікат"/>
    <hyperlink ref="E769" r:id="rId765" tooltip="Завантажити сертифікат" display="Завантажити сертифікат"/>
    <hyperlink ref="E770" r:id="rId766" tooltip="Завантажити сертифікат" display="Завантажити сертифікат"/>
    <hyperlink ref="E771" r:id="rId767" tooltip="Завантажити сертифікат" display="Завантажити сертифікат"/>
    <hyperlink ref="E772" r:id="rId768" tooltip="Завантажити сертифікат" display="Завантажити сертифікат"/>
    <hyperlink ref="E773" r:id="rId769" tooltip="Завантажити сертифікат" display="Завантажити сертифікат"/>
    <hyperlink ref="E774" r:id="rId770" tooltip="Завантажити сертифікат" display="Завантажити сертифікат"/>
    <hyperlink ref="E775" r:id="rId771" tooltip="Завантажити сертифікат" display="Завантажити сертифікат"/>
    <hyperlink ref="E776" r:id="rId772" tooltip="Завантажити сертифікат" display="Завантажити сертифікат"/>
    <hyperlink ref="E777" r:id="rId773" tooltip="Завантажити сертифікат" display="Завантажити сертифікат"/>
    <hyperlink ref="E778" r:id="rId774" tooltip="Завантажити сертифікат" display="Завантажити сертифікат"/>
    <hyperlink ref="E779" r:id="rId775" tooltip="Завантажити сертифікат" display="Завантажити сертифікат"/>
    <hyperlink ref="E780" r:id="rId776" tooltip="Завантажити сертифікат" display="Завантажити сертифікат"/>
    <hyperlink ref="E781" r:id="rId777" tooltip="Завантажити сертифікат" display="Завантажити сертифікат"/>
    <hyperlink ref="E782" r:id="rId778" tooltip="Завантажити сертифікат" display="Завантажити сертифікат"/>
    <hyperlink ref="E783" r:id="rId779" tooltip="Завантажити сертифікат" display="Завантажити сертифікат"/>
    <hyperlink ref="E784" r:id="rId780" tooltip="Завантажити сертифікат" display="Завантажити сертифікат"/>
    <hyperlink ref="E785" r:id="rId781" tooltip="Завантажити сертифікат" display="Завантажити сертифікат"/>
    <hyperlink ref="E786" r:id="rId782" tooltip="Завантажити сертифікат" display="Завантажити сертифікат"/>
    <hyperlink ref="E787" r:id="rId783" tooltip="Завантажити сертифікат" display="Завантажити сертифікат"/>
    <hyperlink ref="E788" r:id="rId784" tooltip="Завантажити сертифікат" display="Завантажити сертифікат"/>
    <hyperlink ref="E789" r:id="rId785" tooltip="Завантажити сертифікат" display="Завантажити сертифікат"/>
    <hyperlink ref="E790" r:id="rId786" tooltip="Завантажити сертифікат" display="Завантажити сертифікат"/>
    <hyperlink ref="E791" r:id="rId787" tooltip="Завантажити сертифікат" display="Завантажити сертифікат"/>
    <hyperlink ref="E792" r:id="rId788" tooltip="Завантажити сертифікат" display="Завантажити сертифікат"/>
    <hyperlink ref="E793" r:id="rId789" tooltip="Завантажити сертифікат" display="Завантажити сертифікат"/>
    <hyperlink ref="E794" r:id="rId790" tooltip="Завантажити сертифікат" display="Завантажити сертифікат"/>
    <hyperlink ref="E795" r:id="rId791" tooltip="Завантажити сертифікат" display="Завантажити сертифікат"/>
    <hyperlink ref="E796" r:id="rId792" tooltip="Завантажити сертифікат" display="Завантажити сертифікат"/>
    <hyperlink ref="E797" r:id="rId793" tooltip="Завантажити сертифікат" display="Завантажити сертифікат"/>
    <hyperlink ref="E798" r:id="rId794" tooltip="Завантажити сертифікат" display="Завантажити сертифікат"/>
    <hyperlink ref="E799" r:id="rId795" tooltip="Завантажити сертифікат" display="Завантажити сертифікат"/>
    <hyperlink ref="E800" r:id="rId796" tooltip="Завантажити сертифікат" display="Завантажити сертифікат"/>
    <hyperlink ref="E801" r:id="rId797" tooltip="Завантажити сертифікат" display="Завантажити сертифікат"/>
    <hyperlink ref="E802" r:id="rId798" tooltip="Завантажити сертифікат" display="Завантажити сертифікат"/>
    <hyperlink ref="E803" r:id="rId799" tooltip="Завантажити сертифікат" display="Завантажити сертифікат"/>
    <hyperlink ref="E804" r:id="rId800" tooltip="Завантажити сертифікат" display="Завантажити сертифікат"/>
    <hyperlink ref="E805" r:id="rId801" tooltip="Завантажити сертифікат" display="Завантажити сертифікат"/>
    <hyperlink ref="E806" r:id="rId802" tooltip="Завантажити сертифікат" display="Завантажити сертифікат"/>
    <hyperlink ref="E807" r:id="rId803" tooltip="Завантажити сертифікат" display="Завантажити сертифікат"/>
    <hyperlink ref="E808" r:id="rId804" tooltip="Завантажити сертифікат" display="Завантажити сертифікат"/>
    <hyperlink ref="E809" r:id="rId805" tooltip="Завантажити сертифікат" display="Завантажити сертифікат"/>
    <hyperlink ref="E810" r:id="rId806" tooltip="Завантажити сертифікат" display="Завантажити сертифікат"/>
    <hyperlink ref="E811" r:id="rId807" tooltip="Завантажити сертифікат" display="Завантажити сертифікат"/>
    <hyperlink ref="E812" r:id="rId808" tooltip="Завантажити сертифікат" display="Завантажити сертифікат"/>
    <hyperlink ref="E813" r:id="rId809" tooltip="Завантажити сертифікат" display="Завантажити сертифікат"/>
    <hyperlink ref="E814" r:id="rId810" tooltip="Завантажити сертифікат" display="Завантажити сертифікат"/>
    <hyperlink ref="E815" r:id="rId811" tooltip="Завантажити сертифікат" display="Завантажити сертифікат"/>
    <hyperlink ref="E817" r:id="rId812" tooltip="Завантажити сертифікат" display="Завантажити сертифікат"/>
    <hyperlink ref="E819" r:id="rId813" tooltip="Завантажити сертифікат" display="Завантажити сертифікат"/>
    <hyperlink ref="E820" r:id="rId814" tooltip="Завантажити сертифікат" display="Завантажити сертифікат"/>
    <hyperlink ref="E822" r:id="rId815" tooltip="Завантажити сертифікат" display="Завантажити сертифікат"/>
    <hyperlink ref="E823" r:id="rId816" tooltip="Завантажити сертифікат" display="Завантажити сертифікат"/>
    <hyperlink ref="E824" r:id="rId817" tooltip="Завантажити сертифікат" display="Завантажити сертифікат"/>
    <hyperlink ref="E825" r:id="rId818" tooltip="Завантажити сертифікат" display="Завантажити сертифікат"/>
    <hyperlink ref="E826" r:id="rId819" tooltip="Завантажити сертифікат" display="Завантажити сертифікат"/>
    <hyperlink ref="E827" r:id="rId820" tooltip="Завантажити сертифікат" display="Завантажити сертифікат"/>
    <hyperlink ref="E828" r:id="rId821" tooltip="Завантажити сертифікат" display="Завантажити сертифікат"/>
    <hyperlink ref="E829" r:id="rId822" tooltip="Завантажити сертифікат" display="Завантажити сертифікат"/>
    <hyperlink ref="E830" r:id="rId823" tooltip="Завантажити сертифікат" display="Завантажити сертифікат"/>
    <hyperlink ref="E831" r:id="rId824" tooltip="Завантажити сертифікат" display="Завантажити сертифікат"/>
    <hyperlink ref="E832" r:id="rId825" tooltip="Завантажити сертифікат" display="Завантажити сертифікат"/>
    <hyperlink ref="E833" r:id="rId826" tooltip="Завантажити сертифікат" display="Завантажити сертифікат"/>
    <hyperlink ref="E834" r:id="rId827" tooltip="Завантажити сертифікат" display="Завантажити сертифікат"/>
    <hyperlink ref="E835" r:id="rId828" tooltip="Завантажити сертифікат" display="Завантажити сертифікат"/>
    <hyperlink ref="E836" r:id="rId829" tooltip="Завантажити сертифікат" display="Завантажити сертифікат"/>
    <hyperlink ref="E837" r:id="rId830" tooltip="Завантажити сертифікат" display="Завантажити сертифікат"/>
    <hyperlink ref="E838" r:id="rId831" tooltip="Завантажити сертифікат" display="Завантажити сертифікат"/>
    <hyperlink ref="E839" r:id="rId832" tooltip="Завантажити сертифікат" display="Завантажити сертифікат"/>
    <hyperlink ref="E840" r:id="rId833" tooltip="Завантажити сертифікат" display="Завантажити сертифікат"/>
    <hyperlink ref="E841" r:id="rId834" tooltip="Завантажити сертифікат" display="Завантажити сертифікат"/>
    <hyperlink ref="E842" r:id="rId835" tooltip="Завантажити сертифікат" display="Завантажити сертифікат"/>
    <hyperlink ref="E843" r:id="rId836" tooltip="Завантажити сертифікат" display="Завантажити сертифікат"/>
    <hyperlink ref="E844" r:id="rId837" tooltip="Завантажити сертифікат" display="Завантажити сертифікат"/>
    <hyperlink ref="E845" r:id="rId838" tooltip="Завантажити сертифікат" display="Завантажити сертифікат"/>
    <hyperlink ref="E846" r:id="rId839" tooltip="Завантажити сертифікат" display="Завантажити сертифікат"/>
    <hyperlink ref="E847" r:id="rId840" tooltip="Завантажити сертифікат" display="Завантажити сертифікат"/>
    <hyperlink ref="E848" r:id="rId841" tooltip="Завантажити сертифікат" display="Завантажити сертифікат"/>
    <hyperlink ref="E849" r:id="rId842" tooltip="Завантажити сертифікат" display="Завантажити сертифікат"/>
    <hyperlink ref="E850" r:id="rId843" tooltip="Завантажити сертифікат" display="Завантажити сертифікат"/>
    <hyperlink ref="E851" r:id="rId844" tooltip="Завантажити сертифікат" display="Завантажити сертифікат"/>
    <hyperlink ref="E852" r:id="rId845" tooltip="Завантажити сертифікат" display="Завантажити сертифікат"/>
    <hyperlink ref="E853" r:id="rId846" tooltip="Завантажити сертифікат" display="Завантажити сертифікат"/>
    <hyperlink ref="E854" r:id="rId847" tooltip="Завантажити сертифікат" display="Завантажити сертифікат"/>
    <hyperlink ref="E855" r:id="rId848" tooltip="Завантажити сертифікат" display="Завантажити сертифікат"/>
    <hyperlink ref="E856" r:id="rId849" tooltip="Завантажити сертифікат" display="Завантажити сертифікат"/>
    <hyperlink ref="E857" r:id="rId850" tooltip="Завантажити сертифікат" display="Завантажити сертифікат"/>
    <hyperlink ref="E858" r:id="rId851" tooltip="Завантажити сертифікат" display="Завантажити сертифікат"/>
    <hyperlink ref="E859" r:id="rId852" tooltip="Завантажити сертифікат" display="Завантажити сертифікат"/>
    <hyperlink ref="E860" r:id="rId853" tooltip="Завантажити сертифікат" display="Завантажити сертифікат"/>
    <hyperlink ref="E861" r:id="rId854" tooltip="Завантажити сертифікат" display="Завантажити сертифікат"/>
    <hyperlink ref="E862" r:id="rId855" tooltip="Завантажити сертифікат" display="Завантажити сертифікат"/>
    <hyperlink ref="E863" r:id="rId856" tooltip="Завантажити сертифікат" display="Завантажити сертифікат"/>
    <hyperlink ref="E864" r:id="rId857" tooltip="Завантажити сертифікат" display="Завантажити сертифікат"/>
    <hyperlink ref="E865" r:id="rId858" tooltip="Завантажити сертифікат" display="Завантажити сертифікат"/>
    <hyperlink ref="E866" r:id="rId859" tooltip="Завантажити сертифікат" display="Завантажити сертифікат"/>
    <hyperlink ref="E867" r:id="rId860" tooltip="Завантажити сертифікат" display="Завантажити сертифікат"/>
    <hyperlink ref="E868" r:id="rId861" tooltip="Завантажити сертифікат" display="Завантажити сертифікат"/>
    <hyperlink ref="E869" r:id="rId862" tooltip="Завантажити сертифікат" display="Завантажити сертифікат"/>
    <hyperlink ref="E870" r:id="rId863" tooltip="Завантажити сертифікат" display="Завантажити сертифікат"/>
    <hyperlink ref="E871" r:id="rId864" tooltip="Завантажити сертифікат" display="Завантажити сертифікат"/>
    <hyperlink ref="E872" r:id="rId865" tooltip="Завантажити сертифікат" display="Завантажити сертифікат"/>
    <hyperlink ref="E873" r:id="rId866" tooltip="Завантажити сертифікат" display="Завантажити сертифікат"/>
    <hyperlink ref="E874" r:id="rId867" tooltip="Завантажити сертифікат" display="Завантажити сертифікат"/>
    <hyperlink ref="E875" r:id="rId868" tooltip="Завантажити сертифікат" display="Завантажити сертифікат"/>
    <hyperlink ref="E876" r:id="rId869" tooltip="Завантажити сертифікат" display="Завантажити сертифікат"/>
    <hyperlink ref="E877" r:id="rId870" tooltip="Завантажити сертифікат" display="Завантажити сертифікат"/>
    <hyperlink ref="E878" r:id="rId871" tooltip="Завантажити сертифікат" display="Завантажити сертифікат"/>
    <hyperlink ref="E879" r:id="rId872" tooltip="Завантажити сертифікат" display="Завантажити сертифікат"/>
    <hyperlink ref="E880" r:id="rId873" tooltip="Завантажити сертифікат" display="Завантажити сертифікат"/>
    <hyperlink ref="E881" r:id="rId874" tooltip="Завантажити сертифікат" display="Завантажити сертифікат"/>
    <hyperlink ref="E882" r:id="rId875" tooltip="Завантажити сертифікат" display="Завантажити сертифікат"/>
    <hyperlink ref="E883" r:id="rId876" tooltip="Завантажити сертифікат" display="Завантажити сертифікат"/>
    <hyperlink ref="E884" r:id="rId877" tooltip="Завантажити сертифікат" display="Завантажити сертифікат"/>
    <hyperlink ref="E885" r:id="rId878" tooltip="Завантажити сертифікат" display="Завантажити сертифікат"/>
    <hyperlink ref="E886" r:id="rId879" tooltip="Завантажити сертифікат" display="Завантажити сертифікат"/>
    <hyperlink ref="E887" r:id="rId880" tooltip="Завантажити сертифікат" display="Завантажити сертифікат"/>
    <hyperlink ref="E888" r:id="rId881" tooltip="Завантажити сертифікат" display="Завантажити сертифікат"/>
    <hyperlink ref="E889" r:id="rId882" tooltip="Завантажити сертифікат" display="Завантажити сертифікат"/>
    <hyperlink ref="E890" r:id="rId883" tooltip="Завантажити сертифікат" display="Завантажити сертифікат"/>
    <hyperlink ref="E891" r:id="rId884" tooltip="Завантажити сертифікат" display="Завантажити сертифікат"/>
    <hyperlink ref="E892" r:id="rId885" tooltip="Завантажити сертифікат" display="Завантажити сертифікат"/>
    <hyperlink ref="E893" r:id="rId886" tooltip="Завантажити сертифікат" display="Завантажити сертифікат"/>
    <hyperlink ref="E894" r:id="rId887" tooltip="Завантажити сертифікат" display="Завантажити сертифікат"/>
    <hyperlink ref="E895" r:id="rId888" tooltip="Завантажити сертифікат" display="Завантажити сертифікат"/>
    <hyperlink ref="E896" r:id="rId889" tooltip="Завантажити сертифікат" display="Завантажити сертифікат"/>
    <hyperlink ref="E897" r:id="rId890" tooltip="Завантажити сертифікат" display="Завантажити сертифікат"/>
    <hyperlink ref="E898" r:id="rId891" tooltip="Завантажити сертифікат" display="Завантажити сертифікат"/>
    <hyperlink ref="E899" r:id="rId892" tooltip="Завантажити сертифікат" display="Завантажити сертифікат"/>
    <hyperlink ref="E900" r:id="rId893" tooltip="Завантажити сертифікат" display="Завантажити сертифікат"/>
    <hyperlink ref="E901" r:id="rId894" tooltip="Завантажити сертифікат" display="Завантажити сертифікат"/>
    <hyperlink ref="E902" r:id="rId895" tooltip="Завантажити сертифікат" display="Завантажити сертифікат"/>
    <hyperlink ref="E903" r:id="rId896" tooltip="Завантажити сертифікат" display="Завантажити сертифікат"/>
    <hyperlink ref="E904" r:id="rId897" tooltip="Завантажити сертифікат" display="Завантажити сертифікат"/>
    <hyperlink ref="E905" r:id="rId898" tooltip="Завантажити сертифікат" display="Завантажити сертифікат"/>
    <hyperlink ref="E906" r:id="rId899" tooltip="Завантажити сертифікат" display="Завантажити сертифікат"/>
    <hyperlink ref="E907" r:id="rId900" tooltip="Завантажити сертифікат" display="Завантажити сертифікат"/>
    <hyperlink ref="E908" r:id="rId901" tooltip="Завантажити сертифікат" display="Завантажити сертифікат"/>
    <hyperlink ref="E909" r:id="rId902" tooltip="Завантажити сертифікат" display="Завантажити сертифікат"/>
    <hyperlink ref="E910" r:id="rId903" tooltip="Завантажити сертифікат" display="Завантажити сертифікат"/>
    <hyperlink ref="E911" r:id="rId904" tooltip="Завантажити сертифікат" display="Завантажити сертифікат"/>
    <hyperlink ref="E912" r:id="rId905" tooltip="Завантажити сертифікат" display="Завантажити сертифікат"/>
    <hyperlink ref="E913" r:id="rId906" tooltip="Завантажити сертифікат" display="Завантажити сертифікат"/>
    <hyperlink ref="E914" r:id="rId907" tooltip="Завантажити сертифікат" display="Завантажити сертифікат"/>
    <hyperlink ref="E915" r:id="rId908" tooltip="Завантажити сертифікат" display="Завантажити сертифікат"/>
    <hyperlink ref="E916" r:id="rId909" tooltip="Завантажити сертифікат" display="Завантажити сертифікат"/>
    <hyperlink ref="E917" r:id="rId910" tooltip="Завантажити сертифікат" display="Завантажити сертифікат"/>
    <hyperlink ref="E918" r:id="rId911" tooltip="Завантажити сертифікат" display="Завантажити сертифікат"/>
    <hyperlink ref="E919" r:id="rId912" tooltip="Завантажити сертифікат" display="Завантажити сертифікат"/>
    <hyperlink ref="E920" r:id="rId913" tooltip="Завантажити сертифікат" display="Завантажити сертифікат"/>
    <hyperlink ref="E921" r:id="rId914" tooltip="Завантажити сертифікат" display="Завантажити сертифікат"/>
    <hyperlink ref="E922" r:id="rId915" tooltip="Завантажити сертифікат" display="Завантажити сертифікат"/>
    <hyperlink ref="E923" r:id="rId916" tooltip="Завантажити сертифікат" display="Завантажити сертифікат"/>
    <hyperlink ref="E924" r:id="rId917" tooltip="Завантажити сертифікат" display="Завантажити сертифікат"/>
    <hyperlink ref="E925" r:id="rId918" tooltip="Завантажити сертифікат" display="Завантажити сертифікат"/>
    <hyperlink ref="E926" r:id="rId919" tooltip="Завантажити сертифікат" display="Завантажити сертифікат"/>
    <hyperlink ref="E927" r:id="rId920" tooltip="Завантажити сертифікат" display="Завантажити сертифікат"/>
    <hyperlink ref="E928" r:id="rId921" tooltip="Завантажити сертифікат" display="Завантажити сертифікат"/>
    <hyperlink ref="E929" r:id="rId922" tooltip="Завантажити сертифікат" display="Завантажити сертифікат"/>
    <hyperlink ref="E930" r:id="rId923" tooltip="Завантажити сертифікат" display="Завантажити сертифікат"/>
    <hyperlink ref="E931" r:id="rId924" tooltip="Завантажити сертифікат" display="Завантажити сертифікат"/>
    <hyperlink ref="E932" r:id="rId925" tooltip="Завантажити сертифікат" display="Завантажити сертифікат"/>
    <hyperlink ref="E933" r:id="rId926" tooltip="Завантажити сертифікат" display="Завантажити сертифікат"/>
    <hyperlink ref="E934" r:id="rId927" tooltip="Завантажити сертифікат" display="Завантажити сертифікат"/>
    <hyperlink ref="E935" r:id="rId928" tooltip="Завантажити сертифікат" display="Завантажити сертифікат"/>
    <hyperlink ref="E936" r:id="rId929" tooltip="Завантажити сертифікат" display="Завантажити сертифікат"/>
    <hyperlink ref="E937" r:id="rId930" tooltip="Завантажити сертифікат" display="Завантажити сертифікат"/>
    <hyperlink ref="E938" r:id="rId931" tooltip="Завантажити сертифікат" display="Завантажити сертифікат"/>
    <hyperlink ref="E939" r:id="rId932" tooltip="Завантажити сертифікат" display="Завантажити сертифікат"/>
    <hyperlink ref="E940" r:id="rId933" tooltip="Завантажити сертифікат" display="Завантажити сертифікат"/>
    <hyperlink ref="E941" r:id="rId934" tooltip="Завантажити сертифікат" display="Завантажити сертифікат"/>
    <hyperlink ref="E942" r:id="rId935" tooltip="Завантажити сертифікат" display="Завантажити сертифікат"/>
    <hyperlink ref="E943" r:id="rId936" tooltip="Завантажити сертифікат" display="Завантажити сертифікат"/>
    <hyperlink ref="E944" r:id="rId937" tooltip="Завантажити сертифікат" display="Завантажити сертифікат"/>
    <hyperlink ref="E945" r:id="rId938" tooltip="Завантажити сертифікат" display="Завантажити сертифікат"/>
    <hyperlink ref="E946" r:id="rId939" tooltip="Завантажити сертифікат" display="Завантажити сертифікат"/>
    <hyperlink ref="E947" r:id="rId940" tooltip="Завантажити сертифікат" display="Завантажити сертифікат"/>
    <hyperlink ref="E948" r:id="rId941" tooltip="Завантажити сертифікат" display="Завантажити сертифікат"/>
    <hyperlink ref="E949" r:id="rId942" tooltip="Завантажити сертифікат" display="Завантажити сертифікат"/>
    <hyperlink ref="E950" r:id="rId943" tooltip="Завантажити сертифікат" display="Завантажити сертифікат"/>
    <hyperlink ref="E951" r:id="rId944" tooltip="Завантажити сертифікат" display="Завантажити сертифікат"/>
    <hyperlink ref="E952" r:id="rId945" tooltip="Завантажити сертифікат" display="Завантажити сертифікат"/>
    <hyperlink ref="E953" r:id="rId946" tooltip="Завантажити сертифікат" display="Завантажити сертифікат"/>
    <hyperlink ref="E954" r:id="rId947" tooltip="Завантажити сертифікат" display="Завантажити сертифікат"/>
    <hyperlink ref="E955" r:id="rId948" tooltip="Завантажити сертифікат" display="Завантажити сертифікат"/>
    <hyperlink ref="E956" r:id="rId949" tooltip="Завантажити сертифікат" display="Завантажити сертифікат"/>
    <hyperlink ref="E957" r:id="rId950" tooltip="Завантажити сертифікат" display="Завантажити сертифікат"/>
    <hyperlink ref="E958" r:id="rId951" tooltip="Завантажити сертифікат" display="Завантажити сертифікат"/>
    <hyperlink ref="E959" r:id="rId952" tooltip="Завантажити сертифікат" display="Завантажити сертифікат"/>
    <hyperlink ref="E960" r:id="rId953" tooltip="Завантажити сертифікат" display="Завантажити сертифікат"/>
    <hyperlink ref="E961" r:id="rId954" tooltip="Завантажити сертифікат" display="Завантажити сертифікат"/>
    <hyperlink ref="E962" r:id="rId955" tooltip="Завантажити сертифікат" display="Завантажити сертифікат"/>
    <hyperlink ref="E963" r:id="rId956" tooltip="Завантажити сертифікат" display="Завантажити сертифікат"/>
    <hyperlink ref="E964" r:id="rId957" tooltip="Завантажити сертифікат" display="Завантажити сертифікат"/>
    <hyperlink ref="E965" r:id="rId958" tooltip="Завантажити сертифікат" display="Завантажити сертифікат"/>
    <hyperlink ref="E966" r:id="rId959" tooltip="Завантажити сертифікат" display="Завантажити сертифікат"/>
    <hyperlink ref="E967" r:id="rId960" tooltip="Завантажити сертифікат" display="Завантажити сертифікат"/>
    <hyperlink ref="E968" r:id="rId961" tooltip="Завантажити сертифікат" display="Завантажити сертифікат"/>
    <hyperlink ref="E969" r:id="rId962" tooltip="Завантажити сертифікат" display="Завантажити сертифікат"/>
    <hyperlink ref="E970" r:id="rId963" tooltip="Завантажити сертифікат" display="Завантажити сертифікат"/>
    <hyperlink ref="E971" r:id="rId964" tooltip="Завантажити сертифікат" display="Завантажити сертифікат"/>
    <hyperlink ref="E972" r:id="rId965" tooltip="Завантажити сертифікат" display="Завантажити сертифікат"/>
    <hyperlink ref="E973" r:id="rId966" tooltip="Завантажити сертифікат" display="Завантажити сертифікат"/>
    <hyperlink ref="E974" r:id="rId967" tooltip="Завантажити сертифікат" display="Завантажити сертифікат"/>
    <hyperlink ref="E975" r:id="rId968" tooltip="Завантажити сертифікат" display="Завантажити сертифікат"/>
    <hyperlink ref="E976" r:id="rId969" tooltip="Завантажити сертифікат" display="Завантажити сертифікат"/>
    <hyperlink ref="E977" r:id="rId970" tooltip="Завантажити сертифікат" display="Завантажити сертифікат"/>
    <hyperlink ref="E978" r:id="rId971" tooltip="Завантажити сертифікат" display="Завантажити сертифікат"/>
    <hyperlink ref="E979" r:id="rId972" tooltip="Завантажити сертифікат" display="Завантажити сертифікат"/>
    <hyperlink ref="E980" r:id="rId973" tooltip="Завантажити сертифікат" display="Завантажити сертифікат"/>
    <hyperlink ref="E981" r:id="rId974" tooltip="Завантажити сертифікат" display="Завантажити сертифікат"/>
    <hyperlink ref="E982" r:id="rId975" tooltip="Завантажити сертифікат" display="Завантажити сертифікат"/>
    <hyperlink ref="E983" r:id="rId976" tooltip="Завантажити сертифікат" display="Завантажити сертифікат"/>
    <hyperlink ref="E984" r:id="rId977" tooltip="Завантажити сертифікат" display="Завантажити сертифікат"/>
    <hyperlink ref="E985" r:id="rId978" tooltip="Завантажити сертифікат" display="Завантажити сертифікат"/>
    <hyperlink ref="E986" r:id="rId979" tooltip="Завантажити сертифікат" display="Завантажити сертифікат"/>
    <hyperlink ref="E987" r:id="rId980" tooltip="Завантажити сертифікат" display="Завантажити сертифікат"/>
    <hyperlink ref="E988" r:id="rId981" tooltip="Завантажити сертифікат" display="Завантажити сертифікат"/>
    <hyperlink ref="E989" r:id="rId982" tooltip="Завантажити сертифікат" display="Завантажити сертифікат"/>
    <hyperlink ref="E990" r:id="rId983" tooltip="Завантажити сертифікат" display="Завантажити сертифікат"/>
    <hyperlink ref="E991" r:id="rId984" tooltip="Завантажити сертифікат" display="Завантажити сертифікат"/>
    <hyperlink ref="E992" r:id="rId985" tooltip="Завантажити сертифікат" display="Завантажити сертифікат"/>
    <hyperlink ref="E993" r:id="rId986" tooltip="Завантажити сертифікат" display="Завантажити сертифікат"/>
    <hyperlink ref="E994" r:id="rId987" tooltip="Завантажити сертифікат" display="Завантажити сертифікат"/>
    <hyperlink ref="E995" r:id="rId988" tooltip="Завантажити сертифікат" display="Завантажити сертифікат"/>
    <hyperlink ref="E996" r:id="rId989" tooltip="Завантажити сертифікат" display="Завантажити сертифікат"/>
    <hyperlink ref="E997" r:id="rId990" tooltip="Завантажити сертифікат" display="Завантажити сертифікат"/>
    <hyperlink ref="E998" r:id="rId991" tooltip="Завантажити сертифікат" display="Завантажити сертифікат"/>
    <hyperlink ref="E999" r:id="rId992" tooltip="Завантажити сертифікат" display="Завантажити сертифікат"/>
    <hyperlink ref="E1000" r:id="rId993" tooltip="Завантажити сертифікат" display="Завантажити сертифікат"/>
    <hyperlink ref="E1001" r:id="rId994" tooltip="Завантажити сертифікат" display="Завантажити сертифікат"/>
    <hyperlink ref="E1002" r:id="rId995" tooltip="Завантажити сертифікат" display="Завантажити сертифікат"/>
    <hyperlink ref="E1003" r:id="rId996" tooltip="Завантажити сертифікат" display="Завантажити сертифікат"/>
    <hyperlink ref="E1004" r:id="rId997" tooltip="Завантажити сертифікат" display="Завантажити сертифікат"/>
    <hyperlink ref="E1005" r:id="rId998" tooltip="Завантажити сертифікат" display="Завантажити сертифікат"/>
    <hyperlink ref="E1006" r:id="rId999" tooltip="Завантажити сертифікат" display="Завантажити сертифікат"/>
    <hyperlink ref="E1007" r:id="rId1000" tooltip="Завантажити сертифікат" display="Завантажити сертифікат"/>
    <hyperlink ref="E1008" r:id="rId1001" tooltip="Завантажити сертифікат" display="Завантажити сертифікат"/>
    <hyperlink ref="E1009" r:id="rId1002" tooltip="Завантажити сертифікат" display="Завантажити сертифікат"/>
    <hyperlink ref="E1010" r:id="rId1003" tooltip="Завантажити сертифікат" display="Завантажити сертифікат"/>
    <hyperlink ref="E1011" r:id="rId1004" tooltip="Завантажити сертифікат" display="Завантажити сертифікат"/>
    <hyperlink ref="E1012" r:id="rId1005" tooltip="Завантажити сертифікат" display="Завантажити сертифікат"/>
    <hyperlink ref="E1013" r:id="rId1006" tooltip="Завантажити сертифікат" display="Завантажити сертифікат"/>
    <hyperlink ref="E1014" r:id="rId1007" tooltip="Завантажити сертифікат" display="Завантажити сертифікат"/>
    <hyperlink ref="E1015" r:id="rId1008" tooltip="Завантажити сертифікат" display="Завантажити сертифікат"/>
    <hyperlink ref="E1016" r:id="rId1009" tooltip="Завантажити сертифікат" display="Завантажити сертифікат"/>
    <hyperlink ref="E1017" r:id="rId1010" tooltip="Завантажити сертифікат" display="Завантажити сертифікат"/>
    <hyperlink ref="E1018" r:id="rId1011" tooltip="Завантажити сертифікат" display="Завантажити сертифікат"/>
    <hyperlink ref="E1019" r:id="rId1012" tooltip="Завантажити сертифікат" display="Завантажити сертифікат"/>
    <hyperlink ref="E1020" r:id="rId1013" tooltip="Завантажити сертифікат" display="Завантажити сертифікат"/>
    <hyperlink ref="E1021" r:id="rId1014" tooltip="Завантажити сертифікат" display="Завантажити сертифікат"/>
    <hyperlink ref="E1022" r:id="rId1015" tooltip="Завантажити сертифікат" display="Завантажити сертифікат"/>
    <hyperlink ref="E1023" r:id="rId1016" tooltip="Завантажити сертифікат" display="Завантажити сертифікат"/>
    <hyperlink ref="E1024" r:id="rId1017" tooltip="Завантажити сертифікат" display="Завантажити сертифікат"/>
    <hyperlink ref="E1025" r:id="rId1018" tooltip="Завантажити сертифікат" display="Завантажити сертифікат"/>
    <hyperlink ref="E1026" r:id="rId1019" tooltip="Завантажити сертифікат" display="Завантажити сертифікат"/>
    <hyperlink ref="E1027" r:id="rId1020" tooltip="Завантажити сертифікат" display="Завантажити сертифікат"/>
    <hyperlink ref="E1028" r:id="rId1021" tooltip="Завантажити сертифікат" display="Завантажити сертифікат"/>
    <hyperlink ref="E1029" r:id="rId1022" tooltip="Завантажити сертифікат" display="Завантажити сертифікат"/>
    <hyperlink ref="E1030" r:id="rId1023" tooltip="Завантажити сертифікат" display="Завантажити сертифікат"/>
    <hyperlink ref="E1031" r:id="rId1024" tooltip="Завантажити сертифікат" display="Завантажити сертифікат"/>
    <hyperlink ref="E1032" r:id="rId1025" tooltip="Завантажити сертифікат" display="Завантажити сертифікат"/>
    <hyperlink ref="E1033" r:id="rId1026" tooltip="Завантажити сертифікат" display="Завантажити сертифікат"/>
    <hyperlink ref="E1034" r:id="rId1027" tooltip="Завантажити сертифікат" display="Завантажити сертифікат"/>
    <hyperlink ref="E1035" r:id="rId1028" tooltip="Завантажити сертифікат" display="Завантажити сертифікат"/>
    <hyperlink ref="E1036" r:id="rId1029" tooltip="Завантажити сертифікат" display="Завантажити сертифікат"/>
    <hyperlink ref="E1037" r:id="rId1030" tooltip="Завантажити сертифікат" display="Завантажити сертифікат"/>
    <hyperlink ref="E1038" r:id="rId1031" tooltip="Завантажити сертифікат" display="Завантажити сертифікат"/>
    <hyperlink ref="E1039" r:id="rId1032" tooltip="Завантажити сертифікат" display="Завантажити сертифікат"/>
    <hyperlink ref="E1040" r:id="rId1033" tooltip="Завантажити сертифікат" display="Завантажити сертифікат"/>
    <hyperlink ref="E1041" r:id="rId1034" tooltip="Завантажити сертифікат" display="Завантажити сертифікат"/>
    <hyperlink ref="E1042" r:id="rId1035" tooltip="Завантажити сертифікат" display="Завантажити сертифікат"/>
    <hyperlink ref="E1043" r:id="rId1036" tooltip="Завантажити сертифікат" display="Завантажити сертифікат"/>
    <hyperlink ref="E1044" r:id="rId1037" tooltip="Завантажити сертифікат" display="Завантажити сертифікат"/>
    <hyperlink ref="E1045" r:id="rId1038" tooltip="Завантажити сертифікат" display="Завантажити сертифікат"/>
    <hyperlink ref="E1046" r:id="rId1039" tooltip="Завантажити сертифікат" display="Завантажити сертифікат"/>
    <hyperlink ref="E1047" r:id="rId1040" tooltip="Завантажити сертифікат" display="Завантажити сертифікат"/>
    <hyperlink ref="E1048" r:id="rId1041" tooltip="Завантажити сертифікат" display="Завантажити сертифікат"/>
    <hyperlink ref="E1049" r:id="rId1042" tooltip="Завантажити сертифікат" display="Завантажити сертифікат"/>
    <hyperlink ref="E1050" r:id="rId1043" tooltip="Завантажити сертифікат" display="Завантажити сертифікат"/>
    <hyperlink ref="E1051" r:id="rId1044" tooltip="Завантажити сертифікат" display="Завантажити сертифікат"/>
    <hyperlink ref="E1052" r:id="rId1045" tooltip="Завантажити сертифікат" display="Завантажити сертифікат"/>
    <hyperlink ref="E1053" r:id="rId1046" tooltip="Завантажити сертифікат" display="Завантажити сертифікат"/>
    <hyperlink ref="E1054" r:id="rId1047" tooltip="Завантажити сертифікат" display="Завантажити сертифікат"/>
    <hyperlink ref="E1055" r:id="rId1048" tooltip="Завантажити сертифікат" display="Завантажити сертифікат"/>
    <hyperlink ref="E1056" r:id="rId1049" tooltip="Завантажити сертифікат" display="Завантажити сертифікат"/>
    <hyperlink ref="E1057" r:id="rId1050" tooltip="Завантажити сертифікат" display="Завантажити сертифікат"/>
    <hyperlink ref="E1058" r:id="rId1051" tooltip="Завантажити сертифікат" display="Завантажити сертифікат"/>
    <hyperlink ref="E1059" r:id="rId1052" tooltip="Завантажити сертифікат" display="Завантажити сертифікат"/>
    <hyperlink ref="E1060" r:id="rId1053" tooltip="Завантажити сертифікат" display="Завантажити сертифікат"/>
    <hyperlink ref="E1061" r:id="rId1054" tooltip="Завантажити сертифікат" display="Завантажити сертифікат"/>
    <hyperlink ref="E1062" r:id="rId1055" tooltip="Завантажити сертифікат" display="Завантажити сертифікат"/>
    <hyperlink ref="E1063" r:id="rId1056" tooltip="Завантажити сертифікат" display="Завантажити сертифікат"/>
    <hyperlink ref="E1064" r:id="rId1057" tooltip="Завантажити сертифікат" display="Завантажити сертифікат"/>
    <hyperlink ref="E1065" r:id="rId1058" tooltip="Завантажити сертифікат" display="Завантажити сертифікат"/>
    <hyperlink ref="E1066" r:id="rId1059" tooltip="Завантажити сертифікат" display="Завантажити сертифікат"/>
    <hyperlink ref="E1067" r:id="rId1060" tooltip="Завантажити сертифікат" display="Завантажити сертифікат"/>
    <hyperlink ref="E1068" r:id="rId1061" tooltip="Завантажити сертифікат" display="Завантажити сертифікат"/>
    <hyperlink ref="E1069" r:id="rId1062" tooltip="Завантажити сертифікат" display="Завантажити сертифікат"/>
    <hyperlink ref="E1070" r:id="rId1063" tooltip="Завантажити сертифікат" display="Завантажити сертифікат"/>
    <hyperlink ref="E1071" r:id="rId1064" tooltip="Завантажити сертифікат" display="Завантажити сертифікат"/>
    <hyperlink ref="E1072" r:id="rId1065" tooltip="Завантажити сертифікат" display="Завантажити сертифікат"/>
    <hyperlink ref="E1073" r:id="rId1066" tooltip="Завантажити сертифікат" display="Завантажити сертифікат"/>
    <hyperlink ref="E1074" r:id="rId1067" tooltip="Завантажити сертифікат" display="Завантажити сертифікат"/>
    <hyperlink ref="E1075" r:id="rId1068" tooltip="Завантажити сертифікат" display="Завантажити сертифікат"/>
    <hyperlink ref="E1076" r:id="rId1069" tooltip="Завантажити сертифікат" display="Завантажити сертифікат"/>
    <hyperlink ref="E1077" r:id="rId1070" tooltip="Завантажити сертифікат" display="Завантажити сертифікат"/>
    <hyperlink ref="E1078" r:id="rId1071" tooltip="Завантажити сертифікат" display="Завантажити сертифікат"/>
    <hyperlink ref="E1079" r:id="rId1072" tooltip="Завантажити сертифікат" display="Завантажити сертифікат"/>
    <hyperlink ref="E1080" r:id="rId1073" tooltip="Завантажити сертифікат" display="Завантажити сертифікат"/>
    <hyperlink ref="E1081" r:id="rId1074" tooltip="Завантажити сертифікат" display="Завантажити сертифікат"/>
    <hyperlink ref="E1082" r:id="rId1075" tooltip="Завантажити сертифікат" display="Завантажити сертифікат"/>
    <hyperlink ref="E1083" r:id="rId1076" tooltip="Завантажити сертифікат" display="Завантажити сертифікат"/>
    <hyperlink ref="E1084" r:id="rId1077" tooltip="Завантажити сертифікат" display="Завантажити сертифікат"/>
    <hyperlink ref="E1085" r:id="rId1078" tooltip="Завантажити сертифікат" display="Завантажити сертифікат"/>
    <hyperlink ref="E1086" r:id="rId1079" tooltip="Завантажити сертифікат" display="Завантажити сертифікат"/>
    <hyperlink ref="E1087" r:id="rId1080" tooltip="Завантажити сертифікат" display="Завантажити сертифікат"/>
    <hyperlink ref="E1088" r:id="rId1081" tooltip="Завантажити сертифікат" display="Завантажити сертифікат"/>
    <hyperlink ref="E1089" r:id="rId1082" tooltip="Завантажити сертифікат" display="Завантажити сертифікат"/>
    <hyperlink ref="E1090" r:id="rId1083" tooltip="Завантажити сертифікат" display="Завантажити сертифікат"/>
    <hyperlink ref="E1091" r:id="rId1084" tooltip="Завантажити сертифікат" display="Завантажити сертифікат"/>
    <hyperlink ref="E1092" r:id="rId1085" tooltip="Завантажити сертифікат" display="Завантажити сертифікат"/>
    <hyperlink ref="E1093" r:id="rId1086" tooltip="Завантажити сертифікат" display="Завантажити сертифікат"/>
    <hyperlink ref="E1094" r:id="rId1087" tooltip="Завантажити сертифікат" display="Завантажити сертифікат"/>
    <hyperlink ref="E1095" r:id="rId1088" tooltip="Завантажити сертифікат" display="Завантажити сертифікат"/>
    <hyperlink ref="E1096" r:id="rId1089" tooltip="Завантажити сертифікат" display="Завантажити сертифікат"/>
    <hyperlink ref="E1097" r:id="rId1090" tooltip="Завантажити сертифікат" display="Завантажити сертифікат"/>
    <hyperlink ref="E1098" r:id="rId1091" tooltip="Завантажити сертифікат" display="Завантажити сертифікат"/>
    <hyperlink ref="E1099" r:id="rId1092" tooltip="Завантажити сертифікат" display="Завантажити сертифікат"/>
    <hyperlink ref="E1100" r:id="rId1093" tooltip="Завантажити сертифікат" display="Завантажити сертифікат"/>
    <hyperlink ref="E1101" r:id="rId1094" tooltip="Завантажити сертифікат" display="Завантажити сертифікат"/>
    <hyperlink ref="E1102" r:id="rId1095" tooltip="Завантажити сертифікат" display="Завантажити сертифікат"/>
    <hyperlink ref="E1103" r:id="rId1096" tooltip="Завантажити сертифікат" display="Завантажити сертифікат"/>
    <hyperlink ref="E1104" r:id="rId1097" tooltip="Завантажити сертифікат" display="Завантажити сертифікат"/>
    <hyperlink ref="E1105" r:id="rId1098" tooltip="Завантажити сертифікат" display="Завантажити сертифікат"/>
    <hyperlink ref="E1106" r:id="rId1099" tooltip="Завантажити сертифікат" display="Завантажити сертифікат"/>
    <hyperlink ref="E1107" r:id="rId1100" tooltip="Завантажити сертифікат" display="Завантажити сертифікат"/>
    <hyperlink ref="E1108" r:id="rId1101" tooltip="Завантажити сертифікат" display="Завантажити сертифікат"/>
    <hyperlink ref="E1109" r:id="rId1102" tooltip="Завантажити сертифікат" display="Завантажити сертифікат"/>
    <hyperlink ref="E1110" r:id="rId1103" tooltip="Завантажити сертифікат" display="Завантажити сертифікат"/>
    <hyperlink ref="E1111" r:id="rId1104" tooltip="Завантажити сертифікат" display="Завантажити сертифікат"/>
    <hyperlink ref="E1112" r:id="rId1105" tooltip="Завантажити сертифікат" display="Завантажити сертифікат"/>
    <hyperlink ref="E1113" r:id="rId1106" tooltip="Завантажити сертифікат" display="Завантажити сертифікат"/>
    <hyperlink ref="E1114" r:id="rId1107" tooltip="Завантажити сертифікат" display="Завантажити сертифікат"/>
    <hyperlink ref="E1115" r:id="rId1108" tooltip="Завантажити сертифікат" display="Завантажити сертифікат"/>
    <hyperlink ref="E1116" r:id="rId1109" tooltip="Завантажити сертифікат" display="Завантажити сертифікат"/>
    <hyperlink ref="E1117" r:id="rId1110" tooltip="Завантажити сертифікат" display="Завантажити сертифікат"/>
    <hyperlink ref="E1118" r:id="rId1111" tooltip="Завантажити сертифікат" display="Завантажити сертифікат"/>
    <hyperlink ref="E1119" r:id="rId1112" tooltip="Завантажити сертифікат" display="Завантажити сертифікат"/>
    <hyperlink ref="E1120" r:id="rId1113" tooltip="Завантажити сертифікат" display="Завантажити сертифікат"/>
    <hyperlink ref="E1121" r:id="rId1114" tooltip="Завантажити сертифікат" display="Завантажити сертифікат"/>
    <hyperlink ref="E1122" r:id="rId1115" tooltip="Завантажити сертифікат" display="Завантажити сертифікат"/>
    <hyperlink ref="E1123" r:id="rId1116" tooltip="Завантажити сертифікат" display="Завантажити сертифікат"/>
    <hyperlink ref="E1124" r:id="rId1117" tooltip="Завантажити сертифікат" display="Завантажити сертифікат"/>
    <hyperlink ref="E1125" r:id="rId1118" tooltip="Завантажити сертифікат" display="Завантажити сертифікат"/>
    <hyperlink ref="E1126" r:id="rId1119" tooltip="Завантажити сертифікат" display="Завантажити сертифікат"/>
    <hyperlink ref="E1127" r:id="rId1120" tooltip="Завантажити сертифікат" display="Завантажити сертифікат"/>
    <hyperlink ref="E1128" r:id="rId1121" tooltip="Завантажити сертифікат" display="Завантажити сертифікат"/>
    <hyperlink ref="E1129" r:id="rId1122" tooltip="Завантажити сертифікат" display="Завантажити сертифікат"/>
    <hyperlink ref="E1130" r:id="rId1123" tooltip="Завантажити сертифікат" display="Завантажити сертифікат"/>
    <hyperlink ref="E1131" r:id="rId1124" tooltip="Завантажити сертифікат" display="Завантажити сертифікат"/>
    <hyperlink ref="E1132" r:id="rId1125" tooltip="Завантажити сертифікат" display="Завантажити сертифікат"/>
    <hyperlink ref="E1133" r:id="rId1126" tooltip="Завантажити сертифікат" display="Завантажити сертифікат"/>
    <hyperlink ref="E1134" r:id="rId1127" tooltip="Завантажити сертифікат" display="Завантажити сертифікат"/>
    <hyperlink ref="E1135" r:id="rId1128" tooltip="Завантажити сертифікат" display="Завантажити сертифікат"/>
    <hyperlink ref="E1136" r:id="rId1129" tooltip="Завантажити сертифікат" display="Завантажити сертифікат"/>
    <hyperlink ref="E1137" r:id="rId1130" tooltip="Завантажити сертифікат" display="Завантажити сертифікат"/>
    <hyperlink ref="E1138" r:id="rId1131" tooltip="Завантажити сертифікат" display="Завантажити сертифікат"/>
    <hyperlink ref="E1139" r:id="rId1132" tooltip="Завантажити сертифікат" display="Завантажити сертифікат"/>
    <hyperlink ref="E1140" r:id="rId1133" tooltip="Завантажити сертифікат" display="Завантажити сертифікат"/>
    <hyperlink ref="E1141" r:id="rId1134" tooltip="Завантажити сертифікат" display="Завантажити сертифікат"/>
    <hyperlink ref="E1142" r:id="rId1135" tooltip="Завантажити сертифікат" display="Завантажити сертифікат"/>
    <hyperlink ref="E1143" r:id="rId1136" tooltip="Завантажити сертифікат" display="Завантажити сертифікат"/>
    <hyperlink ref="E1144" r:id="rId1137" tooltip="Завантажити сертифікат" display="Завантажити сертифікат"/>
    <hyperlink ref="E1145" r:id="rId1138" tooltip="Завантажити сертифікат" display="Завантажити сертифікат"/>
    <hyperlink ref="E1146" r:id="rId1139" tooltip="Завантажити сертифікат" display="Завантажити сертифікат"/>
    <hyperlink ref="E1147" r:id="rId1140" tooltip="Завантажити сертифікат" display="Завантажити сертифікат"/>
    <hyperlink ref="E1148" r:id="rId1141" tooltip="Завантажити сертифікат" display="Завантажити сертифікат"/>
    <hyperlink ref="E1149" r:id="rId1142" tooltip="Завантажити сертифікат" display="Завантажити сертифікат"/>
    <hyperlink ref="E1150" r:id="rId1143" tooltip="Завантажити сертифікат" display="Завантажити сертифікат"/>
    <hyperlink ref="E1151" r:id="rId1144" tooltip="Завантажити сертифікат" display="Завантажити сертифікат"/>
    <hyperlink ref="E1152" r:id="rId1145" tooltip="Завантажити сертифікат" display="Завантажити сертифікат"/>
    <hyperlink ref="E1153" r:id="rId1146" tooltip="Завантажити сертифікат" display="Завантажити сертифікат"/>
    <hyperlink ref="E1154" r:id="rId1147" tooltip="Завантажити сертифікат" display="Завантажити сертифікат"/>
    <hyperlink ref="E1155" r:id="rId1148" tooltip="Завантажити сертифікат" display="Завантажити сертифікат"/>
    <hyperlink ref="E1156" r:id="rId1149" tooltip="Завантажити сертифікат" display="Завантажити сертифікат"/>
    <hyperlink ref="E1157" r:id="rId1150" tooltip="Завантажити сертифікат" display="Завантажити сертифікат"/>
    <hyperlink ref="E1159" r:id="rId1151" tooltip="Завантажити сертифікат" display="Завантажити сертифікат"/>
    <hyperlink ref="E1160" r:id="rId1152" tooltip="Завантажити сертифікат" display="Завантажити сертифікат"/>
    <hyperlink ref="E1161" r:id="rId1153" tooltip="Завантажити сертифікат" display="Завантажити сертифікат"/>
    <hyperlink ref="E1162" r:id="rId1154" tooltip="Завантажити сертифікат" display="Завантажити сертифікат"/>
    <hyperlink ref="E1163" r:id="rId1155" tooltip="Завантажити сертифікат" display="Завантажити сертифікат"/>
    <hyperlink ref="E1164" r:id="rId1156" tooltip="Завантажити сертифікат" display="Завантажити сертифікат"/>
    <hyperlink ref="E1165" r:id="rId1157" tooltip="Завантажити сертифікат" display="Завантажити сертифікат"/>
    <hyperlink ref="E1166" r:id="rId1158" tooltip="Завантажити сертифікат" display="Завантажити сертифікат"/>
    <hyperlink ref="E1167" r:id="rId1159" tooltip="Завантажити сертифікат" display="Завантажити сертифікат"/>
    <hyperlink ref="E1168" r:id="rId1160" tooltip="Завантажити сертифікат" display="Завантажити сертифікат"/>
    <hyperlink ref="E1169" r:id="rId1161" tooltip="Завантажити сертифікат" display="Завантажити сертифікат"/>
    <hyperlink ref="E1170" r:id="rId1162" tooltip="Завантажити сертифікат" display="Завантажити сертифікат"/>
    <hyperlink ref="E1171" r:id="rId1163" tooltip="Завантажити сертифікат" display="Завантажити сертифікат"/>
    <hyperlink ref="E1172" r:id="rId1164" tooltip="Завантажити сертифікат" display="Завантажити сертифікат"/>
    <hyperlink ref="E1173" r:id="rId1165" tooltip="Завантажити сертифікат" display="Завантажити сертифікат"/>
    <hyperlink ref="E1174" r:id="rId1166" tooltip="Завантажити сертифікат" display="Завантажити сертифікат"/>
    <hyperlink ref="E1175" r:id="rId1167" tooltip="Завантажити сертифікат" display="Завантажити сертифікат"/>
    <hyperlink ref="E1176" r:id="rId1168" tooltip="Завантажити сертифікат" display="Завантажити сертифікат"/>
    <hyperlink ref="E1177" r:id="rId1169" tooltip="Завантажити сертифікат" display="Завантажити сертифікат"/>
    <hyperlink ref="E1178" r:id="rId1170" tooltip="Завантажити сертифікат" display="Завантажити сертифікат"/>
    <hyperlink ref="E1179" r:id="rId1171" tooltip="Завантажити сертифікат" display="Завантажити сертифікат"/>
    <hyperlink ref="E1180" r:id="rId1172" tooltip="Завантажити сертифікат" display="Завантажити сертифікат"/>
    <hyperlink ref="E1181" r:id="rId1173" tooltip="Завантажити сертифікат" display="Завантажити сертифікат"/>
    <hyperlink ref="E1182" r:id="rId1174" tooltip="Завантажити сертифікат" display="Завантажити сертифікат"/>
    <hyperlink ref="E1183" r:id="rId1175" tooltip="Завантажити сертифікат" display="Завантажити сертифікат"/>
    <hyperlink ref="E1184" r:id="rId1176" tooltip="Завантажити сертифікат" display="Завантажити сертифікат"/>
    <hyperlink ref="E1185" r:id="rId1177" tooltip="Завантажити сертифікат" display="Завантажити сертифікат"/>
    <hyperlink ref="E1186" r:id="rId1178" tooltip="Завантажити сертифікат" display="Завантажити сертифікат"/>
    <hyperlink ref="E1187" r:id="rId1179" tooltip="Завантажити сертифікат" display="Завантажити сертифікат"/>
    <hyperlink ref="E1188" r:id="rId1180" tooltip="Завантажити сертифікат" display="Завантажити сертифікат"/>
    <hyperlink ref="E1189" r:id="rId1181" tooltip="Завантажити сертифікат" display="Завантажити сертифікат"/>
    <hyperlink ref="E1190" r:id="rId1182" tooltip="Завантажити сертифікат" display="Завантажити сертифікат"/>
    <hyperlink ref="E1191" r:id="rId1183" tooltip="Завантажити сертифікат" display="Завантажити сертифікат"/>
    <hyperlink ref="E1192" r:id="rId1184" tooltip="Завантажити сертифікат" display="Завантажити сертифікат"/>
    <hyperlink ref="E1193" r:id="rId1185" tooltip="Завантажити сертифікат" display="Завантажити сертифікат"/>
    <hyperlink ref="E1194" r:id="rId1186" tooltip="Завантажити сертифікат" display="Завантажити сертифікат"/>
    <hyperlink ref="E1195" r:id="rId1187" tooltip="Завантажити сертифікат" display="Завантажити сертифікат"/>
    <hyperlink ref="E1196" r:id="rId1188" tooltip="Завантажити сертифікат" display="Завантажити сертифікат"/>
    <hyperlink ref="E1197" r:id="rId1189" tooltip="Завантажити сертифікат" display="Завантажити сертифікат"/>
    <hyperlink ref="E1198" r:id="rId1190" tooltip="Завантажити сертифікат" display="Завантажити сертифікат"/>
    <hyperlink ref="E1199" r:id="rId1191" tooltip="Завантажити сертифікат" display="Завантажити сертифікат"/>
    <hyperlink ref="E1200" r:id="rId1192" tooltip="Завантажити сертифікат" display="Завантажити сертифікат"/>
    <hyperlink ref="E1201" r:id="rId1193" tooltip="Завантажити сертифікат" display="Завантажити сертифікат"/>
    <hyperlink ref="E1202" r:id="rId1194" tooltip="Завантажити сертифікат" display="Завантажити сертифікат"/>
    <hyperlink ref="E1203" r:id="rId1195" tooltip="Завантажити сертифікат" display="Завантажити сертифікат"/>
    <hyperlink ref="E1204" r:id="rId1196" tooltip="Завантажити сертифікат" display="Завантажити сертифікат"/>
    <hyperlink ref="E1205" r:id="rId1197" tooltip="Завантажити сертифікат" display="Завантажити сертифікат"/>
    <hyperlink ref="E1206" r:id="rId1198" tooltip="Завантажити сертифікат" display="Завантажити сертифікат"/>
    <hyperlink ref="E1207" r:id="rId1199" tooltip="Завантажити сертифікат" display="Завантажити сертифікат"/>
    <hyperlink ref="E1208" r:id="rId1200" tooltip="Завантажити сертифікат" display="Завантажити сертифікат"/>
    <hyperlink ref="E176" r:id="rId1201" tooltip="Завантажити сертифікат" display="Завантажити сертифікат"/>
    <hyperlink ref="E707" r:id="rId1202" tooltip="Завантажити сертифікат" display="Завантажити сертифікат"/>
    <hyperlink ref="E1158" r:id="rId1203" tooltip="Завантажити сертифікат" display="Завантажити сертифікат"/>
    <hyperlink ref="E1209" r:id="rId1204" tooltip="Завантажити сертифікат" display="Завантажити сертифікат"/>
    <hyperlink ref="E1210" r:id="rId1205" tooltip="Завантажити сертифікат" display="Завантажити сертифікат"/>
    <hyperlink ref="E1211" r:id="rId1206" tooltip="Завантажити сертифікат" display="Завантажити сертифікат"/>
    <hyperlink ref="E277" r:id="rId1207" tooltip="Завантажити сертифікат" display="Завантажити сертифікат"/>
    <hyperlink ref="E816" r:id="rId1208" tooltip="Завантажити сертифікат" display="Завантажити сертифікат"/>
    <hyperlink ref="E818" r:id="rId1209" tooltip="Завантажити сертифікат" display="Завантажити сертифікат"/>
    <hyperlink ref="E821" r:id="rId1210" tooltip="Завантажити сертифікат" display="Завантажити сертифікат"/>
  </hyperlinks>
  <pageMargins left="0.7" right="0.7" top="0.75" bottom="0.75" header="0.3" footer="0.3"/>
  <pageSetup paperSize="9" orientation="portrait" r:id="rId12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2023-04-13T17:02:38Z</dcterms:created>
  <dcterms:modified xsi:type="dcterms:W3CDTF">2023-05-29T12:48:11Z</dcterms:modified>
  <cp:category/>
</cp:coreProperties>
</file>