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ownloads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699" i="1" l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<sst xmlns="http://schemas.openxmlformats.org/spreadsheetml/2006/main" count="2198" uniqueCount="1426">
  <si>
    <t>номер</t>
  </si>
  <si>
    <t>дата</t>
  </si>
  <si>
    <t>Посилання на сертифікат</t>
  </si>
  <si>
    <t>001</t>
  </si>
  <si>
    <t>25 червня 2025 р.</t>
  </si>
  <si>
    <t>Dmytro Nomirovskii</t>
  </si>
  <si>
    <t>UPML KNU</t>
  </si>
  <si>
    <t>002</t>
  </si>
  <si>
    <t>Dmytro Pulnoi</t>
  </si>
  <si>
    <t>УкрДУЗТ міста Хакрова</t>
  </si>
  <si>
    <t>003</t>
  </si>
  <si>
    <t>Kulyk Yuliia</t>
  </si>
  <si>
    <t>Черкаський державний фаховий бізнес-коледж</t>
  </si>
  <si>
    <t>004</t>
  </si>
  <si>
    <t>Nadiia Doroshenko</t>
  </si>
  <si>
    <t>Karazin Kharkiv National University</t>
  </si>
  <si>
    <t>005</t>
  </si>
  <si>
    <t>Азаренкова Галина Михайлівна</t>
  </si>
  <si>
    <t>ХНУ імені В.Н. Каразіна</t>
  </si>
  <si>
    <t>006</t>
  </si>
  <si>
    <t>Александрович Любов Михайлівна</t>
  </si>
  <si>
    <t>ДНЗ «Львівське вище професійне політехнічне училище»</t>
  </si>
  <si>
    <t>007</t>
  </si>
  <si>
    <t>Алєксєєва Світлана Миколаївна</t>
  </si>
  <si>
    <t>КЗ КМР " Слобідська гімназія"</t>
  </si>
  <si>
    <t>008</t>
  </si>
  <si>
    <t>Анацька Злата Сергіївна</t>
  </si>
  <si>
    <t>Слов'янський заклад загальної середньої освіти І-ІІІ ступенів № 1 Слов'янської міської ради Донецької області</t>
  </si>
  <si>
    <t>009</t>
  </si>
  <si>
    <t>Андрєєва Олена Володимирівна</t>
  </si>
  <si>
    <t>Національний транспортний університет</t>
  </si>
  <si>
    <t>010</t>
  </si>
  <si>
    <t>Андрій Петрович Макаренко</t>
  </si>
  <si>
    <t>Інженерний навчально-науковий інститут ім. Ю.М. Потебні ЗНУ</t>
  </si>
  <si>
    <t>011</t>
  </si>
  <si>
    <t>Анна Павлівна Гунченко</t>
  </si>
  <si>
    <t>КЗЗСО "Щербанський ліцей" Лиманської селищної ради Роздільнянського району Одеської області</t>
  </si>
  <si>
    <t>012</t>
  </si>
  <si>
    <t>Антоненко Артем Сергійович</t>
  </si>
  <si>
    <t>Вершино-Кам'янська філія Ліцею Новгородківської селищної ради Кропивницького району Кіровоградської області</t>
  </si>
  <si>
    <t>013</t>
  </si>
  <si>
    <t>Антоненко Ольга Олександрівна</t>
  </si>
  <si>
    <t>014</t>
  </si>
  <si>
    <t>Антонів Ліліана Романівна</t>
  </si>
  <si>
    <t>Ліцей 21 Львівської міської ради м.Львова</t>
  </si>
  <si>
    <t>015</t>
  </si>
  <si>
    <t>Антонюк Сергій Миколайович</t>
  </si>
  <si>
    <t>Тернопільська загальноосвітня школа І-ІІІ ступенів N19</t>
  </si>
  <si>
    <t>016</t>
  </si>
  <si>
    <t>Артюхова Марія Олександрівна</t>
  </si>
  <si>
    <t>Комунальний заклад "Лозівський ліцей 4" Лозівської міської ради Харківської області</t>
  </si>
  <si>
    <t>017</t>
  </si>
  <si>
    <t>Астапова Тетяна Миколаївна</t>
  </si>
  <si>
    <t>Комунальний заклад "Улянівський ліцей" Богодухівської міської ради Богодухівського району Харківської області</t>
  </si>
  <si>
    <t>018</t>
  </si>
  <si>
    <t>Афанасьєва Тетяна Іванівна</t>
  </si>
  <si>
    <t>КЗПО "Центр творчості дітей та юнацтва «Сузір 'я»</t>
  </si>
  <si>
    <t>019</t>
  </si>
  <si>
    <t>Бабак Тетяна Анатоліївна</t>
  </si>
  <si>
    <t>Опорний заклад освіти "Гірниківський ліцей Ратнівської селищної ради"</t>
  </si>
  <si>
    <t>020</t>
  </si>
  <si>
    <t>Бабаскіна Алла Василівна</t>
  </si>
  <si>
    <t>Краматорське вище професійне училище</t>
  </si>
  <si>
    <t>021</t>
  </si>
  <si>
    <t>Бажан Сергій Євгенович</t>
  </si>
  <si>
    <t>Тавричанський опорний комунальний заклад загальної середньої освіти імені О. Гатила</t>
  </si>
  <si>
    <t>022</t>
  </si>
  <si>
    <t>Бажан Юлія Леонідівна</t>
  </si>
  <si>
    <t>Дніпровська гімназія № 26, Дніпровської міської ради</t>
  </si>
  <si>
    <t>023</t>
  </si>
  <si>
    <t>Балануца Юлія Олександрівна</t>
  </si>
  <si>
    <t>Михайлівська гімназія</t>
  </si>
  <si>
    <t>024</t>
  </si>
  <si>
    <t>Балим Інна Іванівна</t>
  </si>
  <si>
    <t>Сіверськодонецька Гімназія # 12 Луганська область</t>
  </si>
  <si>
    <t>025</t>
  </si>
  <si>
    <t>Балюк Ольга Володимирівна</t>
  </si>
  <si>
    <t>Комарівський ліцей Маневицької селищної ради</t>
  </si>
  <si>
    <t>026</t>
  </si>
  <si>
    <t>Барабаш Леся Віталіївна</t>
  </si>
  <si>
    <t>Уманський національний університет</t>
  </si>
  <si>
    <t>027</t>
  </si>
  <si>
    <t>Барамикова Євгенія Олександрівна</t>
  </si>
  <si>
    <t>ЗП(ПТ)О Регіональний центр професійної освіти залізничного транспорту та агротехнічного сервісу</t>
  </si>
  <si>
    <t>028</t>
  </si>
  <si>
    <t>Баран Марія Василіана</t>
  </si>
  <si>
    <t>Гімназія 10 Шептицької міської ради Львівської області</t>
  </si>
  <si>
    <t>029</t>
  </si>
  <si>
    <t>Баран Тетяна Степанівна</t>
  </si>
  <si>
    <t>КЗ ЛОР "Самбірська спеціальна школа "Берегиня "</t>
  </si>
  <si>
    <t>030</t>
  </si>
  <si>
    <t>Барбарош Ірина Вікторівна</t>
  </si>
  <si>
    <t>Державний навчальний заклад "Полтавський політехнічний ліцей"</t>
  </si>
  <si>
    <t>031</t>
  </si>
  <si>
    <t>Басараб Наталія Василівна</t>
  </si>
  <si>
    <t>Херсонський ліцей №52 "Перспектива" Херсонської міської ради</t>
  </si>
  <si>
    <t>032</t>
  </si>
  <si>
    <t>Бахур Романа Богданівна</t>
  </si>
  <si>
    <t>КЗ ЛОР "Самбірська спеціальна школа "Берегиня"</t>
  </si>
  <si>
    <t>033</t>
  </si>
  <si>
    <t>Башло Світлана Олександрівна</t>
  </si>
  <si>
    <t>Олександрівський ліцей</t>
  </si>
  <si>
    <t>034</t>
  </si>
  <si>
    <t>Беденко Світлана Миколаївна</t>
  </si>
  <si>
    <t>Харківський фаховий коледж спорту</t>
  </si>
  <si>
    <t>035</t>
  </si>
  <si>
    <t>Бедрій Людмила Миколаївна</t>
  </si>
  <si>
    <t>Меджибізький ліцей Меджибізької селищної ради Хмельницького району Хмельницької області</t>
  </si>
  <si>
    <t>036</t>
  </si>
  <si>
    <t>Беженар Марія Василівна</t>
  </si>
  <si>
    <t>Уманська гімназія номер 14</t>
  </si>
  <si>
    <t>037</t>
  </si>
  <si>
    <t>Березовська Оксана Богданівна</t>
  </si>
  <si>
    <t>Заклад загальної середньої освіти І-ІІІ ступенів - заклад дошкільної освіти с.Товстолуг</t>
  </si>
  <si>
    <t>038</t>
  </si>
  <si>
    <t>Березюк Андрій Віталійович</t>
  </si>
  <si>
    <t>Ридомильська загальноосвітня школа І-ІІІ ступенів Почаївської міської ради Тернопільської області</t>
  </si>
  <si>
    <t>039</t>
  </si>
  <si>
    <t>Бєженару Михайло Антонович</t>
  </si>
  <si>
    <t>ОПОРНИЙ ЗАКЛАД РЕНІЙСЬКИЙ ЛІЦЕЙ №1 РЕНІЙСЬКОЇ МІСЬКОЇ РАДИ ІЗМАЇЛЬСЬКОГО РАЙОНУ ОДЕСЬКОЇ ОБЛАСТІ</t>
  </si>
  <si>
    <t>040</t>
  </si>
  <si>
    <t>Бєлоусова Світлана Володимирівна</t>
  </si>
  <si>
    <t>Комунальний заклад "Харківський ліцей №93 ХМР"</t>
  </si>
  <si>
    <t>041</t>
  </si>
  <si>
    <t>Біда Катерина Ігорівна</t>
  </si>
  <si>
    <t>КЗ "ПОКОТИЛІВСЬКИЙ ЛІЦЕЙ "ПРОМІНЬ" ВИСОЧАНСЬКОЇ СЕЛИЩНОЇ РАДИ ХАРКІВСЬКОГО РАЙОНУ ХАРКІВСЬКОЇ ОБЛАСТІ"</t>
  </si>
  <si>
    <t>042</t>
  </si>
  <si>
    <t>Білак Георгій Георгійович</t>
  </si>
  <si>
    <t>Мукачівський кооперативний фаховий коледж бізнесу</t>
  </si>
  <si>
    <t>043</t>
  </si>
  <si>
    <t>Білецька Наталія Миколаївна</t>
  </si>
  <si>
    <t>Ліцей "Лідер" ПРИШИБСЬКОЇ СІЛЬСЬКОЇ РАДИ</t>
  </si>
  <si>
    <t>044</t>
  </si>
  <si>
    <t>Білявець Наталія Михайлівна</t>
  </si>
  <si>
    <t>Школа 131</t>
  </si>
  <si>
    <t>045</t>
  </si>
  <si>
    <t>Бітлян Світлана Миколаївна</t>
  </si>
  <si>
    <t>Петропавлівський ліцей № 2 Петропавлівської селищної ради</t>
  </si>
  <si>
    <t>046</t>
  </si>
  <si>
    <t>Блідна Лариса Миколаївна</t>
  </si>
  <si>
    <t>Вище професійне училище №36 с. Балин Хмельницької області</t>
  </si>
  <si>
    <t>047</t>
  </si>
  <si>
    <t>Бліняєва Світлана Петрівна</t>
  </si>
  <si>
    <t>Дальницький ліцей Дальницької сільської ради</t>
  </si>
  <si>
    <t>048</t>
  </si>
  <si>
    <t>Боброва Тетяна Володимирівна</t>
  </si>
  <si>
    <t>Бердичівська міська гуманітарна гімназія № 2</t>
  </si>
  <si>
    <t>049</t>
  </si>
  <si>
    <t>Богданова Світлана Іванівна</t>
  </si>
  <si>
    <t>ПрАТ "ПВНЗ "Запорізький інститут економіки та інформаційних технологій"</t>
  </si>
  <si>
    <t>050</t>
  </si>
  <si>
    <t>Боднарюк Ірина Леонідівна</t>
  </si>
  <si>
    <t>ВСП "Рівненський технічний фаховий коледж Національного університету водного господарства та природокористування"</t>
  </si>
  <si>
    <t>051</t>
  </si>
  <si>
    <t>Божко Ірина Георгіївна</t>
  </si>
  <si>
    <t>Чернівецький медичний фаховий коледж</t>
  </si>
  <si>
    <t>052</t>
  </si>
  <si>
    <t>Бойко Олена Володимирівна</t>
  </si>
  <si>
    <t>Луганський національний університет імені Тараса Шевченка</t>
  </si>
  <si>
    <t>053</t>
  </si>
  <si>
    <t>Бойко Світлана Миколаївна</t>
  </si>
  <si>
    <t>Івангородська філія КЗ «Олександрівський ліцей №2» Олександрівської селищної ради Кропивницького району Кіровоградської області</t>
  </si>
  <si>
    <t>054</t>
  </si>
  <si>
    <t>Бойко Тетяна Петрівна</t>
  </si>
  <si>
    <t>Гімназія номер 6 імені Житниченка І.В.</t>
  </si>
  <si>
    <t>055</t>
  </si>
  <si>
    <t>Бондаренко Наталія Вікторівна</t>
  </si>
  <si>
    <t>056</t>
  </si>
  <si>
    <t>Бондарук Василь Володимирович</t>
  </si>
  <si>
    <t>Шклинський ліцей Городищенської сільської ради Луцького району Волинської області</t>
  </si>
  <si>
    <t>057</t>
  </si>
  <si>
    <t>Бондарчук Богдан Борисович</t>
  </si>
  <si>
    <t>Бессарабський ліцей</t>
  </si>
  <si>
    <t>058</t>
  </si>
  <si>
    <t>Борисова Марина Володимирівна</t>
  </si>
  <si>
    <t>Богданівський ліцей Богданівської сільської ради Павлоградського району Дніпропетровської області</t>
  </si>
  <si>
    <t>059</t>
  </si>
  <si>
    <t>Борисюк Катерина Миколаївна</t>
  </si>
  <si>
    <t>060</t>
  </si>
  <si>
    <t>Боровський Вадим Володимирович</t>
  </si>
  <si>
    <t>Лисичанський ліцей № 27 Сєвєродонецького району Луганської області</t>
  </si>
  <si>
    <t>061</t>
  </si>
  <si>
    <t>Бороздина Тетяна Сергіївна</t>
  </si>
  <si>
    <t>ОЗЗСО "Лідер"Краматорської міської ради</t>
  </si>
  <si>
    <t>062</t>
  </si>
  <si>
    <t>Борсук Наталія Федорівна</t>
  </si>
  <si>
    <t>Дубровицький ліцей 2</t>
  </si>
  <si>
    <t>063</t>
  </si>
  <si>
    <t>Борщишин Ірина Дмитрівна</t>
  </si>
  <si>
    <t>Стрийська гімназія номер 4</t>
  </si>
  <si>
    <t>064</t>
  </si>
  <si>
    <t>Боярова Олена Анатоліївна</t>
  </si>
  <si>
    <t>НУБіП України</t>
  </si>
  <si>
    <t>065</t>
  </si>
  <si>
    <t>Боярчук Аліна Василівна</t>
  </si>
  <si>
    <t>ВСП "Класичний фаховий коледж СумДУ"</t>
  </si>
  <si>
    <t>066</t>
  </si>
  <si>
    <t>Брайловський Ілля Аркадійович</t>
  </si>
  <si>
    <t>Міжнародний класичний університет імені Пилипа Орлика</t>
  </si>
  <si>
    <t>067</t>
  </si>
  <si>
    <t>Бреславець Карина Олексіївна</t>
  </si>
  <si>
    <t>ВАЛКІВСЬКИЙ ЛІЦЕЙ №2 ВАЛКІВСЬКОЇ МІСЬКОЇ РАДИ БОГОДУХІВСЬКОГО РАЙОНУ ХАРКІВСЬКОЇ ОБЛАСТІ</t>
  </si>
  <si>
    <t>068</t>
  </si>
  <si>
    <t>Брич Марія Степанівна</t>
  </si>
  <si>
    <t>Підвиноградівська загальноосвітня школа І-ІІІ ступенів</t>
  </si>
  <si>
    <t>069</t>
  </si>
  <si>
    <t>Бровко Лариса Василівна</t>
  </si>
  <si>
    <t>ВСП "Хорольський агропромисловий фаховий коледж Полтавського державного аграрного університету"</t>
  </si>
  <si>
    <t>070</t>
  </si>
  <si>
    <t>Бублик Юлія Вікторівна</t>
  </si>
  <si>
    <t>Комунальний заклад "Лозівський ліцей №11" Лозівської міської ради Харківської області</t>
  </si>
  <si>
    <t>071</t>
  </si>
  <si>
    <t>Букар Марія Володимирівна</t>
  </si>
  <si>
    <t>Марининський ліцей</t>
  </si>
  <si>
    <t>072</t>
  </si>
  <si>
    <t>Булат Наталія Миколаївна</t>
  </si>
  <si>
    <t>Одеський національний університет ім. І.І. Мечникова</t>
  </si>
  <si>
    <t>073</t>
  </si>
  <si>
    <t>Булат Наталія Сергіївна</t>
  </si>
  <si>
    <t>ліцей №1 Подільської міської ради Подільського району Одеської області</t>
  </si>
  <si>
    <t>074</t>
  </si>
  <si>
    <t>Булах Ганна Володимирівна</t>
  </si>
  <si>
    <t>Школа 248</t>
  </si>
  <si>
    <t>075</t>
  </si>
  <si>
    <t>Булачок Віта Олександрівна</t>
  </si>
  <si>
    <t>Ліцей 285 м. Києва</t>
  </si>
  <si>
    <t>076</t>
  </si>
  <si>
    <t>Буренок Наталія Володимирівна</t>
  </si>
  <si>
    <t>ліцей 267 м.Київ</t>
  </si>
  <si>
    <t>077</t>
  </si>
  <si>
    <t>Бусько Наталія Іванівна</t>
  </si>
  <si>
    <t>Новосілківська загальноосвітня школа І-ІІІ ступенів, Підгаєцька ОТГ</t>
  </si>
  <si>
    <t>078</t>
  </si>
  <si>
    <t>Бутенко Альона Василівна</t>
  </si>
  <si>
    <t>Пушкарівський ліцей Верхньодніпровськоі міської ради</t>
  </si>
  <si>
    <t>079</t>
  </si>
  <si>
    <t>Бутенко Юлія Сергіївна</t>
  </si>
  <si>
    <t>080</t>
  </si>
  <si>
    <t>Бутова Людмила Володимирівна</t>
  </si>
  <si>
    <t>Новокаховський приладобудівний фаховий коледж</t>
  </si>
  <si>
    <t>081</t>
  </si>
  <si>
    <t>Буяновська Леся Юріївна</t>
  </si>
  <si>
    <t>Одеський ліцей "Ланжеронівський"</t>
  </si>
  <si>
    <t>082</t>
  </si>
  <si>
    <t>Вакал Тетяна Валентинівна</t>
  </si>
  <si>
    <t>Нововодянська ЗОШ І-ІІ ступенів Білозерської міської ради</t>
  </si>
  <si>
    <t>083</t>
  </si>
  <si>
    <t>Варварук Світлана Іванівна</t>
  </si>
  <si>
    <t>Марківський ліцей Солотвинської селищної ради</t>
  </si>
  <si>
    <t>084</t>
  </si>
  <si>
    <t>Василишин Марія Володимирівна</t>
  </si>
  <si>
    <t>ВСП «Львівський фаховий коледж харчової і переробної промисловості НУХТ»</t>
  </si>
  <si>
    <t>085</t>
  </si>
  <si>
    <t>Василова Анжела Миколаївна</t>
  </si>
  <si>
    <t>"Опорний заклад освіти - Колінковецький ліцей Топорівської сільської ради"</t>
  </si>
  <si>
    <t>086</t>
  </si>
  <si>
    <t>Васильєва Жанна Олексіївна</t>
  </si>
  <si>
    <t>Шевченківський ліцей Хрестівської сільської ради</t>
  </si>
  <si>
    <t>087</t>
  </si>
  <si>
    <t>Васильєва Олена Петрівна</t>
  </si>
  <si>
    <t>комунальний заклад "Харківський ліцей №95 Харківської міської ради"</t>
  </si>
  <si>
    <t>088</t>
  </si>
  <si>
    <t>Васильєва Олеся Василівна</t>
  </si>
  <si>
    <t>Новобузька гімназія №4</t>
  </si>
  <si>
    <t>089</t>
  </si>
  <si>
    <t>Васильченко Богдан Миколайович</t>
  </si>
  <si>
    <t>Опорний заклад «Диканський ліцей імені М.В. Гоголя» Диканської селищної ради Полтавської області</t>
  </si>
  <si>
    <t>090</t>
  </si>
  <si>
    <t>Васянович Таїса Миколаївна</t>
  </si>
  <si>
    <t>Коростенський міський ліцей 1</t>
  </si>
  <si>
    <t>091</t>
  </si>
  <si>
    <t>Вахновська Наталія Андріївна</t>
  </si>
  <si>
    <t>Луцький національний технічний університет</t>
  </si>
  <si>
    <t>092</t>
  </si>
  <si>
    <t>Веліченко Дмитро Святославович</t>
  </si>
  <si>
    <t>ОДЕСЬКИЙ ЛІЦЕЙ №28</t>
  </si>
  <si>
    <t>093</t>
  </si>
  <si>
    <t>Вербицька Вікторія Іванівна</t>
  </si>
  <si>
    <t>Харківський національний автомобільно-дорожний університет</t>
  </si>
  <si>
    <t>094</t>
  </si>
  <si>
    <t>Верланов Олександр Юрійович</t>
  </si>
  <si>
    <t>095</t>
  </si>
  <si>
    <t>Весельська Тетяна Володимирівна</t>
  </si>
  <si>
    <t>Берестинський педагогічний фаховий коледж КЗ "Харківська гуманітарно-педагогічна академія" Харківської обласної ради</t>
  </si>
  <si>
    <t>096</t>
  </si>
  <si>
    <t>Власова Оксана Іванівна</t>
  </si>
  <si>
    <t>Старолисецький ліцей Лисецької селищної ради</t>
  </si>
  <si>
    <t>097</t>
  </si>
  <si>
    <t>Вовк Тетяна Сергіївна</t>
  </si>
  <si>
    <t>Філія Гребінківська ЗОШ І-ІІст №1</t>
  </si>
  <si>
    <t>098</t>
  </si>
  <si>
    <t>Водоп'янов Роман Вікторович</t>
  </si>
  <si>
    <t>КЗ "Запорізька спеціалізована школа-інтернат ІІ-ІІІ ступенів "Козацький ліцей" Запорізької обласної ради</t>
  </si>
  <si>
    <t>099</t>
  </si>
  <si>
    <t>Войналович Світлана Володимирівна</t>
  </si>
  <si>
    <t>Ліцей № 1 м. Житомира</t>
  </si>
  <si>
    <t>Волківська АнтонінаПавлівна</t>
  </si>
  <si>
    <t>Малозубівщинський ліцейКоростенської міської ради Житомирської області</t>
  </si>
  <si>
    <t>Воробйова Марія Олександрівна</t>
  </si>
  <si>
    <t>ВСП ТФК ДУЕТ</t>
  </si>
  <si>
    <t>Воронюк Оксана Володимирівна</t>
  </si>
  <si>
    <t>Гімназія № 3 міста Білгорода-Дністровського Одеської області</t>
  </si>
  <si>
    <t>Гавриленко Любов Іванівна</t>
  </si>
  <si>
    <t>Криворізький ліцей №95 Криворізької міської ради</t>
  </si>
  <si>
    <t>Гайдукова Тетяна Вікторівна</t>
  </si>
  <si>
    <t>Криворізький ліцей 129 Криворізької міської ради</t>
  </si>
  <si>
    <t>Галина Лозинська</t>
  </si>
  <si>
    <t>Жовківський ЗЗСО І-ІІІ ст. N 3</t>
  </si>
  <si>
    <t>Гамівка Людмила Вікторівна</t>
  </si>
  <si>
    <t>Липкуватівський ліцей Нововодолазької селищної ради Харківської області</t>
  </si>
  <si>
    <t>Гаркава Лариса Олександрівна</t>
  </si>
  <si>
    <t>ВСП "Аграрно-економічний фаховий коледж ПДАУ"</t>
  </si>
  <si>
    <t>Гаталевич Ірина Миколаївна</t>
  </si>
  <si>
    <t>ІГЛ «Лінгвіст» ім. Заріфи Алієвої</t>
  </si>
  <si>
    <t>Гах Оксана Степанівна</t>
  </si>
  <si>
    <t>Комунальний заклад загальної середньої освіти "Луцький ліцей #26 Луцької міської ради "</t>
  </si>
  <si>
    <t>Гейко Ольга Петрівна</t>
  </si>
  <si>
    <t>Новосілківський академічний ліцей "Ерудит "</t>
  </si>
  <si>
    <t>Гетьман Марина Олександрівна</t>
  </si>
  <si>
    <t>Бучанський ліцей 9 Відділу освіти Бучанської міської ради</t>
  </si>
  <si>
    <t>Гиренко Наталія Сергіївна</t>
  </si>
  <si>
    <t>Нижньосироватський ліцей імені Бориса Грінченка Нижньосироватської сільської ради Сумського району Сумської області</t>
  </si>
  <si>
    <t>Гирман Тетяна Олексіївна</t>
  </si>
  <si>
    <t>ВСП «Конотопський індустріально-педагогічний фаховий коледж СумДУ»</t>
  </si>
  <si>
    <t>Гідора Марія Іллівна</t>
  </si>
  <si>
    <t>Кам'янський ліцей</t>
  </si>
  <si>
    <t>Глагола-Тарабій Вікторія Андріївна</t>
  </si>
  <si>
    <t>Гладка Любов Іванівна</t>
  </si>
  <si>
    <t>Софіївська гімназія Новомиколаївської селищної ради Запорізького району Запорізької області</t>
  </si>
  <si>
    <t>Гладун Надія Богданівна</t>
  </si>
  <si>
    <t>Ліцей міжнародних відносин ім. В.Стуса Львівської міської ради</t>
  </si>
  <si>
    <t>Гливенко Валентина Василівна</t>
  </si>
  <si>
    <t>Університет трансформації майбутнього</t>
  </si>
  <si>
    <t>Глухан Галина Григорівна</t>
  </si>
  <si>
    <t>Великосільська гімназія</t>
  </si>
  <si>
    <t>Гнатюк Анна Сергіївна</t>
  </si>
  <si>
    <t>Криворізький ліцей академічного спрямування "Міжнародні перспективи" Криворізької міської ради</t>
  </si>
  <si>
    <t>Гоголь Оксана Василівна</t>
  </si>
  <si>
    <t>Канівська загальноосвітня школа I - ІІІ ступенів №4 Канівської міської ради Черкаської області</t>
  </si>
  <si>
    <t>Голенок Світлана Миколаївна</t>
  </si>
  <si>
    <t>Миколаївська гімназія Обухівської селищної ради Дніпровського району Дніпропетровської області</t>
  </si>
  <si>
    <t>Голик Олексій Сергійович</t>
  </si>
  <si>
    <t>Піско-Радьківський ліцей (із структурними підрозділами) Борівської селищної ради Ізюмського району Харківської області</t>
  </si>
  <si>
    <t>Головко Наталія Андріївна</t>
  </si>
  <si>
    <t>Дніпровський україно-французький ліцей № 126 Дніпровської міської ради</t>
  </si>
  <si>
    <t>Голуб Ольга Миколаївна</t>
  </si>
  <si>
    <t>Мукачівський професійний політехнічний коледж</t>
  </si>
  <si>
    <t>Голюк Світлана Валентинівна</t>
  </si>
  <si>
    <t>Одеський ліцей #3 Одеської міської ради</t>
  </si>
  <si>
    <t>Гонтар Дмитро Анатолійович</t>
  </si>
  <si>
    <t>Криворізький ліцей #113 Криворізької міської ради</t>
  </si>
  <si>
    <t>Гончаренко Олена Михайлівна</t>
  </si>
  <si>
    <t>Броварський ліцей №3 Броварської міської ради Броварського району Київської області</t>
  </si>
  <si>
    <t>Горбань Катерина Володимирівна</t>
  </si>
  <si>
    <t>ВСП Технологічний фаховий коледж ДУЕТ</t>
  </si>
  <si>
    <t>Горбатенко Лада Володимирівна</t>
  </si>
  <si>
    <t>Криворізький ліцей академічного спрямування " Міжнародні перспективи"</t>
  </si>
  <si>
    <t>Горбачова Олександра Олегівна</t>
  </si>
  <si>
    <t>Запорізька спец.школа І-ІІІ ст.100</t>
  </si>
  <si>
    <t>Горбенко Ольга Борисівна</t>
  </si>
  <si>
    <t>Горецька Ірина Василівна</t>
  </si>
  <si>
    <t>Ліцей 33 м. Житомир</t>
  </si>
  <si>
    <t>Горінська Тетяна Миколаївна</t>
  </si>
  <si>
    <t>Миколаївська гімназія №30</t>
  </si>
  <si>
    <t>Горішний Тарас Іванович</t>
  </si>
  <si>
    <t>Ліцей 18 Львівської міської ради</t>
  </si>
  <si>
    <t>Горяча Олена Іванівна</t>
  </si>
  <si>
    <t>НТУ 'Дніпровська політехніка'</t>
  </si>
  <si>
    <t>Гоцуляк Катерина Іванівна</t>
  </si>
  <si>
    <t>Івано-Франківський фаховий коледж Прикарпатського національного університету імені Василя Стефаника</t>
  </si>
  <si>
    <t>Грабова Наталія Василівна</t>
  </si>
  <si>
    <t>Кищенецький заклад загальної середньої освіти І-ІII ступенів Маньківської селищної ради Черкаської області</t>
  </si>
  <si>
    <t>Гречаник Вікторія Володимирівна</t>
  </si>
  <si>
    <t>Академічний ліцей "Спектр " Новокаховської міської ради</t>
  </si>
  <si>
    <t>Гречка Антон Анатолійович</t>
  </si>
  <si>
    <t>Криворізька Гімназія 94 Міської Ради</t>
  </si>
  <si>
    <t>Грибова Ірина Михайлівна</t>
  </si>
  <si>
    <t>Чернігівський ліцей з ПВФП</t>
  </si>
  <si>
    <t>Гриджук Вікторія Дмитрівна</t>
  </si>
  <si>
    <t>Коломийська філія № 7 Коломийського ліцею № 5 імені Т. Г. Шевченка Коломийської міської ради Івано-Франківської області</t>
  </si>
  <si>
    <t>Гриліцька Анжела (Grylitska Anzhela)</t>
  </si>
  <si>
    <t>ЧНУ імені Богдана Хмельницького</t>
  </si>
  <si>
    <t>Гринчук Олена Анатоліївна</t>
  </si>
  <si>
    <t>Маріупольський професійний ліцей сфери послуг і торгівлі</t>
  </si>
  <si>
    <t>Гриценко Галина Павлівна</t>
  </si>
  <si>
    <t>Хацьківський ліцей-заклад загальної середньої освіти Степанківської сільської ради Черкаського району Черкаської області</t>
  </si>
  <si>
    <t>Гришко Олена Володимирівна</t>
  </si>
  <si>
    <t>Ліцей Лідер</t>
  </si>
  <si>
    <t>Гробова Наталія Олександрівна</t>
  </si>
  <si>
    <t>Люботинська загальноосвітня школа І-ІІІ ступенів № 3 Люботинської міської ради Харківської області</t>
  </si>
  <si>
    <t>Губарь Ірина Леонідівна</t>
  </si>
  <si>
    <t>Комишуваська гімназія "Джерела"Комишуваської селищної ради</t>
  </si>
  <si>
    <t>Губіцька Інна Іванівна</t>
  </si>
  <si>
    <t>ВСП "Маріупольський фаховий коледж ДВНЗ "ПДТУ"</t>
  </si>
  <si>
    <t>Гульшіна Катерина Юріївна</t>
  </si>
  <si>
    <t>Фастівський академічний ліцей №2</t>
  </si>
  <si>
    <t>Гуревич Кароліна Володимирівна</t>
  </si>
  <si>
    <t>Опорний заклад Очеретинський ЗЗСО І-ІІІ ступенів Олександрівської селищної ради Донецької області</t>
  </si>
  <si>
    <t>Гуренко Тамара Олексіївна</t>
  </si>
  <si>
    <t>Національний університет біоресурсів і природокористування України</t>
  </si>
  <si>
    <t>Гурінок Марина Анатоліївна</t>
  </si>
  <si>
    <t>Гусенко Ольга Сергіївна</t>
  </si>
  <si>
    <t>Одеський національний економічний університет</t>
  </si>
  <si>
    <t>Гусєва Тетяна Миколаївна</t>
  </si>
  <si>
    <t>Гут Любов Василівна</t>
  </si>
  <si>
    <t>Чернівецький торговельно-економічний інститут Державного торговельно-економічного університету</t>
  </si>
  <si>
    <t>Данілова Світлана Юріївна</t>
  </si>
  <si>
    <t>Нікопольська гімназія 20 НМР</t>
  </si>
  <si>
    <t>Данілочкіна Оксана Валерiївна</t>
  </si>
  <si>
    <t>Національний університет біоресурсів та природокористування України</t>
  </si>
  <si>
    <t>Дворська Наталія Петрівна</t>
  </si>
  <si>
    <t>Тлумацький ліцей №2 Тлумацької міської ради Івано-Франківського району Івано-Франківської області</t>
  </si>
  <si>
    <t>Демура Світлана Іванівна</t>
  </si>
  <si>
    <t>Плахтіївський ліцей Плахттіївської сільської ради Плахтіївської ОТГ</t>
  </si>
  <si>
    <t>Денисенко Галина Валентинівна</t>
  </si>
  <si>
    <t>Ліцей «Успіх» Монастирищенськоі міської ради Черкаської області</t>
  </si>
  <si>
    <t>Денисенко Ірина Вікторівна</t>
  </si>
  <si>
    <t>Білозерська загальноосвітня школа І-ІІІ ступенів №13 Білозерської міської ради Донецької області</t>
  </si>
  <si>
    <t>Денисюк Інна Іванівна</t>
  </si>
  <si>
    <t>ВСП " Автотранспортний фаховий коледж КНУ"</t>
  </si>
  <si>
    <t>Дербак Олена Вікторівна</t>
  </si>
  <si>
    <t>Харківський ліцей 143</t>
  </si>
  <si>
    <t>Дерев'янко Світлана Іванівна</t>
  </si>
  <si>
    <t>Дереза Ірина Сергіївна</t>
  </si>
  <si>
    <t>Криворізький Центрально-Міський ліцей Криворізької міської ради Дніпропетровської області</t>
  </si>
  <si>
    <t>Деркач Тетяна Анатоліївна</t>
  </si>
  <si>
    <t>ВСП "Уманський фаховий коледж технологій та бізнесу Уманського національного університету"</t>
  </si>
  <si>
    <t>Деркач Юлія Борисівна</t>
  </si>
  <si>
    <t>ОНЕУ</t>
  </si>
  <si>
    <t>Димніч Ольга Володимирівна</t>
  </si>
  <si>
    <t>Київський національний економічний університет імені Вадима Гетьмана</t>
  </si>
  <si>
    <t>Дмитрук Оксана Василівна</t>
  </si>
  <si>
    <t>Великолюбаський ліцей Костопільської міської ради</t>
  </si>
  <si>
    <t>Добровольська Марина Миколаївна</t>
  </si>
  <si>
    <t>Багачевська гімназія 1</t>
  </si>
  <si>
    <t>Добронос Світлана Володимирівна</t>
  </si>
  <si>
    <t>Білозерська загальноосвітня школа І-ІІІ ступенів № 13 Білозерської міської ради Донецької області</t>
  </si>
  <si>
    <t>Довбенко Тетяна Петрівна</t>
  </si>
  <si>
    <t>Криворізька гімназія 13 Криворізької міської ради</t>
  </si>
  <si>
    <t>Дорофєєва Олеся Олександрівна</t>
  </si>
  <si>
    <t>Лисичанський ліцей N28 "Гарант" Сєвєродонецького району Луганської області</t>
  </si>
  <si>
    <t>Доценко Діана Ігорывна</t>
  </si>
  <si>
    <t>Заклад загальної середньої освіти №2 Токмацької міської ради</t>
  </si>
  <si>
    <t>Дроботун Олена Григорівна</t>
  </si>
  <si>
    <t>Грем'яцький ліцей</t>
  </si>
  <si>
    <t>Дрозд Олена Миколаївна</t>
  </si>
  <si>
    <t>Білозерська ЗОШ І-ІІІ ступенів №15 Білозерської міської ради Донецької області</t>
  </si>
  <si>
    <t>Дрюма Зоя Олексіївна</t>
  </si>
  <si>
    <t>Ониськівська гімназія, Доброславської селищної ради</t>
  </si>
  <si>
    <t>Дубінська Галина Миколаївна</t>
  </si>
  <si>
    <t>Тернопільська загальноосвітня школа І-ІІІ ст.№4 ТМР ТО</t>
  </si>
  <si>
    <t>Дубчак Сергій Іванович</t>
  </si>
  <si>
    <t>Городенківський ліцей імені Антона Крушельницького</t>
  </si>
  <si>
    <t>Дуженко Алла Олексіївна</t>
  </si>
  <si>
    <t>Комунальний заклад "Харківський фізико-математичний науковий ліцей № 27 Харківської міської ради"</t>
  </si>
  <si>
    <t>Дятлова Юлія Володимирівна</t>
  </si>
  <si>
    <t>Інженерний навчально-науковий інститут ім. Ю.М. Потебні Запорізького навчального університету</t>
  </si>
  <si>
    <t>Єлізаров Ігор Георгійович</t>
  </si>
  <si>
    <t>Криворізький ліцей #77 Криворізької міської ради</t>
  </si>
  <si>
    <t>Єрмолаєва Віра Василівна</t>
  </si>
  <si>
    <t>КЗ "Ліцей сучасної освіти "Інтелект" Світловодської міської ради"</t>
  </si>
  <si>
    <t>Єршова Тетяна Василівна</t>
  </si>
  <si>
    <t>Білоцерківська гімназія-початкова школа №3 ім. Т. Г. Шевченка Білоцерківської міської ради Київської області</t>
  </si>
  <si>
    <t>Єфанов Сергій Юрійович</t>
  </si>
  <si>
    <t>ліцей № 34 імені Віктора Максименка Подільського району м.Києва</t>
  </si>
  <si>
    <t>Жаловага Валентин Миколайович</t>
  </si>
  <si>
    <t>опорний ліцей с.Зимне</t>
  </si>
  <si>
    <t>Жданова Анжеліка Миколаївна</t>
  </si>
  <si>
    <t>Криворізька гімназія 5 Криворізької міської ради</t>
  </si>
  <si>
    <t>Жердецька Лілія Вікторівна</t>
  </si>
  <si>
    <t>Жернова Інна Сергіївна</t>
  </si>
  <si>
    <t>Марганецький ліцей 12</t>
  </si>
  <si>
    <t>Жмака Сергій Володимирович</t>
  </si>
  <si>
    <t>Охіньківська ЗОШ І-ІІІ студентів</t>
  </si>
  <si>
    <t>Жогло Ольга Володимирівна</t>
  </si>
  <si>
    <t>Харківський ліцей 122 Харківської міської ради</t>
  </si>
  <si>
    <t>Жук Любов Михайлівна</t>
  </si>
  <si>
    <t>Середня загальноосвітня школа № 72</t>
  </si>
  <si>
    <t>Жукова Дарина Олександрівна</t>
  </si>
  <si>
    <t>ВСП "ТЕХНОЛОГІЧНИЙ ФАХОВИЙ КОЛЕДЖ ДУЕТ"</t>
  </si>
  <si>
    <t>Жуковська Тетяна Федорівна</t>
  </si>
  <si>
    <t>Глиннівський ліцей</t>
  </si>
  <si>
    <t>Забродська Алла Борисівна</t>
  </si>
  <si>
    <t>Зороківський ліцей Оліївської сільської ради Житомирського району Житомирської області</t>
  </si>
  <si>
    <t>Завізіон Анастасія Олексіївна</t>
  </si>
  <si>
    <t>Гімназія # 13 Самарівської міської ради</t>
  </si>
  <si>
    <t>Завіховська Марія Василівна</t>
  </si>
  <si>
    <t>Козаківський ліцей імені Катерини Манрдик-Куйбіди</t>
  </si>
  <si>
    <t>Загідуліна Наталія Георгіївна</t>
  </si>
  <si>
    <t>Ліцей № 214</t>
  </si>
  <si>
    <t>Заіменко Ілона Михайлівна</t>
  </si>
  <si>
    <t>Криворізька гімназія 40 КМР</t>
  </si>
  <si>
    <t>Зайцева Ірина Олександрівна</t>
  </si>
  <si>
    <t>ПРИВАТНИЙ ЗАКЛАД ЗАГАЛЬНОЇ СЕРЕДНЬОЇ ОСВІТИ "ХАРКІВСЬКИЙ ЛІЦЕЙ "ІТ СТЕП СКУЛ ХАРКІВ" ХАРКІВСЬКОЇ ОБЛАСТІ</t>
  </si>
  <si>
    <t>Замкова Світлана Миколаївна</t>
  </si>
  <si>
    <t>Херсонський кооперативний економіко-правовий фаховий коледж</t>
  </si>
  <si>
    <t>Зелениця Ірина Михайлівна</t>
  </si>
  <si>
    <t>Зінько Сергій Анатолійович</t>
  </si>
  <si>
    <t>Ліцей №2 Ладижинської міської ради Вінницької області</t>
  </si>
  <si>
    <t>Зозук Світлана Омелянівна</t>
  </si>
  <si>
    <t>Перегінський ліцей №2</t>
  </si>
  <si>
    <t>Зубчевська Наталія Богданівна</t>
  </si>
  <si>
    <t>Новосілківський ліцей</t>
  </si>
  <si>
    <t>Іванів Олена Ярославівна</t>
  </si>
  <si>
    <t>ВСП " Технічний фаховий коледж НУ "Львівська політехніка " Ходорівське відділення</t>
  </si>
  <si>
    <t>Іванійчук Людмила Іванівна</t>
  </si>
  <si>
    <t>Замагорівський</t>
  </si>
  <si>
    <t>Івашина Олександр Флорович</t>
  </si>
  <si>
    <t>Університет митної справи та фінансів</t>
  </si>
  <si>
    <t>Івашина Світлана Юріївна</t>
  </si>
  <si>
    <t>Ігнатенко Євгеній Васильович</t>
  </si>
  <si>
    <t>Комунальний заклад "Рішельєвський науковий ліцей"</t>
  </si>
  <si>
    <t>Ільніцький Михайло Вікторович</t>
  </si>
  <si>
    <t>Ходорківський ліцей</t>
  </si>
  <si>
    <t>Ільчук Павло Григорович</t>
  </si>
  <si>
    <t>Національний університет «Львівська політехніка»</t>
  </si>
  <si>
    <t>Ісаєва Ірина Миколаївна</t>
  </si>
  <si>
    <t>Запорізька гімназія №86 Запорізької міської ради</t>
  </si>
  <si>
    <t>Іскрак Вікторія Юріївна</t>
  </si>
  <si>
    <t>СЗШ</t>
  </si>
  <si>
    <t>Калач Інна Вікторівна</t>
  </si>
  <si>
    <t>Драбівський ліцей Драбівської селищної ради</t>
  </si>
  <si>
    <t>Калачинська Галина Петрівна</t>
  </si>
  <si>
    <t>Миколаївський ліцей №38 "Муніципальний колегіум" імені Володимира Дмитровича Чайки Миколаївської міської ради Миколаївської області</t>
  </si>
  <si>
    <t>Калашник Оксана Михайлівна</t>
  </si>
  <si>
    <t>Дніпровська гімназія №29 Дніпровської міської ради</t>
  </si>
  <si>
    <t>Калуш Валентина Віталіївна</t>
  </si>
  <si>
    <t>Опорний заклад "Колківський ліцей" Колківської селищної ради Волинської області</t>
  </si>
  <si>
    <t>Кальченко Ольга Миколаївна</t>
  </si>
  <si>
    <t>Національний університет "Чернігівська політехніка"</t>
  </si>
  <si>
    <t>Карнаухова Катерина Сергіївна</t>
  </si>
  <si>
    <t>В'язівоцький ліцей Вербківської сільської ради Павлоградського району Дніпропетровської області</t>
  </si>
  <si>
    <t>Каролоп Олена</t>
  </si>
  <si>
    <t>Карпенко Тетяна Ростиславівна</t>
  </si>
  <si>
    <t>Баштечківський заклад загальної середньої освіти І-ІІІ ступенів Баштечківської сільскої ради</t>
  </si>
  <si>
    <t>Карпова Наталія Миколаївна</t>
  </si>
  <si>
    <t>Ярмолинецький заклад загальної середньої освіти I-III ступенів N1 імені Сергія Слободяна</t>
  </si>
  <si>
    <t>Кашуба Оксана Михайлівна</t>
  </si>
  <si>
    <t>Ізюмський ліцей №5 Ізюмської міської ради</t>
  </si>
  <si>
    <t>Кец Оксана Йосипівна</t>
  </si>
  <si>
    <t>Остап'ївський заклад загальної середньої освіти І-ІІІ ступенів Скалатської міської ради Тернопільської області</t>
  </si>
  <si>
    <t>Кирилюк Марія Віталіївна</t>
  </si>
  <si>
    <t>КЗЗСО «Луцький ліцей №18 Луцької міської ради»</t>
  </si>
  <si>
    <t>Кириченко Любов Іванівна</t>
  </si>
  <si>
    <t>Просянський ліцей</t>
  </si>
  <si>
    <t>Киричук Олена Миколаївна</t>
  </si>
  <si>
    <t>ВСП " Технолого-економічний фаховий коледж Миколаївського НАУ "</t>
  </si>
  <si>
    <t>Кислюк Наталія Михайлівна</t>
  </si>
  <si>
    <t>Опорний заклад "Шацький ліцей" Шацької селищної ради</t>
  </si>
  <si>
    <t>Кіляновська Ірина Володимирівна</t>
  </si>
  <si>
    <t>Опорний заклад загальної середньої освіти "Академічний" Краматорської міської ради Донецької області</t>
  </si>
  <si>
    <t>Кісєльова Ганна Євгеніївна</t>
  </si>
  <si>
    <t>Запорізький класичний ліцей Запорізької міської ради Запорізької області</t>
  </si>
  <si>
    <t>Кіфор Оксана Василівна</t>
  </si>
  <si>
    <t>Шешорська гімназія імені В'ячеслава Чорновола</t>
  </si>
  <si>
    <t>Клапків Юрій Михайлович</t>
  </si>
  <si>
    <t>Клейно Євген Олександрович</t>
  </si>
  <si>
    <t>Лемешівська гімназія Яготинської міської ради Бориспільського району Київської області</t>
  </si>
  <si>
    <t>Клейно Любов Григорівна</t>
  </si>
  <si>
    <t>ЗЗСО І-ІІІ ступенів № 9 Торецької міської військово-цивільної адміністрації Бахмутського району Донецької області</t>
  </si>
  <si>
    <t>Климак Ольга Андріївна</t>
  </si>
  <si>
    <t>Войнилівський ліцей</t>
  </si>
  <si>
    <t>Клименко Артем Геннадійович</t>
  </si>
  <si>
    <t>Державний професійно-технічний навчальний заклад "Сновське вище професійне училище лісового господарства"</t>
  </si>
  <si>
    <t>Клименко Олена Вікторівна</t>
  </si>
  <si>
    <t>Слов'янський педагогічний ліцей Слов'янської міської ради Донецької області</t>
  </si>
  <si>
    <t>КЛИМЕНКО ТЕТЯНА ВІКТОРІВНА</t>
  </si>
  <si>
    <t>ЗВО "УНІВЕРСИТЕТ ТРАНСФОРМАЦІЇ МАЙБУТНЬОГО"</t>
  </si>
  <si>
    <t>Кобилинська Марія Михайлівна</t>
  </si>
  <si>
    <t>ВСП «Фаховий коледж управління, економіки і права Полтавського державного аграрного університету»</t>
  </si>
  <si>
    <t>Коваленко Артем Володимирович</t>
  </si>
  <si>
    <t>Дніпровська гімназія № 110 Дніпровської міської ради</t>
  </si>
  <si>
    <t>Коваленко Вікторія Володимирівна</t>
  </si>
  <si>
    <t>Коваленко Тетяна Василівна</t>
  </si>
  <si>
    <t>Лозуватський ліцей Шполянської міської ради об'єднаної територіальної громади Черкаської області</t>
  </si>
  <si>
    <t>Коваль Галина Олегівна</t>
  </si>
  <si>
    <t>Опорний заклад освіти -Городищенський ЗЗСО І-ІІІ ступенів N3 Городищенської міської ради Черкаської області</t>
  </si>
  <si>
    <t>Коваль Ірина</t>
  </si>
  <si>
    <t>Інженерний навчально-науковий інститут ім. Ю.М. Потебні Запорізького національного університету</t>
  </si>
  <si>
    <t>Ковальов Віталій Валерійович</t>
  </si>
  <si>
    <t>Херсонський державний університет</t>
  </si>
  <si>
    <t>Коваш Марина Валеріївна</t>
  </si>
  <si>
    <t>Одеський ліцей 57 Одеської міської ради</t>
  </si>
  <si>
    <t>Козак Ганна Олександрівна</t>
  </si>
  <si>
    <t>Міжнародна академічна школа "Одеса"</t>
  </si>
  <si>
    <t>Козлюк Жанна Олександрівна</t>
  </si>
  <si>
    <t>ГО"Європейський сімейний центр"Традиція"</t>
  </si>
  <si>
    <t>Козуб Ярослава Віталіївна</t>
  </si>
  <si>
    <t>Чернівецький індустріальний фаховий коледж</t>
  </si>
  <si>
    <t>Кокош Алла Миколаївна</t>
  </si>
  <si>
    <t>Комунальний неприбутковий заклад освіти Ізмаїльської міської ради Ізмаїльського району Одеської області «Український ліцей з поглибленим вивченням іноземних мов імені Т.Г.Шевченка»</t>
  </si>
  <si>
    <t>Колійчук Світлана Григорівна</t>
  </si>
  <si>
    <t>Комунальний заклад "Вінницький фізико-математичний ліцей №17"</t>
  </si>
  <si>
    <t>Колодій Андрій Володимирович</t>
  </si>
  <si>
    <t>Львівський національний університет ветеринарної медицини та біотехнологій імені С.З. Ґжицького</t>
  </si>
  <si>
    <t>Коломинська Тетяна Борисівна</t>
  </si>
  <si>
    <t>Тальнівська загальноосвітня школа І-ІІІ ступенів N2 Тальнівської міської ради Черкаської області</t>
  </si>
  <si>
    <t>Коміссарова Ірина Віталіївна</t>
  </si>
  <si>
    <t>Дніпровський фаховий коледж енергетичних та інформаційних технологій</t>
  </si>
  <si>
    <t>Компанієць Олександр Григорович</t>
  </si>
  <si>
    <t>КОМУНАЛЬНИЙ ЗАКЛАД "ВИСОЧАНСЬКИЙ ЛІЦЕЙ № 2 ВИСОЧАНСЬКОЇ СЕЛИЩНОЇ РАДИ ХАРКІВСЬКОГО РАЙОНУ ХАРКІВСЬКОЇ ОБЛАСТІ"</t>
  </si>
  <si>
    <t>Кондрацька Наталія Миколаївна</t>
  </si>
  <si>
    <t>Національний університет водного господарства та природокористування</t>
  </si>
  <si>
    <t>Коноваленко Юлія Миколаївна</t>
  </si>
  <si>
    <t>КЗ Нікопольська гімназія №3 Нікопольської міської ради</t>
  </si>
  <si>
    <t>Коновалова Ольга Борисівна</t>
  </si>
  <si>
    <t>ВСП "Фаховий коледж харчових технологій та підприємництва ДДТУ"</t>
  </si>
  <si>
    <t>Коновалюк Людмила Леонідівна</t>
  </si>
  <si>
    <t>Білокриницький опорний заклад загальної середньої освіти І-ІІІ ступенів</t>
  </si>
  <si>
    <t>Копилєв Олександр Анатолійович</t>
  </si>
  <si>
    <t>КЗО "Криворізький ліцей "Гранд" ДОР"</t>
  </si>
  <si>
    <t>Копилєва Ірина Миколаївна</t>
  </si>
  <si>
    <t>Криворізька гімназія №63 Криворізької міської ради</t>
  </si>
  <si>
    <t>Копилова Ольга Володимирівна</t>
  </si>
  <si>
    <t>Одеський національний морський університет</t>
  </si>
  <si>
    <t>Корж Кристина Олександрівна</t>
  </si>
  <si>
    <t>Комунальний заклад "Харківський ліцей №122 Харківської міської ради".</t>
  </si>
  <si>
    <t>Кормило Галина Павлівна</t>
  </si>
  <si>
    <t>ВСП-Технічний фаховий коледж Національного університету "Львівська політехніка"</t>
  </si>
  <si>
    <t>Корначевська Людмила Василівна</t>
  </si>
  <si>
    <t>Тернопільська початкова школа "Ерудит"</t>
  </si>
  <si>
    <t>Корнієнко Антоніна Петрівна</t>
  </si>
  <si>
    <t>Таращанський технічний та економіко-правовий фаховий коледж</t>
  </si>
  <si>
    <t>Корнійчук Інна Ярославівна</t>
  </si>
  <si>
    <t>Звіздівський ліцей</t>
  </si>
  <si>
    <t>Коробчук Тетяна Іванівна</t>
  </si>
  <si>
    <t>Коротка Надія Андріївна</t>
  </si>
  <si>
    <t>Костобобрівська філія І-ІІ ступенів Семенівського ліцею номер 2 Семенівської міської ради Чернігівської області</t>
  </si>
  <si>
    <t>Косенко Світлана Леонідівна</t>
  </si>
  <si>
    <t>Ліцей №13 Святошинського району м. Києва</t>
  </si>
  <si>
    <t>Косенок Тетяна Олександрівна</t>
  </si>
  <si>
    <t>Гірницька гімназія 18 Курахівської міської ради Покровського району, Донецької області</t>
  </si>
  <si>
    <t>Костецька Валентина Володимирівна</t>
  </si>
  <si>
    <t>Гвардійський ліцей</t>
  </si>
  <si>
    <t>Костюк Вікторія Анатоліївна</t>
  </si>
  <si>
    <t>Костюк Володимир Олександрович</t>
  </si>
  <si>
    <t>Ірпінський ліцей 2</t>
  </si>
  <si>
    <t>Костючек О М</t>
  </si>
  <si>
    <t>ЗЗСО Приватна школа " Фішка"</t>
  </si>
  <si>
    <t>Костюченко Олена Іванівна</t>
  </si>
  <si>
    <t>Дібрівський ліцей - заклад загальної середньої освіти І-III ступенів Хмелівської сільської ради Роменського району Сумської області</t>
  </si>
  <si>
    <t>Котик Ольга Василівна</t>
  </si>
  <si>
    <t>Кочина Ольга Сергіївна</t>
  </si>
  <si>
    <t>Криворізький ліцей №127 Криворізької міської ради</t>
  </si>
  <si>
    <t>Кошевьорова Тетяна Любомирівна</t>
  </si>
  <si>
    <t>Броварський ліцей N9</t>
  </si>
  <si>
    <t>Кошелюк Галина Іванівна</t>
  </si>
  <si>
    <t>Зіньківський ліцей Зіньківської сільської ради Хмельницької області</t>
  </si>
  <si>
    <t>Кошова Яна Олександрівна</t>
  </si>
  <si>
    <t>Новоселівська гімназія Піщанської сільської ради Самарівського району Дніпропетровської області</t>
  </si>
  <si>
    <t>Кравченко Ліна Миколаївна</t>
  </si>
  <si>
    <t>Комунальний заклад "Запорізька спеціалізована школа-інтернат ІІ-ІІІ ступенів "Січовий колегіум" Запорізької обласної ради</t>
  </si>
  <si>
    <t>Кравченко Наталія Юріївна</t>
  </si>
  <si>
    <t>Курахівська гімназія №2 Курахівської міської ради Донецької області</t>
  </si>
  <si>
    <t>Кравченко Ольга Олексіївна</t>
  </si>
  <si>
    <t>Крапива Ольга Сергіївна (Krapyva Olha)</t>
  </si>
  <si>
    <t>Бахмутська загальноосвітня школа І-ІІ ступенів №2</t>
  </si>
  <si>
    <t>Красножон Олена Сергіївна</t>
  </si>
  <si>
    <t>Одеський приватний ліцей "На перехресті"</t>
  </si>
  <si>
    <t>Крегул Надія Володимирівна</t>
  </si>
  <si>
    <t>КЗ "Тячівський професійний ліцей" ЗОР</t>
  </si>
  <si>
    <t>Крива Інна Степанівна</t>
  </si>
  <si>
    <t>Малосевастянівський ліцей Христинівської міської ради Черкаської області</t>
  </si>
  <si>
    <t>Криворученко Ганна Анатоліївна</t>
  </si>
  <si>
    <t>Слов'янський заклад загальної середньої освіти I-ІI ступенів №19 Слов'янської міської ради Донецької області</t>
  </si>
  <si>
    <t>Кривчук Ксенія Володимирівна</t>
  </si>
  <si>
    <t>Ліцей 290 Дарницького району міста Києва</t>
  </si>
  <si>
    <t>Кричевська Тетяна Олександрівна</t>
  </si>
  <si>
    <t>Волинський національний університет імені Лесі Українки</t>
  </si>
  <si>
    <t>Крівенко Ірина Олександрівна</t>
  </si>
  <si>
    <t>комунальний заклад "Харківська гімназія № 76 Харківської міської ради"</t>
  </si>
  <si>
    <t>Круглова Ганна Іванівна</t>
  </si>
  <si>
    <t>Одеська гімназія 18 Одеської міської ради</t>
  </si>
  <si>
    <t>Кубай Тетяна Юріївна</t>
  </si>
  <si>
    <t>КЗ "Бобринецький ліцей 1" Бобринецької міської ради</t>
  </si>
  <si>
    <t>Кузик Наталія Петрівна</t>
  </si>
  <si>
    <t>Кузій Маркіян Романович</t>
  </si>
  <si>
    <t>Львівська українська гуманітарна гімназія імені Олени Степанів</t>
  </si>
  <si>
    <t>Кузьміч Наталія Василівна</t>
  </si>
  <si>
    <t>Кротівщинська гімназія Великобагачанської селищної ради Миргородського району Полтавської області</t>
  </si>
  <si>
    <t>Кузьмяк Софія Петрівна</t>
  </si>
  <si>
    <t>Кулачко Олена Леонідівна</t>
  </si>
  <si>
    <t>Гімназія "ГАРМОНІЯ" міста Сєвєродонецька Луганської області</t>
  </si>
  <si>
    <t>Кулеша Софія Анатоліївна</t>
  </si>
  <si>
    <t>Бокиївська гімназія</t>
  </si>
  <si>
    <t>Кулик Раїса Іванівна</t>
  </si>
  <si>
    <t>Хмельницький ліцей Хмельницької обласної ради</t>
  </si>
  <si>
    <t>Кулішова Антоніна Анатоліївна</t>
  </si>
  <si>
    <t>Білицька загальноосвітня школа І-ІІІ ступенів №9 Добропільської міської ради Донецької області</t>
  </si>
  <si>
    <t>Кутня Олена Володимирівна</t>
  </si>
  <si>
    <t>Криворізький ліцей 127</t>
  </si>
  <si>
    <t>Куцак Артур Васильович</t>
  </si>
  <si>
    <t>ОЗ Теплицька ЗШ І-ІІІ ступенів №1</t>
  </si>
  <si>
    <t>Кучеренко Ірина Михайлівна</t>
  </si>
  <si>
    <t>Комунальний заклад "Харківський ліцей №61 Харківської міської ради"</t>
  </si>
  <si>
    <t>Кучерівська Софія Степанівна</t>
  </si>
  <si>
    <t>Чернівецький національний університет імені Юрія Федьковича</t>
  </si>
  <si>
    <t>Кучерук Людмила Олександрівна</t>
  </si>
  <si>
    <t>Вугледарський навчально-виховний комплекс "МРІЯ" (загальноосвітня школа І-ІІІ ступенів-дошкільний навчальний заклад)</t>
  </si>
  <si>
    <t>Кушніренко Юлія Сергіївна</t>
  </si>
  <si>
    <t>Комунальний заклад "Гімназія №21" Кам'янської міської ради</t>
  </si>
  <si>
    <t>Лавицька Анастасія Миколаївна</t>
  </si>
  <si>
    <t>ПЗЗСО І-ІІІ ступенів "Інноваційний ліцей"Ай-Скул"</t>
  </si>
  <si>
    <t>Лаврик Роман Іванович</t>
  </si>
  <si>
    <t>Дубовецький ліцей Дубовецької сільської ради</t>
  </si>
  <si>
    <t>Ладан Сергій Петрович</t>
  </si>
  <si>
    <t>Вінницький гуманітарний ліцей №1 ім.М.І.Пирогова</t>
  </si>
  <si>
    <t>Легка Юлія Геннадіївна</t>
  </si>
  <si>
    <t>Криворізька гімназія 74 Криворізької міської ради</t>
  </si>
  <si>
    <t>Лийза Катерина Михайлівна</t>
  </si>
  <si>
    <t>Мукачівський ліцей Мукачівської міської ради</t>
  </si>
  <si>
    <t>Липко Людмила Анатоліївна</t>
  </si>
  <si>
    <t>Брусилівський ліцей №1 імені І.І.Огієнка Брусилівської селищної ради</t>
  </si>
  <si>
    <t>Липко Сергій Петрович</t>
  </si>
  <si>
    <t>Брусилівський ліцей №1 імені І.І. Огієнка Брусилівської селищної ради</t>
  </si>
  <si>
    <t>Лиса Олена Володимирівна</t>
  </si>
  <si>
    <t>Дніпровський державний аграрно-економічний університет</t>
  </si>
  <si>
    <t>Литвинюк Марина Євгеніївна</t>
  </si>
  <si>
    <t>Литовченко Оксана Леонідівна</t>
  </si>
  <si>
    <t>Комунальний заклад "Полтавська загальноосвітня школа І-ІІІ ступенів √24 Полтавської міської ради Полтавської області"</t>
  </si>
  <si>
    <t>Лифар Дарʼя Владиславівна</t>
  </si>
  <si>
    <t>Відокремлений структурний підрозділ «Аграрно-економічний фаховий коледж Полтавського державного аграрного університету»</t>
  </si>
  <si>
    <t>Лихвар Тетяна Павлівна</t>
  </si>
  <si>
    <t>КУ Інженерненський ліцей</t>
  </si>
  <si>
    <t>Лихолат Володимир Миколайович</t>
  </si>
  <si>
    <t>Дніпровська гімназія 6 ДМР</t>
  </si>
  <si>
    <t>Лілік Світлана Вікторівна</t>
  </si>
  <si>
    <t>Любомирівський ліцей Березнегуватської селищної ради</t>
  </si>
  <si>
    <t>Лінтур Інна Володимирівна</t>
  </si>
  <si>
    <t>Мукачівський державний університет</t>
  </si>
  <si>
    <t>Лісевич Ірина Миколаївна</t>
  </si>
  <si>
    <t>Криворізький ліцей "Кредо" Криворізької міської ради</t>
  </si>
  <si>
    <t>Лісовина Наталія Леонідівна</t>
  </si>
  <si>
    <t>Нововодолазький ліцей №2 Нововодолазької селищної ради Харківської області</t>
  </si>
  <si>
    <t>Лістрова Світлана Олександрівна</t>
  </si>
  <si>
    <t>Комунальний заклад "Золотоніський академічний ліцей "Імпульс" Черкаської обласної ради"</t>
  </si>
  <si>
    <t>Лобанов Володимир Вікторович</t>
  </si>
  <si>
    <t>Вознесенська загальноосвітня школа І -ІІІ ступенів Вознесенської сільської ради Золотоніського району</t>
  </si>
  <si>
    <t>Лобанова Ірина Іванівна</t>
  </si>
  <si>
    <t>Комунальний заклад "Харківський ліцей №102 Харківської міської ради"</t>
  </si>
  <si>
    <t>Лозінський Сергій Віталійович</t>
  </si>
  <si>
    <t>Монастирищенський ліцей № 2 Монастирищенської міської ради Черкаської області</t>
  </si>
  <si>
    <t>Локтіонова Катерина Валеріївна</t>
  </si>
  <si>
    <t>Ліцей міжнародних відносин N 51 Печерського району м. Києва</t>
  </si>
  <si>
    <t>Лохвинська Оксана Петрівна</t>
  </si>
  <si>
    <t>Каховська загальноосвітня школа І-III ступенів № 6 Каховської міської ради Херсонської області</t>
  </si>
  <si>
    <t>Лупашко Людмила Іванівна</t>
  </si>
  <si>
    <t>Лупашко Юлія Сергіївна</t>
  </si>
  <si>
    <t>Луференко Наталія Микитівна</t>
  </si>
  <si>
    <t>КЗ Ліцей "Перспектива"</t>
  </si>
  <si>
    <t>Луценко Ольга Вікторівна</t>
  </si>
  <si>
    <t>Малинський ліцей √5 Малинської міської ради</t>
  </si>
  <si>
    <t>Луцик Ганна Андріївна</t>
  </si>
  <si>
    <t>Косівський ліцей ім.І.Пелипейка</t>
  </si>
  <si>
    <t>Людмила Михайлівна Юрциба</t>
  </si>
  <si>
    <t>Воловецький ліцей Воловецької селищної ради Закарпатської області</t>
  </si>
  <si>
    <t>Лямичева Валентина Миколаївна</t>
  </si>
  <si>
    <t>Херсонська ЗОШ № 41 - I-III ступенів Херсонської міської ради</t>
  </si>
  <si>
    <t>Ляхівненко Людмила Володимирівна</t>
  </si>
  <si>
    <t>Комунальний заклад "Харківський ліцей # 147"</t>
  </si>
  <si>
    <t>Ляхова Олена Валеріївна</t>
  </si>
  <si>
    <t>Відокремлений структурний підрозділ «Політехнічний фаховий коледж Криворізького національного університету»</t>
  </si>
  <si>
    <t>Ляхович Ольга Олександрівна</t>
  </si>
  <si>
    <t>Мадай Лідія Орестівна</t>
  </si>
  <si>
    <t>Львівська гімназія "Євшан"</t>
  </si>
  <si>
    <t>Мажора Наталія Миколаївна</t>
  </si>
  <si>
    <t>ДНЗ "Херсонське вище професійне комерційне училище"</t>
  </si>
  <si>
    <t>Маковей Тетяна Василівна</t>
  </si>
  <si>
    <t>ОЗ «Вашківецький ЗЗСО І-ІІІ ступенів»</t>
  </si>
  <si>
    <t>Маковецька Анастасія Олегівна</t>
  </si>
  <si>
    <t>Криворізька гімназія №100 Криворізької міської ради</t>
  </si>
  <si>
    <t>Максименко Ірина Віталіївна</t>
  </si>
  <si>
    <t>Херсонський загальноосвітній навчально- виховний комплекс 48 Херсонської міської ради</t>
  </si>
  <si>
    <t>Максименко Наталія Сергіївна</t>
  </si>
  <si>
    <t>Запорізька гімназія №51 Запорізької міської ради</t>
  </si>
  <si>
    <t>Макух Світлана Миколаївна</t>
  </si>
  <si>
    <t>Коропузький НВК</t>
  </si>
  <si>
    <t>Мамонтова Зінаїда Василівна</t>
  </si>
  <si>
    <t>Манько Оксана Віталіївна</t>
  </si>
  <si>
    <t>Люботинський ліцей N°2 Люботинської міської ради Харківської області</t>
  </si>
  <si>
    <t>Мараренко Валентина Миколаївна</t>
  </si>
  <si>
    <t>Білозернівська філія Ліцею Кам'янецької селищної ради Кропивницького району Кіровоградської області</t>
  </si>
  <si>
    <t>Мараховська Тетяна Анатоліївна</t>
  </si>
  <si>
    <t>Бершадський ліцей √1 імені Анатолія Матвієнка</t>
  </si>
  <si>
    <t>Маркова Євгенія Юхимівна</t>
  </si>
  <si>
    <t>Херсонський морський фаховий коледж рибної промисловості</t>
  </si>
  <si>
    <t>Мартинюк Ганна Вікторівна</t>
  </si>
  <si>
    <t>Криворізька гімназія №38</t>
  </si>
  <si>
    <t>Марущак Іван Михайлович</t>
  </si>
  <si>
    <t>КЗ ЛОР "Обласний науковий ліцей"</t>
  </si>
  <si>
    <t>Матвієнко Світлана Володимирівна</t>
  </si>
  <si>
    <t>Матійків Світлана Володимирівна</t>
  </si>
  <si>
    <t>Іванівський ліцей № 1 Іванівської селищної ради Херсонської області</t>
  </si>
  <si>
    <t>Матросова Людмила Миколаївна</t>
  </si>
  <si>
    <t>Матузок Тетяна Борисівна</t>
  </si>
  <si>
    <t>Ліцей #11 Звягельської міської ради</t>
  </si>
  <si>
    <t>Маханькова Олена Анатоліївна</t>
  </si>
  <si>
    <t>Криворізька гімназія №5 КМР</t>
  </si>
  <si>
    <t>Машовець Андрій Сергійович</t>
  </si>
  <si>
    <t>Спеціалізована школа № 200 імені Василя Стуса</t>
  </si>
  <si>
    <t>Меденці Єва Людвиківна</t>
  </si>
  <si>
    <t>Меліхов Євгеній Валентинович</t>
  </si>
  <si>
    <t>Запорізький національний університет</t>
  </si>
  <si>
    <t>Меліхова Тетяна Олегівна</t>
  </si>
  <si>
    <t>Мельник Катерина Миколаївна</t>
  </si>
  <si>
    <t>Мельник Леонід Васильович</t>
  </si>
  <si>
    <t>Мельник Наталія Анатоліївна</t>
  </si>
  <si>
    <t>Апостолівський ліцей № 3</t>
  </si>
  <si>
    <t>Мельник Олександр</t>
  </si>
  <si>
    <t>Мельникова Катерина</t>
  </si>
  <si>
    <t>Мельянкова Людмила Василівна</t>
  </si>
  <si>
    <t>Метеленко Наталя Георгіївна</t>
  </si>
  <si>
    <t>Миколенко Олена Михайлівна</t>
  </si>
  <si>
    <t>Прилуцький заклад загальної середньої освіти І-ІІІ ступенів №7(ліцей№7)Прилуцької міської ради Чернігівської області</t>
  </si>
  <si>
    <t>Милка Ірина Василівна</t>
  </si>
  <si>
    <t>Суходільський НВК: загальноосвітня школа І-ІІІ ступенів, дошкільний навчальний заклад "Золотий ключик" Шосткинського району Сумської області</t>
  </si>
  <si>
    <t>Михайліна Тетяна Михайлівна</t>
  </si>
  <si>
    <t>Новодофінівська гімназія Фонтанськоі ТГ Одеського району Одеської області</t>
  </si>
  <si>
    <t>Мільчаковська Катерина Володимирівна</t>
  </si>
  <si>
    <t>Золотобалківський ліцей Новоолександрівської сільської ради</t>
  </si>
  <si>
    <t>Міцюк Тетяна Анатоліївна</t>
  </si>
  <si>
    <t>Рудківська гімназія Демидівської селищної ради</t>
  </si>
  <si>
    <t>Мокрушина Оксана Григорівна</t>
  </si>
  <si>
    <t>КЗО "Криворізький ліцей"КОЛІЯ" ДОР"</t>
  </si>
  <si>
    <t>Молода Валентина Ілічна</t>
  </si>
  <si>
    <t>Кельменецький професійний ліцей</t>
  </si>
  <si>
    <t>Моравський Олексій Андрійович</t>
  </si>
  <si>
    <t>Мордань Євгенія Юріївна</t>
  </si>
  <si>
    <t>Сумський державний університет</t>
  </si>
  <si>
    <t>Москаленко Олена Володимирівна</t>
  </si>
  <si>
    <t>Харківський національний університет імені В.Н. Каразіна</t>
  </si>
  <si>
    <t>Москалюк Софія Сергіївна</t>
  </si>
  <si>
    <t>Новолюбомирська гімназія Олександрійської сільської ради Рівненського району Рівненської області</t>
  </si>
  <si>
    <t>Мостовенко Наталія Анатоліївна</t>
  </si>
  <si>
    <t>Мосьпан Ольга Іванівна</t>
  </si>
  <si>
    <t>Новокаховський професійний електротехнічний ліцей</t>
  </si>
  <si>
    <t>Мотрончик Тетяна Геннадіївна</t>
  </si>
  <si>
    <t>Рогівський заклад загальної середньої освіти І-ІІІ ступенів Маньківської селищної ради Черкаської області</t>
  </si>
  <si>
    <t>Мошенська Наталія Валеріївна</t>
  </si>
  <si>
    <t>Музичко Ірина Анатоліївна</t>
  </si>
  <si>
    <t>ВСП "Фаховий коледж економіки і технологій НУ "Чернігівська політехніка"</t>
  </si>
  <si>
    <t>Надія Дорошенко</t>
  </si>
  <si>
    <t>Харківський національний університет імені Василя Каразіна</t>
  </si>
  <si>
    <t>Надобко Оксана Григорівна</t>
  </si>
  <si>
    <t>КЗЗСО Ліцей 1 імені Володимира Красицького Хмельницької міської ради</t>
  </si>
  <si>
    <t>Назаренко Олеся Володимирівна</t>
  </si>
  <si>
    <t>Голубівська гімназія Голубівського ліцею Перещепинської міської ради Самарівського району Дніпропетровської області</t>
  </si>
  <si>
    <t>Нардєд Наталія Дмитрівна</t>
  </si>
  <si>
    <t>Борівська гімназія Шевченківської селищної ради Куп'янського району Харківської області</t>
  </si>
  <si>
    <t>Настасяк Любов Василівна</t>
  </si>
  <si>
    <t>Міжрічанський ліцей</t>
  </si>
  <si>
    <t>Наталія Олександрівна Бондаренко</t>
  </si>
  <si>
    <t>Білозірська гімназія-філія Білозірського ліцею-опорного ЗЗСО Білозірської сільської ради Черкаського району Черкаської області</t>
  </si>
  <si>
    <t>Науменко Оксана Вікторівна</t>
  </si>
  <si>
    <t>Фастівський ліцей #7</t>
  </si>
  <si>
    <t>Ненько Галина Іванівна</t>
  </si>
  <si>
    <t>Комунальний заклад професійної освіти "Нововолинський центр професійної освіти"</t>
  </si>
  <si>
    <t>Непокупна Тетяна Андріївна</t>
  </si>
  <si>
    <t>Полтавський національний педагогічний університет імені В. Г. Короленка</t>
  </si>
  <si>
    <t>Нестеренко Аліна Василівна</t>
  </si>
  <si>
    <t>Вапнярський ліцей №2</t>
  </si>
  <si>
    <t>Нетреба Галина Володимирівна</t>
  </si>
  <si>
    <t>Криворізька гімназія 66</t>
  </si>
  <si>
    <t>Нетребчук Лариса Олександрівна</t>
  </si>
  <si>
    <t>Державний торговельно-економічний університет</t>
  </si>
  <si>
    <t>Нечипуренко Ніна Володимирівна</t>
  </si>
  <si>
    <t>Криворізька гімназія 66 Криворізької міської ради</t>
  </si>
  <si>
    <t>Никитюк Тетяна Володимирівна</t>
  </si>
  <si>
    <t>Волинський обласний ліцей з посиленою військово-фізичною підготовкою імені Героїв Небесної Сотні</t>
  </si>
  <si>
    <t>Нікіфорова Ірина Миколаївна</t>
  </si>
  <si>
    <t>Ліцей № 1 м. Сєвєродонецька Луганської області</t>
  </si>
  <si>
    <t>Нікішина Ганна Олександрівна</t>
  </si>
  <si>
    <t>Комунальний заклад "Матвіївська загальноосвітня санаторна школа-інтернат І-ІІІступенів" Запорізької обласної ради</t>
  </si>
  <si>
    <t>Ніколова Олександра Іванівна</t>
  </si>
  <si>
    <t>Одеський ліцей №35</t>
  </si>
  <si>
    <t>Новікова Людмила Флорівна</t>
  </si>
  <si>
    <t>Новосад Олександр Іванович</t>
  </si>
  <si>
    <t>Кременянська філія ОЗ Лісоводський ліцей</t>
  </si>
  <si>
    <t>Носуліч Ігор Володимирович</t>
  </si>
  <si>
    <t>Шацька філія опорного закладу "Шацький ліцей" Шацької селищної ради Волинської області</t>
  </si>
  <si>
    <t>Нянько Людмила Юріївна</t>
  </si>
  <si>
    <t>Університет економіки і підприємництва</t>
  </si>
  <si>
    <t>Обливаний Олег Васильович</t>
  </si>
  <si>
    <t>Галицький ліцей "Академічний" Галицької міської ради Івано-Франківської області</t>
  </si>
  <si>
    <t>Оглобліна Вікторія Олександрівна</t>
  </si>
  <si>
    <t>Інженерний навчально-науковий інститут ім.Ю.М.Потебні Запорізького національного університету</t>
  </si>
  <si>
    <t>Озарінська Тетяна Станіславівна</t>
  </si>
  <si>
    <t>Одеський ліцеї #7 Одеської міської ради</t>
  </si>
  <si>
    <t>Олесенко Інна Сергіївна</t>
  </si>
  <si>
    <t>КЗ "Вінницький технічний ліцей"</t>
  </si>
  <si>
    <t>Олешко Галина Володимирівна</t>
  </si>
  <si>
    <t>Садівський ліцей Садівської сільської ради Сумського району Сумської області</t>
  </si>
  <si>
    <t>Олянич Олена Миколаївна</t>
  </si>
  <si>
    <t>Чернівецька гімназія №19</t>
  </si>
  <si>
    <t>Омельковець Тетяна Валентинівна</t>
  </si>
  <si>
    <t>Зносицький ліцей Немовицької сільської ради</t>
  </si>
  <si>
    <t>Онищук Алла Дмитрівна</t>
  </si>
  <si>
    <t>Енергодарська гімназія №1 Василівського району Запопорізької області</t>
  </si>
  <si>
    <t>Опанасюк Наталія Анатоліївна</t>
  </si>
  <si>
    <t>Хорошівський ліцей #2</t>
  </si>
  <si>
    <t>ОРЕШКО ТЕТЯНА ОЛЕКСІЇВНА</t>
  </si>
  <si>
    <t>Міжнародний ліцей "Михаїл"</t>
  </si>
  <si>
    <t>Орлова Лариса Станіславівна</t>
  </si>
  <si>
    <t>Миколаївська гімназія 56</t>
  </si>
  <si>
    <t>Ортинська Ірина Степанівна</t>
  </si>
  <si>
    <t>КЗ ЛОР «Самбірська спеціальна школа «Берегиня»</t>
  </si>
  <si>
    <t>Осипенко Ольга Володимирівна</t>
  </si>
  <si>
    <t>Голопристанський ліцей 2 Голопристанської міської ради</t>
  </si>
  <si>
    <t>Осколкова Тетяна Миколаївна</t>
  </si>
  <si>
    <t>Гімназія №16 міста Сєвєродонецька Луганської області</t>
  </si>
  <si>
    <t>Офінгендіна Людмила Артурівна</t>
  </si>
  <si>
    <t>Ліцей 277</t>
  </si>
  <si>
    <t>Охота Юлія Валентинівна</t>
  </si>
  <si>
    <t>Академічний ліцей Спектр Новокаховської міської ради</t>
  </si>
  <si>
    <t>Охріменко Жанна Степанівна</t>
  </si>
  <si>
    <t>Грушівська гімназія Ржищівської міської ради</t>
  </si>
  <si>
    <t>Пабат Лариса Миколаївна</t>
  </si>
  <si>
    <t>Талалаївський ліцей Талалаївської сільської ради Ніжинського району Чернігівської області</t>
  </si>
  <si>
    <t>Павлович Віра Вікторівна</t>
  </si>
  <si>
    <t>Чернівецька гімназія #7</t>
  </si>
  <si>
    <t>Павлюк Ірина Ярославівна</t>
  </si>
  <si>
    <t>Вишківський ліцей №1 Вишківської селищної ради</t>
  </si>
  <si>
    <t>Падалко Ірина Ігорівна</t>
  </si>
  <si>
    <t>Голубівський ліцей Перещепинської міської ради</t>
  </si>
  <si>
    <t>Паламарчук Юлія Андріївна</t>
  </si>
  <si>
    <t>Ліцей 5 Павлоградської міської ради</t>
  </si>
  <si>
    <t>Панухник Тетяна Юріївна</t>
  </si>
  <si>
    <t>Словечанський ліцей Словечанської сільської ради</t>
  </si>
  <si>
    <t>Парубець Олена Миколаївна</t>
  </si>
  <si>
    <t>Пархоменко Валерій Юрійович</t>
  </si>
  <si>
    <t>Обухівська гімназія Обухівської селищної ради Дніпровського району Дніпропетровської області</t>
  </si>
  <si>
    <t>Пархоменко Оксана Анатоліївна</t>
  </si>
  <si>
    <t>Школа І-ІІІ ступенів # 232 Оболонського р-ну м. Києва</t>
  </si>
  <si>
    <t>Пастернак Тетяна Валеріївна</t>
  </si>
  <si>
    <t>ВСП "Фаховий коледж економіки та бізнесу Дніпровського національного університету імені Олеся Гончара"</t>
  </si>
  <si>
    <t>Паученко Олена Валеріївна</t>
  </si>
  <si>
    <t>Куцурубський ліцей імені Т.Г.Шевченка Куцурубської сільської ради Миколаївської області</t>
  </si>
  <si>
    <t>Пашковська Наталя Василівна</t>
  </si>
  <si>
    <t>Каховський НВК "Гімназія - спеціалізована школа І ступеня з поглибленим вивченням іноземних мов"</t>
  </si>
  <si>
    <t>Пеняк Юлія Сергіївна</t>
  </si>
  <si>
    <t>Петренко Вікторія Сергіївна</t>
  </si>
  <si>
    <t>Петровська Марина Вікторівна</t>
  </si>
  <si>
    <t>Марганецький ліцей N11 Марганецької міської ради</t>
  </si>
  <si>
    <t>Петрушка Людмила Миколаївна</t>
  </si>
  <si>
    <t>Рівнянський ліцей N2 Рівнянської сільської ради Новоукраїнського району Кіровоградської області</t>
  </si>
  <si>
    <t>Печеник Світлана Іванівна</t>
  </si>
  <si>
    <t>Ірпінський ліцей #3 Бучанського району Київської області</t>
  </si>
  <si>
    <t>Пилипенко Василь Васильович</t>
  </si>
  <si>
    <t>Опорний заклад Малинський ліцей Малинської сільської ради</t>
  </si>
  <si>
    <t>Пиріг Світлана Олександрівна</t>
  </si>
  <si>
    <t>Півторак Наталія Василівна</t>
  </si>
  <si>
    <t>Ліцей № 286 міста Кивєа</t>
  </si>
  <si>
    <t>Підвисоцька Людмила Ярославівна</t>
  </si>
  <si>
    <t>ТОВ «Вишгородський заклад загальної середньої освіти-ліцей «ЕКТІВ СКУЛ»</t>
  </si>
  <si>
    <t>Підкуйко Людмила Михайлівна</t>
  </si>
  <si>
    <t>Лисянський ліцей №2 Лисянської селищної ради Черкаської області.</t>
  </si>
  <si>
    <t>Пісарєва Наталія Петрівна</t>
  </si>
  <si>
    <t>Комунальний заклад " Харківський ліцей №105 Харківської міської ради"</t>
  </si>
  <si>
    <t>Пішко Лариса Анатоліївна</t>
  </si>
  <si>
    <t>Технічний фаховий коледж Луцького національного технічного університету</t>
  </si>
  <si>
    <t>Плакош Оксана</t>
  </si>
  <si>
    <t>КЗ "ЗІППО" ЗОР</t>
  </si>
  <si>
    <t>Плевако Олена Василівна</t>
  </si>
  <si>
    <t>Держенергоефективності</t>
  </si>
  <si>
    <t>Площанська Надія Петрівна</t>
  </si>
  <si>
    <t>Жидачівський ЗЗСО І-ІІІ ступенів №1 імені Героя України Тараса Матвіїва</t>
  </si>
  <si>
    <t>Плясенко Євгеній Олександрович</t>
  </si>
  <si>
    <t>Комунальний заклад Сумської обласної ради Сумський обласний академічний ліцей імені Дмитра Євдокимова</t>
  </si>
  <si>
    <t>Подільчук Мирослава Іванівна</t>
  </si>
  <si>
    <t>Державний професійно-технічний навчальний заклад "Чернівецький професійний ліцей залізничного транспорту"</t>
  </si>
  <si>
    <t>Подкопаєва Оксана Володимирівна</t>
  </si>
  <si>
    <t>Санаторна школа 20</t>
  </si>
  <si>
    <t>Подолякіна Яна Валеріївна</t>
  </si>
  <si>
    <t>Сумський заклад загальної середньої освіти І-ІІІ ступенів № 10 Сумської міської ради</t>
  </si>
  <si>
    <t>Полевик Галина Олексіївна</t>
  </si>
  <si>
    <t>Боярський академічний ліцей "Лідер"</t>
  </si>
  <si>
    <t>Полищук Людмила Миколаївна</t>
  </si>
  <si>
    <t>КЗ Верхньоторецький НВК: загальноосвітня школа І-ІІІ ступенів - дошкільний навчальний заклад Очеретинської селищної військово-цивільної адміністрації Покровського району Донецької області</t>
  </si>
  <si>
    <t>Полінкевич Оксана Миколаївна</t>
  </si>
  <si>
    <t>Поліщук Оксана Пилипівна</t>
  </si>
  <si>
    <t>Чорноморський економіко-правовий ліцей № 1 Чорноморської міської ради Одеського району Одеської області</t>
  </si>
  <si>
    <t>Полудень Віолета Олегівна</t>
  </si>
  <si>
    <t>Криворізька гімназія 45 Криворізької міської ради</t>
  </si>
  <si>
    <t>Полякова Олена Сергіївна</t>
  </si>
  <si>
    <t>Курахівська гімназія №2</t>
  </si>
  <si>
    <t>Пономарьова Елліна Вячеславівна</t>
  </si>
  <si>
    <t>Черкаський ліцей Черкаської селищної ради Краматорського району Донецької області</t>
  </si>
  <si>
    <t>Попова Алла Олександрівна</t>
  </si>
  <si>
    <t>Попович Ольга Іванівна</t>
  </si>
  <si>
    <t>ВСП "Конотопський індустріально-педагогічний фаховий коледж СумДУ"</t>
  </si>
  <si>
    <t>Постоловська Ліля Петрівна</t>
  </si>
  <si>
    <t>Плосківський ліцей Великодимерської селищної ради</t>
  </si>
  <si>
    <t>Потапович Анжеліка Едуардівна</t>
  </si>
  <si>
    <t>Комунальний заклад "Олешківський опорний заклад освіти №4" Олешківської міської ради</t>
  </si>
  <si>
    <t>Почтарь Валентина Георгіївна</t>
  </si>
  <si>
    <t>Запорізька гімназія №6 Запорізької міськради Запорізької області</t>
  </si>
  <si>
    <t>Приймак Олена Миколаївна</t>
  </si>
  <si>
    <t>ЗЗСО "Письмечівська гімназія" Солонянської селищної ради Дніпропетровської області</t>
  </si>
  <si>
    <t>Приходько Людмила Юріївна</t>
  </si>
  <si>
    <t>Дніпровська гімназія 72 ДМР</t>
  </si>
  <si>
    <t>Приходько Мирослава Михайлівна</t>
  </si>
  <si>
    <t>Людинський ліцей Висоцької сільської ради Сарненського району Рівненської області</t>
  </si>
  <si>
    <t>Приходько Ольга Сергіївна</t>
  </si>
  <si>
    <t>Зарічненський ліцей Черкаської селищної ради Самарівського району Дніпропетровської області</t>
  </si>
  <si>
    <t>Приходько Тамара Павлівна</t>
  </si>
  <si>
    <t>Ліцей № 20 м. Києва</t>
  </si>
  <si>
    <t>Проботюк Анатолій Олександрович</t>
  </si>
  <si>
    <t>Ліцей №8 міста Житомира</t>
  </si>
  <si>
    <t>Проценко Інна Вікторівна</t>
  </si>
  <si>
    <t>Чернігівська гімназія 11 Чернігівської міської ради</t>
  </si>
  <si>
    <t>Процик Марія Миколаївна</t>
  </si>
  <si>
    <t>Тернопільський кооперативний фаховий коледж</t>
  </si>
  <si>
    <t>Проць Мирослава Іванівна</t>
  </si>
  <si>
    <t>Березниківський ЗЗСО І-ІІІ ступенів</t>
  </si>
  <si>
    <t>Пульна Олена Геннадіїївна</t>
  </si>
  <si>
    <t>Гімназія №5 міста Сіверськодонецька Луганської області</t>
  </si>
  <si>
    <t>Рагуліна Світлана Вікторівна</t>
  </si>
  <si>
    <t>Комунальний заклад Лозівський ліцей №5"Лінгва" Лозівської міської ради Харківської області</t>
  </si>
  <si>
    <t>Радіонова Наталія Василівна</t>
  </si>
  <si>
    <t>Харківський національний педагогічний університет імені Г.С.Сковороди</t>
  </si>
  <si>
    <t>Райлян Тетяна Сергіївна</t>
  </si>
  <si>
    <t>Опорний заклад Буджацький ліцей з дошкільним відділенням, початковою школою та гімназією</t>
  </si>
  <si>
    <t>Рассамакіна Анна Юріївна</t>
  </si>
  <si>
    <t>Науковий ліцей комунального закладу вищої освіти "Хортицька національна навчально-реабілітаційна академія" Запорізької обласної ради</t>
  </si>
  <si>
    <t>Ребікова Олена Михайлівна</t>
  </si>
  <si>
    <t>Гімназія 258</t>
  </si>
  <si>
    <t>Рибак Зоряна Андріївна</t>
  </si>
  <si>
    <t>РИБІНА Алла Матвіївна</t>
  </si>
  <si>
    <t>ВСП "Березівське вище професійне училище Національного університету "Одеська політехніка "</t>
  </si>
  <si>
    <t>Рибка Катерина Миколаївна</t>
  </si>
  <si>
    <t>Кремінський ліцей 5</t>
  </si>
  <si>
    <t>Родомська Анна Геннадіївна</t>
  </si>
  <si>
    <t>Дніпровський ліцей 139 ДМР</t>
  </si>
  <si>
    <t>Романенко Наталія Іванівна</t>
  </si>
  <si>
    <t>КЗ «Маріупольський навчально-виховний комплекс «Ліцей-школа № 48» Маріупольської міської ради Донецької області»</t>
  </si>
  <si>
    <t>Романишин Ольга Миколаївна</t>
  </si>
  <si>
    <t>Тернопільський класичний ліцей</t>
  </si>
  <si>
    <t>Романчук Анна Петрівна</t>
  </si>
  <si>
    <t>Гордіівська філія Романівського ліцею номер 2 Романівськоі селищної ради</t>
  </si>
  <si>
    <t>Романюк Світлана Остапівна</t>
  </si>
  <si>
    <t>Бахмутська загальноосвітня школа І-ІІІ ступенів № 10 Бахмутської міської ради Донецької області</t>
  </si>
  <si>
    <t>Руденко Ніна Іванівна</t>
  </si>
  <si>
    <t>ВСП «Технологічний фаховий коледж Державного університету економіки і технологій»</t>
  </si>
  <si>
    <t>Рудик Вікторія Сергіївна</t>
  </si>
  <si>
    <t>ВСП "Аграрно-економічний фаховий коледж Полтавського державного аграрного університету"</t>
  </si>
  <si>
    <t>Рудник Вікторія Віталіївна</t>
  </si>
  <si>
    <t>Львівська гімназія «Євшан»</t>
  </si>
  <si>
    <t>Рудой Володимир Михайлович</t>
  </si>
  <si>
    <t>Рудоман Тетяна Вікторівна</t>
  </si>
  <si>
    <t>Барський ліцей номер 4 Барської міської ради</t>
  </si>
  <si>
    <t>Рудська Ірина Василівна</t>
  </si>
  <si>
    <t>ЗОШ І-ІІІ ступенів, с. Дорогичівка.</t>
  </si>
  <si>
    <t>Рудь Оксана Василівна</t>
  </si>
  <si>
    <t>Комунальний заклад "Черкаський академічний ліцей "Перспектива" Черкаської обласної ради"</t>
  </si>
  <si>
    <t>Рудяк Олександр Володимирович</t>
  </si>
  <si>
    <t>Пальчиківський навчально-виховний комплекс Полтавської міської ради</t>
  </si>
  <si>
    <t>Рульов Олексій Валерійович</t>
  </si>
  <si>
    <t>Криворізька гімназія №5 Криворізької міської ради</t>
  </si>
  <si>
    <t>Руча Анна Вадимівна</t>
  </si>
  <si>
    <t>Троїцький ліцей Української сільської ради Синельниківського району Дніпропетровської області</t>
  </si>
  <si>
    <t>Ручаковський Андрій Михайлович</t>
  </si>
  <si>
    <t>Гімназія с. Грабовець Великогаївської сільської ради Тернопільської області</t>
  </si>
  <si>
    <t>Рябенко Галина</t>
  </si>
  <si>
    <t>Рязанова Наталія Олексіївна</t>
  </si>
  <si>
    <t>Савенець Наталія Миколаївна</t>
  </si>
  <si>
    <t>СЗШ 99 м. Львів</t>
  </si>
  <si>
    <t>Савенкова Владислава Геннадіївна</t>
  </si>
  <si>
    <t>Навчально-науковий інститут права Київського національного університету імені Тараса Шевченка</t>
  </si>
  <si>
    <t>Савицька Олена Василівна</t>
  </si>
  <si>
    <t>КЗ професійної освіти "Нововолинський центр професійної освіти" Волинської обласної ради</t>
  </si>
  <si>
    <t>Савостьяненко Наталя Григорівна</t>
  </si>
  <si>
    <t>Гімназія 99</t>
  </si>
  <si>
    <t>Савченко Альона Сергіївна</t>
  </si>
  <si>
    <t>Відокремлений структурний підрозділ «Маріупольський фаховий коледж ДВНЗ «ПДТУ»</t>
  </si>
  <si>
    <t>Садчикова Ірина Володимирівна</t>
  </si>
  <si>
    <t>Національний університет Чернігівська політехніка</t>
  </si>
  <si>
    <t>Самборович Олександра Іванівна</t>
  </si>
  <si>
    <t>Державний професійно-технічний навчальний заклад "Чернівецький професійний ліцей сфери послуг"</t>
  </si>
  <si>
    <t>Світлана Іванівна Медведєва</t>
  </si>
  <si>
    <t>КЗ "Полтавський міський багатопрофільний ліцей #1 імені І.П. Котляревського Полтавської міської ради Полтавської області"</t>
  </si>
  <si>
    <t>Семеген Вікторія Петрівна</t>
  </si>
  <si>
    <t>ГО "Калуська міська філія "Союзу Українок "</t>
  </si>
  <si>
    <t>Семенісова Ольга Петрівна</t>
  </si>
  <si>
    <t>Одеський ліцей № 41 Одеської міської ради</t>
  </si>
  <si>
    <t>Сербин Лілія Петрівна</t>
  </si>
  <si>
    <t>Опорний заклад "Вадимський заклад повної загальної середньої освіти" Мирненської селищної ради Херсонської області</t>
  </si>
  <si>
    <t>Сергєєва Олена Степанівна</t>
  </si>
  <si>
    <t>Сердюк Любов Олександрівна</t>
  </si>
  <si>
    <t>ВСП "Політехнічний фаховий коледж Криворізького національного університету"</t>
  </si>
  <si>
    <t>Середа Катерина Анатоліївна</t>
  </si>
  <si>
    <t>ТОВ «Приватний ліцей «Ай Діти» міста Києва»</t>
  </si>
  <si>
    <t>Серик Світлана Станіславівна</t>
  </si>
  <si>
    <t>Заклад загальної середньої освіти І - ІІІ ступенів №9 Торецької міської ВЦА Бахмутського району Донецької області</t>
  </si>
  <si>
    <t>Серпутько Тетяна Володимирівна</t>
  </si>
  <si>
    <t>Поліський ліцей Ушомирської сільської ради</t>
  </si>
  <si>
    <t>Сидорук Ганна Михайлівна</t>
  </si>
  <si>
    <t>КЗЗСО Рокинівський ліцей 38 Луцької міської Ради</t>
  </si>
  <si>
    <t>Синельникова Олена Віталіївна</t>
  </si>
  <si>
    <t>ЗЗСО гіімназія12 Дружківської міської ради</t>
  </si>
  <si>
    <t>Синиця Юлія Сергіївна</t>
  </si>
  <si>
    <t>Синовець Олег Олександрович</t>
  </si>
  <si>
    <t>Тернопільська загальноосвітня школа І-ІІІ ступенів №24</t>
  </si>
  <si>
    <t>Синовець Римма Олегівна</t>
  </si>
  <si>
    <t>Тернопільська загальноосвітня школа №24</t>
  </si>
  <si>
    <t>Сиса Артур Олександрович</t>
  </si>
  <si>
    <t>Дніпровський ліцей № 42 Дніпровської міської ради</t>
  </si>
  <si>
    <t>Сисак Марія Миколаївна</t>
  </si>
  <si>
    <t>Івано-Франківський приватний заклад ліцей "ВС СКУЛ"</t>
  </si>
  <si>
    <t>Сич Ірина Сергіївна</t>
  </si>
  <si>
    <t>Комунальний заклад дошкільної освіти (ясла-садок) комбінованого типу №220 Криворізької міської ради</t>
  </si>
  <si>
    <t>Сичевська Марина Миколаївна</t>
  </si>
  <si>
    <t>Іванівський ліцей Березівської сільської ради Житомирського району</t>
  </si>
  <si>
    <t>Сігута Світлана Олександрівна</t>
  </si>
  <si>
    <t>Новгород-Сіверський ліцей #1</t>
  </si>
  <si>
    <t>Сілаєва Анна Ігорівна</t>
  </si>
  <si>
    <t>Гімназія № 11 Дніпровського району м. Києва</t>
  </si>
  <si>
    <t>Сіленко Ірина Юріївна</t>
  </si>
  <si>
    <t>Комунальний заклад "Пересічанський ліцей" Солоницівської селищної ради Харківської області</t>
  </si>
  <si>
    <t>Сілін Антон Іванович</t>
  </si>
  <si>
    <t>СІЛІНА ІРИНА ВАДИМІВНА</t>
  </si>
  <si>
    <t>ЗАПОРІЗЬКИЙ НАЦІОНАЛЬНИЙ УНІВЕРСИТЕТ</t>
  </si>
  <si>
    <t>Сільченко Наталія Вікторівна</t>
  </si>
  <si>
    <t>Дніпровська гімназія № 43 Дніпровської міської ради</t>
  </si>
  <si>
    <t>Сіра Тетяна Ігорівна</t>
  </si>
  <si>
    <t>Відокремлений структурний підрозділ "Тернопільський фаховий коледж Тернопільського національного технічного університету імені Івана Пулюя"</t>
  </si>
  <si>
    <t>Скаковська Світлана Степанівна</t>
  </si>
  <si>
    <t>Скіп Василь Григорович</t>
  </si>
  <si>
    <t>Саранчуківський ліцей</t>
  </si>
  <si>
    <t>Скляр Ірина Віталіївна</t>
  </si>
  <si>
    <t>Запорізька гімназія 29 запорізька міська рада</t>
  </si>
  <si>
    <t>Скорблюк Наталія Миколаївна</t>
  </si>
  <si>
    <t>ЦПРПП</t>
  </si>
  <si>
    <t>Скороход Любов Володимирівна</t>
  </si>
  <si>
    <t>Кобижчанський ЗЗСО І-ІІІст</t>
  </si>
  <si>
    <t>Скороход Людмила Віталіївна</t>
  </si>
  <si>
    <t xml:space="preserve">Новокиївський НВК "загальноосвітній навчальний заклад І-ІІІ ступенів-дошкільний навчальний заклад" Каланчацької селищної ради Херсонської області
</t>
  </si>
  <si>
    <t>Скрипник Людмила Іванівна</t>
  </si>
  <si>
    <t>Казанківська гімназія № 4 Казанківської селищної ради Баштанського району Миколаївської області</t>
  </si>
  <si>
    <t>Сліпушко Ольга Олексіївна</t>
  </si>
  <si>
    <t>ВСП "Глухівський агротехнічний фаховий коледж СНАУ"</t>
  </si>
  <si>
    <t>Слуцька Ірина Анатоліївна</t>
  </si>
  <si>
    <t>ШСШ І-ІІІ ступенів № 1 ШМР Сумської області</t>
  </si>
  <si>
    <t>Смирнова Олена Олександрівна</t>
  </si>
  <si>
    <t>Донецький обласний інститут післядипломної педагогічної освіти</t>
  </si>
  <si>
    <t>Снігур Олена Іванівна</t>
  </si>
  <si>
    <t>Мельнице - Подільський ЗЗСО І-ІІІ ст.</t>
  </si>
  <si>
    <t>Сніцаренко Галина Петрівна</t>
  </si>
  <si>
    <t>Сколівський заклад загальної середньої освіти І-ІІІ ступенів №2 імені Стефанії Вітрук Сколівської міської ради</t>
  </si>
  <si>
    <t>Соболєва Ірина Ігорівна</t>
  </si>
  <si>
    <t>Інженерний навчальний-науковий інститут ім. Ю.М. Потебні</t>
  </si>
  <si>
    <t>Соколовська Марина Олександрівна</t>
  </si>
  <si>
    <t>ЛІЦЕЙ №1 БЕРЕЗІВСЬКОЇ МІСЬКОЇ РАДИ ОДЕСЬКОЇ ОБЛАСТІ</t>
  </si>
  <si>
    <t>Соколовська Олена Віталіївна</t>
  </si>
  <si>
    <t>Микитичівська гімназія Устилузької міської ради</t>
  </si>
  <si>
    <t>Соловей Галина Романівна</t>
  </si>
  <si>
    <t>СЗШ 55 м. Львів</t>
  </si>
  <si>
    <t>Соловйова Алла Володимирівна</t>
  </si>
  <si>
    <t>Чорноморський морський фаховий коледж Одеського національного морського університету</t>
  </si>
  <si>
    <t>Сологуб Сергій Іванович</t>
  </si>
  <si>
    <t>Київський державний фаховий хореографічний коледж імені Тетяни Таякіної</t>
  </si>
  <si>
    <t>Соляр Наталія Вікторівна</t>
  </si>
  <si>
    <t>Білоцерківська гімназія-початкова школа №11</t>
  </si>
  <si>
    <t>Сорока Вікторія Андріївна</t>
  </si>
  <si>
    <t>Ліцей 22 Івано-Франківської міської ради</t>
  </si>
  <si>
    <t>Сорока Людмила Володимирівна</t>
  </si>
  <si>
    <t>Марганецький ліцей №1 ім. Т.Шевченка</t>
  </si>
  <si>
    <t>Сорокіна Оксана Павлівна</t>
  </si>
  <si>
    <t>Донецький ліцей 1 Донецької селищної ради Ізюмського району Харківської області</t>
  </si>
  <si>
    <t>Сосновська Руслана Станіславівна</t>
  </si>
  <si>
    <t>Медичний фаховий коледж Харківського національного медичного університету</t>
  </si>
  <si>
    <t>Сосонка Анастасія Віталіївна</t>
  </si>
  <si>
    <t>Томашівська гімназія</t>
  </si>
  <si>
    <t>Сотула Оксана Віталіївна</t>
  </si>
  <si>
    <t>Комунальний навчальний заклад "Черкаський обласний інститут післядипломної освіти педагогічних працівників Черкаської обласної ради»</t>
  </si>
  <si>
    <t>Стадник Ігор Іванович</t>
  </si>
  <si>
    <t>Матусівський ліцей №2</t>
  </si>
  <si>
    <t>Стадник Оксана Іванівна</t>
  </si>
  <si>
    <t>ЗОШ І-ІІІ ст.с.Личківці</t>
  </si>
  <si>
    <t>Сташевська Тетяна Василівна</t>
  </si>
  <si>
    <t>Степаненко Сергій Володимирович</t>
  </si>
  <si>
    <t>Полтавський національний педагогічний університет імені В.Г. Короленка</t>
  </si>
  <si>
    <t>Степанюк Сергій Степанович</t>
  </si>
  <si>
    <t>Лоцкинський ліцей Інгульської сільської ради Баштанського району Миколаївської області</t>
  </si>
  <si>
    <t>Степуленко Дар'я Володимирівна</t>
  </si>
  <si>
    <t>Комунальний заклад " Рудницький ліцей "</t>
  </si>
  <si>
    <t>Стеценко Олена Олексіївна</t>
  </si>
  <si>
    <t>Стецюк Тетяна Іванівна</t>
  </si>
  <si>
    <t>КНЕУ імені Вадима Гетьмана</t>
  </si>
  <si>
    <t>Стодола Інна Вікторівна</t>
  </si>
  <si>
    <t>Комунальний заклад Великоберезовицький ліцей Великоберезовицької селищної ради Тернопільської області</t>
  </si>
  <si>
    <t>Стремська Ольга Валеріївна</t>
  </si>
  <si>
    <t>Каховський навчально-виховний комплекс " гімназія- спеціалізована школа І ступеня з поглибленим вивченням іноземних мов" Каховської міської ради Херсонської області</t>
  </si>
  <si>
    <t>Сулік Людмила Василівна</t>
  </si>
  <si>
    <t>ЗЗСО «Максимівська гімназія» Збаразької міської ради</t>
  </si>
  <si>
    <t>Сумарук Уляна Олексіївна</t>
  </si>
  <si>
    <t>Зеленський ліцей Зеленської сільської ради</t>
  </si>
  <si>
    <t>Сухарєва Олена Сергіївна</t>
  </si>
  <si>
    <t>Комунальний заклад «Златопільський ліцей номер 3 «Успіх» Златопільськоі міської ради Харківської області»</t>
  </si>
  <si>
    <t>Сучок Любов Володимирівна</t>
  </si>
  <si>
    <t>Ліцей √1 Гостомельської селищної ради</t>
  </si>
  <si>
    <t>Сушко Наталія Анатоліївна</t>
  </si>
  <si>
    <t>КЗ "Полтавський міський багатопрофільний ліцей №1 ім. І.П. Котляревського Полтавської міської ради Полтавської області"</t>
  </si>
  <si>
    <t>Сущенко Анастасія Миколаївна</t>
  </si>
  <si>
    <t>Чернігівський ліцей №15</t>
  </si>
  <si>
    <t>Сущенко Руслана Михайлівна</t>
  </si>
  <si>
    <t>Матівська гімназія Сокальської міської ради Львівської області</t>
  </si>
  <si>
    <t>СХІДНИЦЬКА Галина Володимирівна</t>
  </si>
  <si>
    <t>Львівський національний університет ветеринарної медицини та біотехнологій імені С. З. Ґжицького</t>
  </si>
  <si>
    <t>Табала Ольга Едуардівна</t>
  </si>
  <si>
    <t>Ліцей №9 Мелітопольської міської ради Запорізької області</t>
  </si>
  <si>
    <t>Таболіна Людмила Вікторівна</t>
  </si>
  <si>
    <t>Київський ліцей “Educator”</t>
  </si>
  <si>
    <t>Таланчук Марія Михайлівна</t>
  </si>
  <si>
    <t>Топорівський ЗЗСО І-ІІІ ст. Буської міської ради, Чанизький ЗЗСО І-ІІ ст Буської міської ради</t>
  </si>
  <si>
    <t>Танькова Ірина Іванівна</t>
  </si>
  <si>
    <t>КЗСОР ''Сумський обласний академічний ліцей імені Дмитра Євдокимова''</t>
  </si>
  <si>
    <t>Тарасюк Ірина Володимирівна</t>
  </si>
  <si>
    <t>Відокремлений структурний підрозділ «Технологічний фаховий коледж Національного лісотехнічного університету України»</t>
  </si>
  <si>
    <t>Татакі Дмитро Дмитрович</t>
  </si>
  <si>
    <t>ОЗО "ПЕТРОВІРІВСЬКИЙ ЛІЦЕЙ"</t>
  </si>
  <si>
    <t>Терещенко Віктор Олексійович</t>
  </si>
  <si>
    <t>Майорівська гімназія</t>
  </si>
  <si>
    <t>Тимошенко Людмила Григорівна</t>
  </si>
  <si>
    <t>Білоцерківський ліцей Білоцерківської сільської ради Миргородського району Полтавської області</t>
  </si>
  <si>
    <t>Тиндик Любов Іванівна</t>
  </si>
  <si>
    <t>Вигодський ліцей Вигодської селищної ради</t>
  </si>
  <si>
    <t>Тишков Аркадій Миколайович</t>
  </si>
  <si>
    <t>Нерубайській академічний ліцей №2</t>
  </si>
  <si>
    <t>Тімошкова Оксана Володимирівна</t>
  </si>
  <si>
    <t>Дубовогаївська ЗОШ І-ІІІ ступенів</t>
  </si>
  <si>
    <t>Тінішина Олена Олександрівна</t>
  </si>
  <si>
    <t>Тістечок Оксана Іванівна</t>
  </si>
  <si>
    <t>Верблянський ЗЗСО І-ІІІ ступенів Яворівської міської ради Львівської області</t>
  </si>
  <si>
    <t>Ткаченко Анастасія Сергіївна</t>
  </si>
  <si>
    <t>Комунальний заклад "Матвіївська загальноосвітня санаторна школа інтернат І-ІІІ ступенів "ЗОР</t>
  </si>
  <si>
    <t>Ткачук Роман Іванович</t>
  </si>
  <si>
    <t>Фаховий коледж інженерії, управління та землевпорядкування Державного некомерційного підприємства «Державний університет «Київський авіаційний інститут»</t>
  </si>
  <si>
    <t>Торяник Жанна Іванівна</t>
  </si>
  <si>
    <t>ХНУ ім В.Н. Каразіна</t>
  </si>
  <si>
    <t>Тринчук Віктор ВІкторович</t>
  </si>
  <si>
    <t>Троценко Дмитро Іванович</t>
  </si>
  <si>
    <t>Черняхівський ліцей №2 , Черняхівська селищна рада</t>
  </si>
  <si>
    <t>Туваєва Анна Юріївна</t>
  </si>
  <si>
    <t>Науковий ліцей міжнародних відносин ІІ-ІІІ ступенів при Університеті митної справи та фінансів, м. Дніпро</t>
  </si>
  <si>
    <t>Туманцова Олена Валеріївна</t>
  </si>
  <si>
    <t>Полтавський фаховий кооперативний коледж</t>
  </si>
  <si>
    <t>Удовенко Валентина Володимирівна</t>
  </si>
  <si>
    <t>Ірпінський гуманітарний ліцей «Лінгвіст» імені Заріфи Алієвої
Ірпінської міської ради Бучанського району Київської області</t>
  </si>
  <si>
    <t>Усенко Ірина Сергіївна</t>
  </si>
  <si>
    <t>Гімназія №1 Самарівської міської ради</t>
  </si>
  <si>
    <t>Ушакова Олена Володимирівна</t>
  </si>
  <si>
    <t>Гімназія 12 Полтавської міської ради</t>
  </si>
  <si>
    <t>Файчук Ольга Валеріївна</t>
  </si>
  <si>
    <t>Фединишин Леся Тимофіївна</t>
  </si>
  <si>
    <t>Корчинський заклад загальної середньої освіти I-III ступенів Сколівської міської ради</t>
  </si>
  <si>
    <t>Федоренко Юлія Леонідівна</t>
  </si>
  <si>
    <t>Школа І -ІІІ ступенів №25 м.Києва</t>
  </si>
  <si>
    <t>Федоренко Юрій. Андрійлвич</t>
  </si>
  <si>
    <t>Великокаратульська гімназія Переяславської міської ради</t>
  </si>
  <si>
    <t>Федорчак Оксана Несторівна</t>
  </si>
  <si>
    <t>Балицький НВК</t>
  </si>
  <si>
    <t>Федорченко Вікторія Іванівна</t>
  </si>
  <si>
    <t>Національний центр "Мала академія наук України"</t>
  </si>
  <si>
    <t>Ференц Олена Валеріївна</t>
  </si>
  <si>
    <t>Олешківський академічний ліцей «Ерудит» Олешківської міської ради Херсонської області</t>
  </si>
  <si>
    <t>Фізер Люба Іванівна</t>
  </si>
  <si>
    <t>Філіпоненко Надія Савеліївна</t>
  </si>
  <si>
    <t>Комунальний заклад "Харківський ліцей № 131 Харківської міської ради"</t>
  </si>
  <si>
    <t>Філоненко Галина Василівна</t>
  </si>
  <si>
    <t>Лебедівська гімназія Пірнівської сільської ради</t>
  </si>
  <si>
    <t>ФОП Кудлай Олена Валеріівна</t>
  </si>
  <si>
    <t>Полімовний ліцей 23 ДМР</t>
  </si>
  <si>
    <t>Франк Ганна Василівна</t>
  </si>
  <si>
    <t>Life centr Lviv</t>
  </si>
  <si>
    <t>Фурсова Олена Вікторівна</t>
  </si>
  <si>
    <t>Комунальний заклад "Малороганський ліцей Вільхівської сільської ради Харківського району Харківської області"</t>
  </si>
  <si>
    <t>Халус Наталія Романівна</t>
  </si>
  <si>
    <t>Лісківська гімназія</t>
  </si>
  <si>
    <t>Харченко Ольга Миколаївна</t>
  </si>
  <si>
    <t>Криворізька гімназія 93 Криворізької міської ради</t>
  </si>
  <si>
    <t>Хіміч Катерина Іванівна</t>
  </si>
  <si>
    <t>Дніпровський ліцей №134 гуманістичного навчання і виховання Дніпровської міської ради</t>
  </si>
  <si>
    <t>Хода Анастасія Володимирівна</t>
  </si>
  <si>
    <t>Запорізька гімназія 93</t>
  </si>
  <si>
    <t>ХОЗЕЄВА ІРИНА МИХАЙЛІВНА</t>
  </si>
  <si>
    <t>ЛІЦЕЙ № 38</t>
  </si>
  <si>
    <t>Холявко Наталія Іванівна</t>
  </si>
  <si>
    <t>Хорова Іванна Остапівна</t>
  </si>
  <si>
    <t>Дубенський ліцей №3 Дубенської міської ради Рівненської області</t>
  </si>
  <si>
    <t>Хорольська Любов Володимирівна</t>
  </si>
  <si>
    <t>Цап Світлана Олексіївна</t>
  </si>
  <si>
    <t>Воскресенський ліцей Воскресенської селищної ради Миколаївської області</t>
  </si>
  <si>
    <t>Цебро Соф'я Олегівна</t>
  </si>
  <si>
    <t>Донецький ліцей № 1 Донецької селищної ради Ізюмського району Харківської області</t>
  </si>
  <si>
    <t>Цегольник Ілона Василівна</t>
  </si>
  <si>
    <t>Комунальний заклад "Вінницький ліцей №12"</t>
  </si>
  <si>
    <t>Цибулька Раїса Володимирівна</t>
  </si>
  <si>
    <t>Первомайський ліцей "Ерудит" Первомайської міської ради</t>
  </si>
  <si>
    <t>Цибульська Олена Михайлівна</t>
  </si>
  <si>
    <t>Білозерська загальноосвітня школа І-ІІІступенів N18 Білозерської міської ради Донецької області</t>
  </si>
  <si>
    <t>Ціпан Ірина Миколаївна</t>
  </si>
  <si>
    <t>Богушівського ліцею Березнівської міської ради Рівненського району Рівненської області</t>
  </si>
  <si>
    <t>Чаплик Наталя Вікторівна</t>
  </si>
  <si>
    <t xml:space="preserve">КЗ «Верхньокам’янська загальноосвітня школа І-ІІ ступенів» Званівської сільської ради Бахмутського району Донецької області
</t>
  </si>
  <si>
    <t>Чеберяк Любов миколаївна</t>
  </si>
  <si>
    <t>Будищенський заклад загальної середньої освіти І-ІІІ ступенів Будищенської сільської ради Черкаської області</t>
  </si>
  <si>
    <t>Червяченко Людмила Леонідівна</t>
  </si>
  <si>
    <t>Криворізька гімназія 69</t>
  </si>
  <si>
    <t>ЧЕРНЕНКО ІГОР БОРИСОВИЧ</t>
  </si>
  <si>
    <t>ДНЗ Одеський професійний ліцей будівництва та архітектури</t>
  </si>
  <si>
    <t>Чернова Анастасія Анатоліївна</t>
  </si>
  <si>
    <t>Криворізький державний педагогічний університет</t>
  </si>
  <si>
    <t>Чернова Людмила Іванівна</t>
  </si>
  <si>
    <t>Чернявська Альона Сергіївна</t>
  </si>
  <si>
    <t>Філія Хащівська гімназія Миколаївський ліцей Губиниської селищної ради</t>
  </si>
  <si>
    <t>Чечель Олена Миколаївна</t>
  </si>
  <si>
    <t>Комишуваська гімназія "Джерело" Комишуваської селищної ради Запорізького району Запорізької області</t>
  </si>
  <si>
    <t>Чиж Наталія Михайлівнп</t>
  </si>
  <si>
    <t>Чийпеш Наталія Миколаївна</t>
  </si>
  <si>
    <t>Чирва Валентина Василівна</t>
  </si>
  <si>
    <t>Комунальний заклад "Гімназія №12" Кам'янської міської ради</t>
  </si>
  <si>
    <t>Чолак Тетяна Дмитрівна</t>
  </si>
  <si>
    <t>ДНЗ "Арцизький професійний аграрний ліцей"</t>
  </si>
  <si>
    <t>Чорна Юлія Миколаївна</t>
  </si>
  <si>
    <t>Криворізька гімназія 84</t>
  </si>
  <si>
    <t>Чотарі Неля Петрівна</t>
  </si>
  <si>
    <t>Тернопільська загальноосвітн школа І-ІІІ ст N16 ім Володимира Левицького</t>
  </si>
  <si>
    <t>Чуй Ірина Романівна</t>
  </si>
  <si>
    <t>Львівський торговельно-економічний університет</t>
  </si>
  <si>
    <t>Чуйко Віталій Олександрович</t>
  </si>
  <si>
    <t>Дніпровський фаховий коледж будівельно-монтажних технологій та архітектури</t>
  </si>
  <si>
    <t>Чумак Ірина Казимирівна</t>
  </si>
  <si>
    <t>Чернівецький фаховий коледж бізнесу та харчових технологій</t>
  </si>
  <si>
    <t>Шабанова Лілія Сергіївна</t>
  </si>
  <si>
    <t>Комунальний заклад "Плетеноташлицький ліцей" Злинської сільської ради</t>
  </si>
  <si>
    <t>Шапарєва Надія Іванівна</t>
  </si>
  <si>
    <t>Шаповалова Анастасія Ігорівна</t>
  </si>
  <si>
    <t>Комунальний заклад "Дніпропетровський фаховий коледж спорту" Дніпропетровської обласної ради"</t>
  </si>
  <si>
    <t>Шаповалова Олена Вікторівна</t>
  </si>
  <si>
    <t>ВСП Костянтинівський індустріальний фаховий коледж ДВНЗ "Донецький національний технічний університет"</t>
  </si>
  <si>
    <t>Шатіло Оксана Вадимівна</t>
  </si>
  <si>
    <t>ТОВ "Центр освіти "Оптіма"</t>
  </si>
  <si>
    <t>Швець Яна Миколаївна</t>
  </si>
  <si>
    <t>Комунальний заклад "Харківський ліцей 103 Харківської міської ради"</t>
  </si>
  <si>
    <t>Швецька Тетяна Сергіївна</t>
  </si>
  <si>
    <t>Білоцерківський опорний ліцей-гімназія № 20</t>
  </si>
  <si>
    <t>Шевелєва Світлана Миколаївна</t>
  </si>
  <si>
    <t>СЛОВ’ЯНСЬКИЙ ЗАКЛАД ЗАГАЛЬНОЇ СЕРЕДНЬОЇ ОСВІТИ І-ІІІ СТУПЕНІВ №4 СЛОВ'ЯНСЬКОЇ МІСЬКОЇ РАДИ ДОНЕЦЬКОЇ ОБЛАСТІ</t>
  </si>
  <si>
    <t>Шевченко Борис Олексійович</t>
  </si>
  <si>
    <t>Шевченко Ірина Леонідівна</t>
  </si>
  <si>
    <t>Ліцей № 269 міста Києва</t>
  </si>
  <si>
    <t>Шевченко Олена Вікторівна</t>
  </si>
  <si>
    <t>Заклад загальної середньої освіти гімназія №12 Дружківської міської ради Донецької області</t>
  </si>
  <si>
    <t>Шевченко Світлана Володимирівна</t>
  </si>
  <si>
    <t>Комунальний заклад «Бобрицький ліцей « Бобрицькоі сільської ради Черкаської області</t>
  </si>
  <si>
    <t>Шевченко Тарас Сергійович</t>
  </si>
  <si>
    <t>Приватна школа LimPoPo</t>
  </si>
  <si>
    <t>Шевченко Юлія Ігорівна</t>
  </si>
  <si>
    <t>Комунальний заклад "Веселівська гімназія № 2" Веселівської селищної ради</t>
  </si>
  <si>
    <t>Шевчук Катерина Віталіївна</t>
  </si>
  <si>
    <t>Шеремет Інна Юріївна</t>
  </si>
  <si>
    <t>Комунальний заклад "Вінницький ліцей #18"</t>
  </si>
  <si>
    <t>Шикін Андрій Володимирович</t>
  </si>
  <si>
    <t>Приватний заклад "Одеський ліцей "Міжнародна школа Вєда"</t>
  </si>
  <si>
    <t>Шикіна Наталія Анатоліївна</t>
  </si>
  <si>
    <t>Шиманюк Антон Петрович</t>
  </si>
  <si>
    <t>Судилківський ліцей Судилківської ТГ</t>
  </si>
  <si>
    <t>Шинкаренко Олена Василівна</t>
  </si>
  <si>
    <t>Комунальний залад "Любимівська загальноосвітня школа І-ІІІ ступенів" Малинівської сільсьої ради</t>
  </si>
  <si>
    <t>Шинкарик Іван Васильович</t>
  </si>
  <si>
    <t>Шишкіна Маргарита Валерійовна</t>
  </si>
  <si>
    <t>Комунальний заклад "Харківський ліцей №143 Харківської міської ради"</t>
  </si>
  <si>
    <t>Шишкіна Олена Вікторівна</t>
  </si>
  <si>
    <t>Шишкова Ольга Георгіївна</t>
  </si>
  <si>
    <t>ВСП "Дружківський фаховий коледж Донбаської державної машинобудівної академії"</t>
  </si>
  <si>
    <t>Шиян Наталія Георгіївна</t>
  </si>
  <si>
    <t>Устивицька гімназія Гоголівська територіальна громада Миргородського району</t>
  </si>
  <si>
    <t>Шільвінська Ольга Леонардівна</t>
  </si>
  <si>
    <t>Шкарлатюк Олена Сергіївна</t>
  </si>
  <si>
    <t>Ківерцівський ліцей №3</t>
  </si>
  <si>
    <t>Шкуренко Ольга Володимирівна</t>
  </si>
  <si>
    <t>Шмаленко Олена Олександрівна</t>
  </si>
  <si>
    <t>ОДЕСЬКА ГІМНАЗІЯ № 11 ОДЕСЬКОЇ МІСЬКОЇ РАДИ</t>
  </si>
  <si>
    <t>Шмулик Оксана Орестівна</t>
  </si>
  <si>
    <t>Слов'ятинський ліцей Саранчуківської сільської ради Тернопільської області</t>
  </si>
  <si>
    <t>Шокало Олена Мирославівна</t>
  </si>
  <si>
    <t>Пристанська гімназія</t>
  </si>
  <si>
    <t>Шостак Ірина Олександрівна</t>
  </si>
  <si>
    <t>Криворізька гімназія №121 Криворізької міської ради</t>
  </si>
  <si>
    <t>Шпомер Тетяна Олександрівна</t>
  </si>
  <si>
    <t>Штепа Анна Георгіївна</t>
  </si>
  <si>
    <t>Ліцей N187</t>
  </si>
  <si>
    <t>Шуляка Вікторія Олександрівна</t>
  </si>
  <si>
    <t>Опорний заклад загальної середньої освіти «Бужанський ліцей Бужанської сільської ради Звенигородського району Черкаської області»</t>
  </si>
  <si>
    <t>Шум Олександр Петрович</t>
  </si>
  <si>
    <t>Опорний навчальний заклад "Люблинецький ліцей Люблинецької селищної ради Волинської області"</t>
  </si>
  <si>
    <t>Шумейко Марина Володимирівна</t>
  </si>
  <si>
    <t>Миколаївська гімназія 56 Миколаївської міської ради Миколаївської області</t>
  </si>
  <si>
    <t>Щебетун Рита Василівна</t>
  </si>
  <si>
    <t>ХМЕЛІВСЬКИЙ ЛІЦЕЙ – ЗАКЛАД ЗАГАЛЬНОЇ СЕРЕДНЬОЇ ОСВІТИ 
І – ІІІ СТУПЕНІВ ХМЕЛІВСЬКОЇ СІЛЬСЬКОЇ РАДИ
РОМЕНСЬКОГО РАЙОНУ СУМСЬКОЇ ОБЛАСТІ</t>
  </si>
  <si>
    <t>Щербаков Євген Сергійович</t>
  </si>
  <si>
    <t>Спеціалізована школа І-ІІІ ступенів №24 ім.О.Білаша з поглибленим вивченням іноземних мов Шевченківського району м.Києва</t>
  </si>
  <si>
    <t>Щербатюк Леся Анатоліївна</t>
  </si>
  <si>
    <t>Черкаська загальноосвітня школа I-III ступенів №7 Черкаської міської ради Черкаської області</t>
  </si>
  <si>
    <t>Южека Роман Сергійович</t>
  </si>
  <si>
    <t>Дніпровський державний університет внутрішніх справ</t>
  </si>
  <si>
    <t>Ющенко Ірина Володимирівна</t>
  </si>
  <si>
    <t>Заводський ліцей 1 Заводської міської ради Миргородського району Полтавської області</t>
  </si>
  <si>
    <t>Яковенко Лариса Леонідівна</t>
  </si>
  <si>
    <t>Світанківська гімназія Лосинівської селищної ради Ніжинського району Чернігівської області</t>
  </si>
  <si>
    <t>Яковлєва Оксана Сергіївна</t>
  </si>
  <si>
    <t xml:space="preserve">Комунальний заклад "Пісочинський ліцей Пісочинської селищної ради" Харківського району Харківської області
</t>
  </si>
  <si>
    <t>Якушенко Інна Володимирівна</t>
  </si>
  <si>
    <t>Голопристанський ліцей №3 Голопристанської міської ради Херсонської області</t>
  </si>
  <si>
    <t>Янковський Валерій Андрійович</t>
  </si>
  <si>
    <t>Державний вищий навчальний заклад "Донецький національний технічний університет"</t>
  </si>
  <si>
    <t>Янова Вікторія Миколаївна</t>
  </si>
  <si>
    <t>Любимівський ЗДПЗСО #2</t>
  </si>
  <si>
    <t>Янчук Артем В'ячеславович</t>
  </si>
  <si>
    <t>Гімназія №73 Шевченківського району міста Києва</t>
  </si>
  <si>
    <t>Яхвак Альона Анатоліївна</t>
  </si>
  <si>
    <t>Цебриківський ліцей</t>
  </si>
  <si>
    <t>Яцко Олена Яківна</t>
  </si>
  <si>
    <t>Човно-Федорівський заклад загальної середньої освіти І-ІІІ ступенів Опішнянської селищної ради Полтавської області</t>
  </si>
  <si>
    <t>Назва закладу освіти</t>
  </si>
  <si>
    <t>Прізвище, ім'я, по батькові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</si>
</sst>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DZVY_1mqLOMuUDGIIpQS" TargetMode="External"/><Relationship Id="rId671" Type="http://schemas.openxmlformats.org/officeDocument/2006/relationships/hyperlink" Target="https://talan.bank.gov.ua/get-user-certificate/DZVY_9-IvO8eYlVe5HRJ" TargetMode="External"/><Relationship Id="rId21" Type="http://schemas.openxmlformats.org/officeDocument/2006/relationships/hyperlink" Target="https://talan.bank.gov.ua/get-user-certificate/DZVY_MYDbbwLlkLGhqRX" TargetMode="External"/><Relationship Id="rId324" Type="http://schemas.openxmlformats.org/officeDocument/2006/relationships/hyperlink" Target="https://talan.bank.gov.ua/get-user-certificate/DZVY_97vbJN86-KuBbHB" TargetMode="External"/><Relationship Id="rId531" Type="http://schemas.openxmlformats.org/officeDocument/2006/relationships/hyperlink" Target="https://talan.bank.gov.ua/get-user-certificate/DZVY_OHHanjWavkPtX1L" TargetMode="External"/><Relationship Id="rId629" Type="http://schemas.openxmlformats.org/officeDocument/2006/relationships/hyperlink" Target="https://talan.bank.gov.ua/get-user-certificate/DZVY_M0baO7qr7Whh3Sm" TargetMode="External"/><Relationship Id="rId170" Type="http://schemas.openxmlformats.org/officeDocument/2006/relationships/hyperlink" Target="https://talan.bank.gov.ua/get-user-certificate/DZVY_kDQZy97nw9R46K2" TargetMode="External"/><Relationship Id="rId268" Type="http://schemas.openxmlformats.org/officeDocument/2006/relationships/hyperlink" Target="https://talan.bank.gov.ua/get-user-certificate/DZVY_7l3F-ix1f9rUxpe" TargetMode="External"/><Relationship Id="rId475" Type="http://schemas.openxmlformats.org/officeDocument/2006/relationships/hyperlink" Target="https://talan.bank.gov.ua/get-user-certificate/DZVY_hmufpICCUmob9Mh" TargetMode="External"/><Relationship Id="rId682" Type="http://schemas.openxmlformats.org/officeDocument/2006/relationships/hyperlink" Target="https://talan.bank.gov.ua/get-user-certificate/DZVY_C7vS-CqM1rbthMt" TargetMode="External"/><Relationship Id="rId32" Type="http://schemas.openxmlformats.org/officeDocument/2006/relationships/hyperlink" Target="https://talan.bank.gov.ua/get-user-certificate/DZVY_buIaf1QcwF1bUTm" TargetMode="External"/><Relationship Id="rId128" Type="http://schemas.openxmlformats.org/officeDocument/2006/relationships/hyperlink" Target="https://talan.bank.gov.ua/get-user-certificate/DZVY_SCWtLWSRCZFC_8Q" TargetMode="External"/><Relationship Id="rId335" Type="http://schemas.openxmlformats.org/officeDocument/2006/relationships/hyperlink" Target="https://talan.bank.gov.ua/get-user-certificate/DZVY_oksVq2aTlLLLGR7" TargetMode="External"/><Relationship Id="rId542" Type="http://schemas.openxmlformats.org/officeDocument/2006/relationships/hyperlink" Target="https://talan.bank.gov.ua/get-user-certificate/DZVY_gLlPoITglD08KzQ" TargetMode="External"/><Relationship Id="rId181" Type="http://schemas.openxmlformats.org/officeDocument/2006/relationships/hyperlink" Target="https://talan.bank.gov.ua/get-user-certificate/DZVY__ij9kfux7pgVsMc" TargetMode="External"/><Relationship Id="rId402" Type="http://schemas.openxmlformats.org/officeDocument/2006/relationships/hyperlink" Target="https://talan.bank.gov.ua/get-user-certificate/DZVY_TBMiMkOs-sdyhUI" TargetMode="External"/><Relationship Id="rId279" Type="http://schemas.openxmlformats.org/officeDocument/2006/relationships/hyperlink" Target="https://talan.bank.gov.ua/get-user-certificate/DZVY_S3vId7FIz85NWHx" TargetMode="External"/><Relationship Id="rId486" Type="http://schemas.openxmlformats.org/officeDocument/2006/relationships/hyperlink" Target="https://talan.bank.gov.ua/get-user-certificate/DZVY_3rEzlr5UAJZpLw_" TargetMode="External"/><Relationship Id="rId693" Type="http://schemas.openxmlformats.org/officeDocument/2006/relationships/hyperlink" Target="https://talan.bank.gov.ua/get-user-certificate/DZVY_JieKtogXUUuqnTh" TargetMode="External"/><Relationship Id="rId43" Type="http://schemas.openxmlformats.org/officeDocument/2006/relationships/hyperlink" Target="https://talan.bank.gov.ua/get-user-certificate/DZVY_5ZviifK2B2aMM_M" TargetMode="External"/><Relationship Id="rId139" Type="http://schemas.openxmlformats.org/officeDocument/2006/relationships/hyperlink" Target="https://talan.bank.gov.ua/get-user-certificate/DZVY_dJrbStFN_4isa-y" TargetMode="External"/><Relationship Id="rId346" Type="http://schemas.openxmlformats.org/officeDocument/2006/relationships/hyperlink" Target="https://talan.bank.gov.ua/get-user-certificate/DZVY_KeuvQhL1PHE1zjG" TargetMode="External"/><Relationship Id="rId553" Type="http://schemas.openxmlformats.org/officeDocument/2006/relationships/hyperlink" Target="https://talan.bank.gov.ua/get-user-certificate/DZVY_jdE126vWo9i8Rst" TargetMode="External"/><Relationship Id="rId192" Type="http://schemas.openxmlformats.org/officeDocument/2006/relationships/hyperlink" Target="https://talan.bank.gov.ua/get-user-certificate/DZVY_7usQST4E6Ovmf3i" TargetMode="External"/><Relationship Id="rId206" Type="http://schemas.openxmlformats.org/officeDocument/2006/relationships/hyperlink" Target="https://talan.bank.gov.ua/get-user-certificate/DZVY_1CMmxqKJnlb4bat" TargetMode="External"/><Relationship Id="rId413" Type="http://schemas.openxmlformats.org/officeDocument/2006/relationships/hyperlink" Target="https://talan.bank.gov.ua/get-user-certificate/DZVY_wPrHqN4E2RDxK3w" TargetMode="External"/><Relationship Id="rId497" Type="http://schemas.openxmlformats.org/officeDocument/2006/relationships/hyperlink" Target="https://talan.bank.gov.ua/get-user-certificate/DZVY_3R1roIwVls1UqsJ" TargetMode="External"/><Relationship Id="rId620" Type="http://schemas.openxmlformats.org/officeDocument/2006/relationships/hyperlink" Target="https://talan.bank.gov.ua/get-user-certificate/DZVY_vNRK5tXhvgIrbCy" TargetMode="External"/><Relationship Id="rId357" Type="http://schemas.openxmlformats.org/officeDocument/2006/relationships/hyperlink" Target="https://talan.bank.gov.ua/get-user-certificate/DZVY_qKNpdjq6z-NBo6e" TargetMode="External"/><Relationship Id="rId54" Type="http://schemas.openxmlformats.org/officeDocument/2006/relationships/hyperlink" Target="https://talan.bank.gov.ua/get-user-certificate/DZVY_7QhTr7h8uV941DC" TargetMode="External"/><Relationship Id="rId217" Type="http://schemas.openxmlformats.org/officeDocument/2006/relationships/hyperlink" Target="https://talan.bank.gov.ua/get-user-certificate/DZVY_VtbRnkK4BMIDzGA" TargetMode="External"/><Relationship Id="rId564" Type="http://schemas.openxmlformats.org/officeDocument/2006/relationships/hyperlink" Target="https://talan.bank.gov.ua/get-user-certificate/DZVY_PHbEktONvWSD8e_" TargetMode="External"/><Relationship Id="rId424" Type="http://schemas.openxmlformats.org/officeDocument/2006/relationships/hyperlink" Target="https://talan.bank.gov.ua/get-user-certificate/DZVY_7u3wpexCvePTFlW" TargetMode="External"/><Relationship Id="rId631" Type="http://schemas.openxmlformats.org/officeDocument/2006/relationships/hyperlink" Target="https://talan.bank.gov.ua/get-user-certificate/DZVY_IOXJ8ru3XzvfEdN" TargetMode="External"/><Relationship Id="rId270" Type="http://schemas.openxmlformats.org/officeDocument/2006/relationships/hyperlink" Target="https://talan.bank.gov.ua/get-user-certificate/DZVY_wIoMM6MhXhFGXa2" TargetMode="External"/><Relationship Id="rId65" Type="http://schemas.openxmlformats.org/officeDocument/2006/relationships/hyperlink" Target="https://talan.bank.gov.ua/get-user-certificate/DZVY_sVlVGYWs0sCrAsD" TargetMode="External"/><Relationship Id="rId130" Type="http://schemas.openxmlformats.org/officeDocument/2006/relationships/hyperlink" Target="https://talan.bank.gov.ua/get-user-certificate/DZVY_KmioZenxHftNjch" TargetMode="External"/><Relationship Id="rId368" Type="http://schemas.openxmlformats.org/officeDocument/2006/relationships/hyperlink" Target="https://talan.bank.gov.ua/get-user-certificate/DZVY_9bLCVaPDHTQ-YTN" TargetMode="External"/><Relationship Id="rId575" Type="http://schemas.openxmlformats.org/officeDocument/2006/relationships/hyperlink" Target="https://talan.bank.gov.ua/get-user-certificate/DZVY_Aw8g9gL_FushC6m" TargetMode="External"/><Relationship Id="rId228" Type="http://schemas.openxmlformats.org/officeDocument/2006/relationships/hyperlink" Target="https://talan.bank.gov.ua/get-user-certificate/DZVY_YNxFqicpZCxBbZF" TargetMode="External"/><Relationship Id="rId435" Type="http://schemas.openxmlformats.org/officeDocument/2006/relationships/hyperlink" Target="https://talan.bank.gov.ua/get-user-certificate/DZVY_1ONiEWVSUYS5qkx" TargetMode="External"/><Relationship Id="rId642" Type="http://schemas.openxmlformats.org/officeDocument/2006/relationships/hyperlink" Target="https://talan.bank.gov.ua/get-user-certificate/DZVY_VdavQ49mekXTXAW" TargetMode="External"/><Relationship Id="rId281" Type="http://schemas.openxmlformats.org/officeDocument/2006/relationships/hyperlink" Target="https://talan.bank.gov.ua/get-user-certificate/DZVY_wSYQ6xwHPy85HdW" TargetMode="External"/><Relationship Id="rId502" Type="http://schemas.openxmlformats.org/officeDocument/2006/relationships/hyperlink" Target="https://talan.bank.gov.ua/get-user-certificate/DZVY_5-jc8Jag5fAbYao" TargetMode="External"/><Relationship Id="rId76" Type="http://schemas.openxmlformats.org/officeDocument/2006/relationships/hyperlink" Target="https://talan.bank.gov.ua/get-user-certificate/DZVY_BCyAbk7MpOG-ynD" TargetMode="External"/><Relationship Id="rId141" Type="http://schemas.openxmlformats.org/officeDocument/2006/relationships/hyperlink" Target="https://talan.bank.gov.ua/get-user-certificate/DZVY_OZrsqH3ME2SlfxT" TargetMode="External"/><Relationship Id="rId379" Type="http://schemas.openxmlformats.org/officeDocument/2006/relationships/hyperlink" Target="https://talan.bank.gov.ua/get-user-certificate/DZVY_e-cw9CA7yCZ_dde" TargetMode="External"/><Relationship Id="rId586" Type="http://schemas.openxmlformats.org/officeDocument/2006/relationships/hyperlink" Target="https://talan.bank.gov.ua/get-user-certificate/DZVY_Qs68Ki7IdvuF0zA" TargetMode="External"/><Relationship Id="rId7" Type="http://schemas.openxmlformats.org/officeDocument/2006/relationships/hyperlink" Target="https://talan.bank.gov.ua/get-user-certificate/DZVY_SHiqkCB2REmjvKr" TargetMode="External"/><Relationship Id="rId239" Type="http://schemas.openxmlformats.org/officeDocument/2006/relationships/hyperlink" Target="https://talan.bank.gov.ua/get-user-certificate/DZVY_Up0WRSSJpBSv0Qg" TargetMode="External"/><Relationship Id="rId446" Type="http://schemas.openxmlformats.org/officeDocument/2006/relationships/hyperlink" Target="https://talan.bank.gov.ua/get-user-certificate/DZVY_-9jbmmR8Uj0uv6k" TargetMode="External"/><Relationship Id="rId653" Type="http://schemas.openxmlformats.org/officeDocument/2006/relationships/hyperlink" Target="https://talan.bank.gov.ua/get-user-certificate/DZVY_hTWPAWvIzSzsLy3" TargetMode="External"/><Relationship Id="rId292" Type="http://schemas.openxmlformats.org/officeDocument/2006/relationships/hyperlink" Target="https://talan.bank.gov.ua/get-user-certificate/DZVY_KX0Hve8fSnxikop" TargetMode="External"/><Relationship Id="rId306" Type="http://schemas.openxmlformats.org/officeDocument/2006/relationships/hyperlink" Target="https://talan.bank.gov.ua/get-user-certificate/DZVY_GQLNcRT1Zi0UOQH" TargetMode="External"/><Relationship Id="rId87" Type="http://schemas.openxmlformats.org/officeDocument/2006/relationships/hyperlink" Target="https://talan.bank.gov.ua/get-user-certificate/DZVY_sDBbmfhSooEAO50" TargetMode="External"/><Relationship Id="rId513" Type="http://schemas.openxmlformats.org/officeDocument/2006/relationships/hyperlink" Target="https://talan.bank.gov.ua/get-user-certificate/DZVY_PF5tlCXkk-QqgLc" TargetMode="External"/><Relationship Id="rId597" Type="http://schemas.openxmlformats.org/officeDocument/2006/relationships/hyperlink" Target="https://talan.bank.gov.ua/get-user-certificate/DZVY_i-a8Nk2ZwqP506H" TargetMode="External"/><Relationship Id="rId152" Type="http://schemas.openxmlformats.org/officeDocument/2006/relationships/hyperlink" Target="https://talan.bank.gov.ua/get-user-certificate/DZVY_XqdqGmE9nGzH1aW" TargetMode="External"/><Relationship Id="rId457" Type="http://schemas.openxmlformats.org/officeDocument/2006/relationships/hyperlink" Target="https://talan.bank.gov.ua/get-user-certificate/DZVY_uLI9S-G6xcfSdiN" TargetMode="External"/><Relationship Id="rId664" Type="http://schemas.openxmlformats.org/officeDocument/2006/relationships/hyperlink" Target="https://talan.bank.gov.ua/get-user-certificate/DZVY_LkytROMHiX_sMRF" TargetMode="External"/><Relationship Id="rId14" Type="http://schemas.openxmlformats.org/officeDocument/2006/relationships/hyperlink" Target="https://talan.bank.gov.ua/get-user-certificate/DZVY_iMFE3DWmwFWPASc" TargetMode="External"/><Relationship Id="rId317" Type="http://schemas.openxmlformats.org/officeDocument/2006/relationships/hyperlink" Target="https://talan.bank.gov.ua/get-user-certificate/DZVY_xOp7Rj9Y-n-puHX" TargetMode="External"/><Relationship Id="rId524" Type="http://schemas.openxmlformats.org/officeDocument/2006/relationships/hyperlink" Target="https://talan.bank.gov.ua/get-user-certificate/DZVY_9sviFgUK4vTP-mp" TargetMode="External"/><Relationship Id="rId98" Type="http://schemas.openxmlformats.org/officeDocument/2006/relationships/hyperlink" Target="https://talan.bank.gov.ua/get-user-certificate/DZVY_5XCqeZLb6pyI8yE" TargetMode="External"/><Relationship Id="rId163" Type="http://schemas.openxmlformats.org/officeDocument/2006/relationships/hyperlink" Target="https://talan.bank.gov.ua/get-user-certificate/DZVY_FTSweDfhQfOB1r8" TargetMode="External"/><Relationship Id="rId370" Type="http://schemas.openxmlformats.org/officeDocument/2006/relationships/hyperlink" Target="https://talan.bank.gov.ua/get-user-certificate/DZVY_87l08xks8GU6w1Y" TargetMode="External"/><Relationship Id="rId230" Type="http://schemas.openxmlformats.org/officeDocument/2006/relationships/hyperlink" Target="https://talan.bank.gov.ua/get-user-certificate/DZVY_vdah2bZz6Wty-4W" TargetMode="External"/><Relationship Id="rId468" Type="http://schemas.openxmlformats.org/officeDocument/2006/relationships/hyperlink" Target="https://talan.bank.gov.ua/get-user-certificate/DZVY_pkSe-mFBnZnRF3p" TargetMode="External"/><Relationship Id="rId675" Type="http://schemas.openxmlformats.org/officeDocument/2006/relationships/hyperlink" Target="https://talan.bank.gov.ua/get-user-certificate/DZVY_tuKydhOWNMdZ0RM" TargetMode="External"/><Relationship Id="rId25" Type="http://schemas.openxmlformats.org/officeDocument/2006/relationships/hyperlink" Target="https://talan.bank.gov.ua/get-user-certificate/DZVY_fsA1z3dp5yNB43X" TargetMode="External"/><Relationship Id="rId328" Type="http://schemas.openxmlformats.org/officeDocument/2006/relationships/hyperlink" Target="https://talan.bank.gov.ua/get-user-certificate/DZVY_VwO0Ur_P_ZoL2dV" TargetMode="External"/><Relationship Id="rId535" Type="http://schemas.openxmlformats.org/officeDocument/2006/relationships/hyperlink" Target="https://talan.bank.gov.ua/get-user-certificate/DZVY_WaA1SBEjNQeOmDv" TargetMode="External"/><Relationship Id="rId174" Type="http://schemas.openxmlformats.org/officeDocument/2006/relationships/hyperlink" Target="https://talan.bank.gov.ua/get-user-certificate/DZVY_A-wRafRStRGz1pU" TargetMode="External"/><Relationship Id="rId381" Type="http://schemas.openxmlformats.org/officeDocument/2006/relationships/hyperlink" Target="https://talan.bank.gov.ua/get-user-certificate/DZVY_BBWhc7t93PzdXMz" TargetMode="External"/><Relationship Id="rId602" Type="http://schemas.openxmlformats.org/officeDocument/2006/relationships/hyperlink" Target="https://talan.bank.gov.ua/get-user-certificate/DZVY_PAnAw6GIUAxKmpA" TargetMode="External"/><Relationship Id="rId241" Type="http://schemas.openxmlformats.org/officeDocument/2006/relationships/hyperlink" Target="https://talan.bank.gov.ua/get-user-certificate/DZVY_QZUpg1D90ypu3D8" TargetMode="External"/><Relationship Id="rId479" Type="http://schemas.openxmlformats.org/officeDocument/2006/relationships/hyperlink" Target="https://talan.bank.gov.ua/get-user-certificate/DZVY_Zs-grGJiIpaIPwW" TargetMode="External"/><Relationship Id="rId686" Type="http://schemas.openxmlformats.org/officeDocument/2006/relationships/hyperlink" Target="https://talan.bank.gov.ua/get-user-certificate/DZVY_5C-YgjM9XVJ8BcB" TargetMode="External"/><Relationship Id="rId36" Type="http://schemas.openxmlformats.org/officeDocument/2006/relationships/hyperlink" Target="https://talan.bank.gov.ua/get-user-certificate/DZVY_Sw3Euhn4DNh-WIM" TargetMode="External"/><Relationship Id="rId339" Type="http://schemas.openxmlformats.org/officeDocument/2006/relationships/hyperlink" Target="https://talan.bank.gov.ua/get-user-certificate/DZVY_Of1crPPrCwokqX2" TargetMode="External"/><Relationship Id="rId546" Type="http://schemas.openxmlformats.org/officeDocument/2006/relationships/hyperlink" Target="https://talan.bank.gov.ua/get-user-certificate/DZVY_9Q9WIfaRxsfZZci" TargetMode="External"/><Relationship Id="rId101" Type="http://schemas.openxmlformats.org/officeDocument/2006/relationships/hyperlink" Target="https://talan.bank.gov.ua/get-user-certificate/DZVY_ts3OA6UtwLlAe8b" TargetMode="External"/><Relationship Id="rId185" Type="http://schemas.openxmlformats.org/officeDocument/2006/relationships/hyperlink" Target="https://talan.bank.gov.ua/get-user-certificate/DZVY_Ge546sKHQHNRNfO" TargetMode="External"/><Relationship Id="rId406" Type="http://schemas.openxmlformats.org/officeDocument/2006/relationships/hyperlink" Target="https://talan.bank.gov.ua/get-user-certificate/DZVY_suKZnwRSja__bEG" TargetMode="External"/><Relationship Id="rId392" Type="http://schemas.openxmlformats.org/officeDocument/2006/relationships/hyperlink" Target="https://talan.bank.gov.ua/get-user-certificate/DZVY_9CpaoUB6m6jO7kS" TargetMode="External"/><Relationship Id="rId613" Type="http://schemas.openxmlformats.org/officeDocument/2006/relationships/hyperlink" Target="https://talan.bank.gov.ua/get-user-certificate/DZVY_JdDKO5micELiF2i" TargetMode="External"/><Relationship Id="rId697" Type="http://schemas.openxmlformats.org/officeDocument/2006/relationships/hyperlink" Target="https://talan.bank.gov.ua/get-user-certificate/DZVY_Ol6SWCay3vzHkCQ" TargetMode="External"/><Relationship Id="rId252" Type="http://schemas.openxmlformats.org/officeDocument/2006/relationships/hyperlink" Target="https://talan.bank.gov.ua/get-user-certificate/DZVY__xnLJxuduVgpx1P" TargetMode="External"/><Relationship Id="rId47" Type="http://schemas.openxmlformats.org/officeDocument/2006/relationships/hyperlink" Target="https://talan.bank.gov.ua/get-user-certificate/DZVY_FXTXD94Ks7Srlnr" TargetMode="External"/><Relationship Id="rId112" Type="http://schemas.openxmlformats.org/officeDocument/2006/relationships/hyperlink" Target="https://talan.bank.gov.ua/get-user-certificate/DZVY_7Yo8j14RvXFcBn6" TargetMode="External"/><Relationship Id="rId557" Type="http://schemas.openxmlformats.org/officeDocument/2006/relationships/hyperlink" Target="https://talan.bank.gov.ua/get-user-certificate/DZVY_z6l3Yp0Zp3ffsil" TargetMode="External"/><Relationship Id="rId196" Type="http://schemas.openxmlformats.org/officeDocument/2006/relationships/hyperlink" Target="https://talan.bank.gov.ua/get-user-certificate/DZVY_j6tUrW2blV2QBpz" TargetMode="External"/><Relationship Id="rId417" Type="http://schemas.openxmlformats.org/officeDocument/2006/relationships/hyperlink" Target="https://talan.bank.gov.ua/get-user-certificate/DZVY_dFCybXU03QwDzIr" TargetMode="External"/><Relationship Id="rId624" Type="http://schemas.openxmlformats.org/officeDocument/2006/relationships/hyperlink" Target="https://talan.bank.gov.ua/get-user-certificate/DZVY_Cu9npQQM9RG6dxU" TargetMode="External"/><Relationship Id="rId263" Type="http://schemas.openxmlformats.org/officeDocument/2006/relationships/hyperlink" Target="https://talan.bank.gov.ua/get-user-certificate/DZVY_FuGkwgwJZsNsdYY" TargetMode="External"/><Relationship Id="rId470" Type="http://schemas.openxmlformats.org/officeDocument/2006/relationships/hyperlink" Target="https://talan.bank.gov.ua/get-user-certificate/DZVY_ooBjlPI1tVFgPEe" TargetMode="External"/><Relationship Id="rId58" Type="http://schemas.openxmlformats.org/officeDocument/2006/relationships/hyperlink" Target="https://talan.bank.gov.ua/get-user-certificate/DZVY_zvUF-taQfxH1nn9" TargetMode="External"/><Relationship Id="rId123" Type="http://schemas.openxmlformats.org/officeDocument/2006/relationships/hyperlink" Target="https://talan.bank.gov.ua/get-user-certificate/DZVY_dVMumTv74J11g_C" TargetMode="External"/><Relationship Id="rId330" Type="http://schemas.openxmlformats.org/officeDocument/2006/relationships/hyperlink" Target="https://talan.bank.gov.ua/get-user-certificate/DZVY_Qh2bUVy1OjrSysp" TargetMode="External"/><Relationship Id="rId568" Type="http://schemas.openxmlformats.org/officeDocument/2006/relationships/hyperlink" Target="https://talan.bank.gov.ua/get-user-certificate/DZVY_O-edgZRKY4KjDv7" TargetMode="External"/><Relationship Id="rId428" Type="http://schemas.openxmlformats.org/officeDocument/2006/relationships/hyperlink" Target="https://talan.bank.gov.ua/get-user-certificate/DZVY_rKT7QsEsH7cwGSA" TargetMode="External"/><Relationship Id="rId635" Type="http://schemas.openxmlformats.org/officeDocument/2006/relationships/hyperlink" Target="https://talan.bank.gov.ua/get-user-certificate/DZVY_s8-OISM4IIj2yhE" TargetMode="External"/><Relationship Id="rId274" Type="http://schemas.openxmlformats.org/officeDocument/2006/relationships/hyperlink" Target="https://talan.bank.gov.ua/get-user-certificate/DZVY_aZBGkJf0wXd9EYb" TargetMode="External"/><Relationship Id="rId481" Type="http://schemas.openxmlformats.org/officeDocument/2006/relationships/hyperlink" Target="https://talan.bank.gov.ua/get-user-certificate/DZVY_S2spS2oRz7SefIG" TargetMode="External"/><Relationship Id="rId69" Type="http://schemas.openxmlformats.org/officeDocument/2006/relationships/hyperlink" Target="https://talan.bank.gov.ua/get-user-certificate/DZVY_GmiNfsQUXkfeZOL" TargetMode="External"/><Relationship Id="rId134" Type="http://schemas.openxmlformats.org/officeDocument/2006/relationships/hyperlink" Target="https://talan.bank.gov.ua/get-user-certificate/DZVY_uFkSUfw-gMigKam" TargetMode="External"/><Relationship Id="rId579" Type="http://schemas.openxmlformats.org/officeDocument/2006/relationships/hyperlink" Target="https://talan.bank.gov.ua/get-user-certificate/DZVY_6wWf8tUR96wh6zx" TargetMode="External"/><Relationship Id="rId341" Type="http://schemas.openxmlformats.org/officeDocument/2006/relationships/hyperlink" Target="https://talan.bank.gov.ua/get-user-certificate/DZVY_qwPY2znG_H46Pev" TargetMode="External"/><Relationship Id="rId439" Type="http://schemas.openxmlformats.org/officeDocument/2006/relationships/hyperlink" Target="https://talan.bank.gov.ua/get-user-certificate/DZVY_hqd9UCzcRNTpppH" TargetMode="External"/><Relationship Id="rId646" Type="http://schemas.openxmlformats.org/officeDocument/2006/relationships/hyperlink" Target="https://talan.bank.gov.ua/get-user-certificate/DZVY_UHz7Qu3cYh8FuVv" TargetMode="External"/><Relationship Id="rId201" Type="http://schemas.openxmlformats.org/officeDocument/2006/relationships/hyperlink" Target="https://talan.bank.gov.ua/get-user-certificate/DZVY_9qzOOzrgn2XLi3I" TargetMode="External"/><Relationship Id="rId285" Type="http://schemas.openxmlformats.org/officeDocument/2006/relationships/hyperlink" Target="https://talan.bank.gov.ua/get-user-certificate/DZVY_SmmZHj2ClaY_Qtj" TargetMode="External"/><Relationship Id="rId506" Type="http://schemas.openxmlformats.org/officeDocument/2006/relationships/hyperlink" Target="https://talan.bank.gov.ua/get-user-certificate/DZVY_UB2tuQz66catLoZ" TargetMode="External"/><Relationship Id="rId492" Type="http://schemas.openxmlformats.org/officeDocument/2006/relationships/hyperlink" Target="https://talan.bank.gov.ua/get-user-certificate/DZVY_BAW3G68aQTpICnK" TargetMode="External"/><Relationship Id="rId145" Type="http://schemas.openxmlformats.org/officeDocument/2006/relationships/hyperlink" Target="https://talan.bank.gov.ua/get-user-certificate/DZVY_9vjRlx5HvnkMlSv" TargetMode="External"/><Relationship Id="rId352" Type="http://schemas.openxmlformats.org/officeDocument/2006/relationships/hyperlink" Target="https://talan.bank.gov.ua/get-user-certificate/DZVY_SKWnJA99AK9w0M0" TargetMode="External"/><Relationship Id="rId212" Type="http://schemas.openxmlformats.org/officeDocument/2006/relationships/hyperlink" Target="https://talan.bank.gov.ua/get-user-certificate/DZVY_3lXSS2_bP_5tM1s" TargetMode="External"/><Relationship Id="rId657" Type="http://schemas.openxmlformats.org/officeDocument/2006/relationships/hyperlink" Target="https://talan.bank.gov.ua/get-user-certificate/DZVY_ydiBtnLjwqx-q-h" TargetMode="External"/><Relationship Id="rId296" Type="http://schemas.openxmlformats.org/officeDocument/2006/relationships/hyperlink" Target="https://talan.bank.gov.ua/get-user-certificate/DZVY_AzGKpj7FUdBZ1c0" TargetMode="External"/><Relationship Id="rId517" Type="http://schemas.openxmlformats.org/officeDocument/2006/relationships/hyperlink" Target="https://talan.bank.gov.ua/get-user-certificate/DZVY_Pjv0yEaV2SBrqhV" TargetMode="External"/><Relationship Id="rId60" Type="http://schemas.openxmlformats.org/officeDocument/2006/relationships/hyperlink" Target="https://talan.bank.gov.ua/get-user-certificate/DZVY_ypC3xSZokYkf21E" TargetMode="External"/><Relationship Id="rId156" Type="http://schemas.openxmlformats.org/officeDocument/2006/relationships/hyperlink" Target="https://talan.bank.gov.ua/get-user-certificate/DZVY_aALlzwgG__bSIiF" TargetMode="External"/><Relationship Id="rId363" Type="http://schemas.openxmlformats.org/officeDocument/2006/relationships/hyperlink" Target="https://talan.bank.gov.ua/get-user-certificate/DZVY_W7ZyGEDQWXXxkmG" TargetMode="External"/><Relationship Id="rId570" Type="http://schemas.openxmlformats.org/officeDocument/2006/relationships/hyperlink" Target="https://talan.bank.gov.ua/get-user-certificate/DZVY_37DenQ_anX7GGXC" TargetMode="External"/><Relationship Id="rId223" Type="http://schemas.openxmlformats.org/officeDocument/2006/relationships/hyperlink" Target="https://talan.bank.gov.ua/get-user-certificate/DZVY_mRoM4hsNOnXWB2H" TargetMode="External"/><Relationship Id="rId430" Type="http://schemas.openxmlformats.org/officeDocument/2006/relationships/hyperlink" Target="https://talan.bank.gov.ua/get-user-certificate/DZVY_iaQz6bozXagKFzF" TargetMode="External"/><Relationship Id="rId668" Type="http://schemas.openxmlformats.org/officeDocument/2006/relationships/hyperlink" Target="https://talan.bank.gov.ua/get-user-certificate/DZVY_qF0etyYG4j6GbvR" TargetMode="External"/><Relationship Id="rId18" Type="http://schemas.openxmlformats.org/officeDocument/2006/relationships/hyperlink" Target="https://talan.bank.gov.ua/get-user-certificate/DZVY_gXKjknXE_1e__y0" TargetMode="External"/><Relationship Id="rId265" Type="http://schemas.openxmlformats.org/officeDocument/2006/relationships/hyperlink" Target="https://talan.bank.gov.ua/get-user-certificate/DZVY_SG0VTVcmzMpOMPl" TargetMode="External"/><Relationship Id="rId472" Type="http://schemas.openxmlformats.org/officeDocument/2006/relationships/hyperlink" Target="https://talan.bank.gov.ua/get-user-certificate/DZVY_UBO0PX37aZ8ET0W" TargetMode="External"/><Relationship Id="rId528" Type="http://schemas.openxmlformats.org/officeDocument/2006/relationships/hyperlink" Target="https://talan.bank.gov.ua/get-user-certificate/DZVY_eai3zRqZ-XYTxJ8" TargetMode="External"/><Relationship Id="rId125" Type="http://schemas.openxmlformats.org/officeDocument/2006/relationships/hyperlink" Target="https://talan.bank.gov.ua/get-user-certificate/DZVY_prvr3sVijjZXWCj" TargetMode="External"/><Relationship Id="rId167" Type="http://schemas.openxmlformats.org/officeDocument/2006/relationships/hyperlink" Target="https://talan.bank.gov.ua/get-user-certificate/DZVY_v-HRSGnlSBNgdWD" TargetMode="External"/><Relationship Id="rId332" Type="http://schemas.openxmlformats.org/officeDocument/2006/relationships/hyperlink" Target="https://talan.bank.gov.ua/get-user-certificate/DZVY_a9LRU43i_SUTdmC" TargetMode="External"/><Relationship Id="rId374" Type="http://schemas.openxmlformats.org/officeDocument/2006/relationships/hyperlink" Target="https://talan.bank.gov.ua/get-user-certificate/DZVY_3v7u3tjYM6CdzDX" TargetMode="External"/><Relationship Id="rId581" Type="http://schemas.openxmlformats.org/officeDocument/2006/relationships/hyperlink" Target="https://talan.bank.gov.ua/get-user-certificate/DZVY_KwzMSYNncGGGhfp" TargetMode="External"/><Relationship Id="rId71" Type="http://schemas.openxmlformats.org/officeDocument/2006/relationships/hyperlink" Target="https://talan.bank.gov.ua/get-user-certificate/DZVY_rDNIVLUSHNxk9vu" TargetMode="External"/><Relationship Id="rId234" Type="http://schemas.openxmlformats.org/officeDocument/2006/relationships/hyperlink" Target="https://talan.bank.gov.ua/get-user-certificate/DZVY_Q90c9czAXGwZ8MH" TargetMode="External"/><Relationship Id="rId637" Type="http://schemas.openxmlformats.org/officeDocument/2006/relationships/hyperlink" Target="https://talan.bank.gov.ua/get-user-certificate/DZVY_YEAC8uf8z1Ih0U-" TargetMode="External"/><Relationship Id="rId679" Type="http://schemas.openxmlformats.org/officeDocument/2006/relationships/hyperlink" Target="https://talan.bank.gov.ua/get-user-certificate/DZVY_KUs4fZqjqtAw7aC" TargetMode="External"/><Relationship Id="rId2" Type="http://schemas.openxmlformats.org/officeDocument/2006/relationships/hyperlink" Target="https://talan.bank.gov.ua/get-user-certificate/DZVY_5vQ-vDMhNVXcjA5" TargetMode="External"/><Relationship Id="rId29" Type="http://schemas.openxmlformats.org/officeDocument/2006/relationships/hyperlink" Target="https://talan.bank.gov.ua/get-user-certificate/DZVY_avQ-HpvykGIxfFr" TargetMode="External"/><Relationship Id="rId276" Type="http://schemas.openxmlformats.org/officeDocument/2006/relationships/hyperlink" Target="https://talan.bank.gov.ua/get-user-certificate/DZVY_aC3etYoc5NCg5eG" TargetMode="External"/><Relationship Id="rId441" Type="http://schemas.openxmlformats.org/officeDocument/2006/relationships/hyperlink" Target="https://talan.bank.gov.ua/get-user-certificate/DZVY_nESPFqJDedAPQYF" TargetMode="External"/><Relationship Id="rId483" Type="http://schemas.openxmlformats.org/officeDocument/2006/relationships/hyperlink" Target="https://talan.bank.gov.ua/get-user-certificate/DZVY_UGS5TAr1E75-Jx2" TargetMode="External"/><Relationship Id="rId539" Type="http://schemas.openxmlformats.org/officeDocument/2006/relationships/hyperlink" Target="https://talan.bank.gov.ua/get-user-certificate/DZVY_aXZUldXMkuv9IQU" TargetMode="External"/><Relationship Id="rId690" Type="http://schemas.openxmlformats.org/officeDocument/2006/relationships/hyperlink" Target="https://talan.bank.gov.ua/get-user-certificate/DZVY_fiC_1M888ZWiCHK" TargetMode="External"/><Relationship Id="rId40" Type="http://schemas.openxmlformats.org/officeDocument/2006/relationships/hyperlink" Target="https://talan.bank.gov.ua/get-user-certificate/DZVY_FASIAZxCvHouVyt" TargetMode="External"/><Relationship Id="rId136" Type="http://schemas.openxmlformats.org/officeDocument/2006/relationships/hyperlink" Target="https://talan.bank.gov.ua/get-user-certificate/DZVY_X0aJ4A6K9JwdPFT" TargetMode="External"/><Relationship Id="rId178" Type="http://schemas.openxmlformats.org/officeDocument/2006/relationships/hyperlink" Target="https://talan.bank.gov.ua/get-user-certificate/DZVY_GC5LmYUAhSBDRyW" TargetMode="External"/><Relationship Id="rId301" Type="http://schemas.openxmlformats.org/officeDocument/2006/relationships/hyperlink" Target="https://talan.bank.gov.ua/get-user-certificate/DZVY_3fkjmiya8p6eQEj" TargetMode="External"/><Relationship Id="rId343" Type="http://schemas.openxmlformats.org/officeDocument/2006/relationships/hyperlink" Target="https://talan.bank.gov.ua/get-user-certificate/DZVY_hed6CPKC4g7nFiF" TargetMode="External"/><Relationship Id="rId550" Type="http://schemas.openxmlformats.org/officeDocument/2006/relationships/hyperlink" Target="https://talan.bank.gov.ua/get-user-certificate/DZVY_RIfA0xl4AjdEQiX" TargetMode="External"/><Relationship Id="rId82" Type="http://schemas.openxmlformats.org/officeDocument/2006/relationships/hyperlink" Target="https://talan.bank.gov.ua/get-user-certificate/DZVY_a3bBsXVjDh3jKQq" TargetMode="External"/><Relationship Id="rId203" Type="http://schemas.openxmlformats.org/officeDocument/2006/relationships/hyperlink" Target="https://talan.bank.gov.ua/get-user-certificate/DZVY__kjqEBA8qN_Shbd" TargetMode="External"/><Relationship Id="rId385" Type="http://schemas.openxmlformats.org/officeDocument/2006/relationships/hyperlink" Target="https://talan.bank.gov.ua/get-user-certificate/DZVY_YZb2Ne_-Qo67KYd" TargetMode="External"/><Relationship Id="rId592" Type="http://schemas.openxmlformats.org/officeDocument/2006/relationships/hyperlink" Target="https://talan.bank.gov.ua/get-user-certificate/DZVY_mbhBMTqEQyufOwV" TargetMode="External"/><Relationship Id="rId606" Type="http://schemas.openxmlformats.org/officeDocument/2006/relationships/hyperlink" Target="https://talan.bank.gov.ua/get-user-certificate/DZVY_xHuXTnBVK6bbT7W" TargetMode="External"/><Relationship Id="rId648" Type="http://schemas.openxmlformats.org/officeDocument/2006/relationships/hyperlink" Target="https://talan.bank.gov.ua/get-user-certificate/DZVY_wghoJQv6mQqgsAU" TargetMode="External"/><Relationship Id="rId245" Type="http://schemas.openxmlformats.org/officeDocument/2006/relationships/hyperlink" Target="https://talan.bank.gov.ua/get-user-certificate/DZVY_fYXglcZdDRlkZ5B" TargetMode="External"/><Relationship Id="rId287" Type="http://schemas.openxmlformats.org/officeDocument/2006/relationships/hyperlink" Target="https://talan.bank.gov.ua/get-user-certificate/DZVY_PqsJ-gCwCNFR_Xh" TargetMode="External"/><Relationship Id="rId410" Type="http://schemas.openxmlformats.org/officeDocument/2006/relationships/hyperlink" Target="https://talan.bank.gov.ua/get-user-certificate/DZVY_sHsBK6grv47IETg" TargetMode="External"/><Relationship Id="rId452" Type="http://schemas.openxmlformats.org/officeDocument/2006/relationships/hyperlink" Target="https://talan.bank.gov.ua/get-user-certificate/DZVY_eioZEow2kRCS_cW" TargetMode="External"/><Relationship Id="rId494" Type="http://schemas.openxmlformats.org/officeDocument/2006/relationships/hyperlink" Target="https://talan.bank.gov.ua/get-user-certificate/DZVY_AH2XT-YO4nziVeJ" TargetMode="External"/><Relationship Id="rId508" Type="http://schemas.openxmlformats.org/officeDocument/2006/relationships/hyperlink" Target="https://talan.bank.gov.ua/get-user-certificate/DZVY_4OaV3tVeiQtMHnu" TargetMode="External"/><Relationship Id="rId105" Type="http://schemas.openxmlformats.org/officeDocument/2006/relationships/hyperlink" Target="https://talan.bank.gov.ua/get-user-certificate/DZVY_fXW461YISBmrSrF" TargetMode="External"/><Relationship Id="rId147" Type="http://schemas.openxmlformats.org/officeDocument/2006/relationships/hyperlink" Target="https://talan.bank.gov.ua/get-user-certificate/DZVY_Rq2WYHu6n3Aqf7b" TargetMode="External"/><Relationship Id="rId312" Type="http://schemas.openxmlformats.org/officeDocument/2006/relationships/hyperlink" Target="https://talan.bank.gov.ua/get-user-certificate/DZVY_cHG505P8SBXfXuL" TargetMode="External"/><Relationship Id="rId354" Type="http://schemas.openxmlformats.org/officeDocument/2006/relationships/hyperlink" Target="https://talan.bank.gov.ua/get-user-certificate/DZVY_IbZbGQVGYq4kqVW" TargetMode="External"/><Relationship Id="rId51" Type="http://schemas.openxmlformats.org/officeDocument/2006/relationships/hyperlink" Target="https://talan.bank.gov.ua/get-user-certificate/DZVY_JmC4l3xSMrRZRqC" TargetMode="External"/><Relationship Id="rId93" Type="http://schemas.openxmlformats.org/officeDocument/2006/relationships/hyperlink" Target="https://talan.bank.gov.ua/get-user-certificate/DZVY_fq9u_tZuoLjuIM0" TargetMode="External"/><Relationship Id="rId189" Type="http://schemas.openxmlformats.org/officeDocument/2006/relationships/hyperlink" Target="https://talan.bank.gov.ua/get-user-certificate/DZVY_SiQnhNVOZrEH3bs" TargetMode="External"/><Relationship Id="rId396" Type="http://schemas.openxmlformats.org/officeDocument/2006/relationships/hyperlink" Target="https://talan.bank.gov.ua/get-user-certificate/DZVY_2uWgVvUXlf2Hmpi" TargetMode="External"/><Relationship Id="rId561" Type="http://schemas.openxmlformats.org/officeDocument/2006/relationships/hyperlink" Target="https://talan.bank.gov.ua/get-user-certificate/DZVY_abIEgurJxifFsN5" TargetMode="External"/><Relationship Id="rId617" Type="http://schemas.openxmlformats.org/officeDocument/2006/relationships/hyperlink" Target="https://talan.bank.gov.ua/get-user-certificate/DZVY_SQaRCPVEipgLbWu" TargetMode="External"/><Relationship Id="rId659" Type="http://schemas.openxmlformats.org/officeDocument/2006/relationships/hyperlink" Target="https://talan.bank.gov.ua/get-user-certificate/DZVY_ek9zVxmzkOM0Hc5" TargetMode="External"/><Relationship Id="rId214" Type="http://schemas.openxmlformats.org/officeDocument/2006/relationships/hyperlink" Target="https://talan.bank.gov.ua/get-user-certificate/DZVY_5x5iORCmS5tR_Ym" TargetMode="External"/><Relationship Id="rId256" Type="http://schemas.openxmlformats.org/officeDocument/2006/relationships/hyperlink" Target="https://talan.bank.gov.ua/get-user-certificate/DZVY_u5Dt2CtJnZFc5Te" TargetMode="External"/><Relationship Id="rId298" Type="http://schemas.openxmlformats.org/officeDocument/2006/relationships/hyperlink" Target="https://talan.bank.gov.ua/get-user-certificate/DZVY_3lW7F1iJeeQq3El" TargetMode="External"/><Relationship Id="rId421" Type="http://schemas.openxmlformats.org/officeDocument/2006/relationships/hyperlink" Target="https://talan.bank.gov.ua/get-user-certificate/DZVY_xU96h10EF_UjcvY" TargetMode="External"/><Relationship Id="rId463" Type="http://schemas.openxmlformats.org/officeDocument/2006/relationships/hyperlink" Target="https://talan.bank.gov.ua/get-user-certificate/DZVY_weqwOSRN_SvIamb" TargetMode="External"/><Relationship Id="rId519" Type="http://schemas.openxmlformats.org/officeDocument/2006/relationships/hyperlink" Target="https://talan.bank.gov.ua/get-user-certificate/DZVY_IGCk64jdE_xGkSX" TargetMode="External"/><Relationship Id="rId670" Type="http://schemas.openxmlformats.org/officeDocument/2006/relationships/hyperlink" Target="https://talan.bank.gov.ua/get-user-certificate/DZVY_ysDljIZ0wiHlEgI" TargetMode="External"/><Relationship Id="rId116" Type="http://schemas.openxmlformats.org/officeDocument/2006/relationships/hyperlink" Target="https://talan.bank.gov.ua/get-user-certificate/DZVY_UfuQyEndEAZhwJc" TargetMode="External"/><Relationship Id="rId158" Type="http://schemas.openxmlformats.org/officeDocument/2006/relationships/hyperlink" Target="https://talan.bank.gov.ua/get-user-certificate/DZVY_ty1zagPxp1nuT_N" TargetMode="External"/><Relationship Id="rId323" Type="http://schemas.openxmlformats.org/officeDocument/2006/relationships/hyperlink" Target="https://talan.bank.gov.ua/get-user-certificate/DZVY_UAUe5pJPyJu-Irl" TargetMode="External"/><Relationship Id="rId530" Type="http://schemas.openxmlformats.org/officeDocument/2006/relationships/hyperlink" Target="https://talan.bank.gov.ua/get-user-certificate/DZVY_oCu3jXiQH9BBYHu" TargetMode="External"/><Relationship Id="rId20" Type="http://schemas.openxmlformats.org/officeDocument/2006/relationships/hyperlink" Target="https://talan.bank.gov.ua/get-user-certificate/DZVY_Hko5Sd0JhM7GtmA" TargetMode="External"/><Relationship Id="rId62" Type="http://schemas.openxmlformats.org/officeDocument/2006/relationships/hyperlink" Target="https://talan.bank.gov.ua/get-user-certificate/DZVY_5tZCRbPT-FQfmX9" TargetMode="External"/><Relationship Id="rId365" Type="http://schemas.openxmlformats.org/officeDocument/2006/relationships/hyperlink" Target="https://talan.bank.gov.ua/get-user-certificate/DZVY_6HQG3M4VKXliPDT" TargetMode="External"/><Relationship Id="rId572" Type="http://schemas.openxmlformats.org/officeDocument/2006/relationships/hyperlink" Target="https://talan.bank.gov.ua/get-user-certificate/DZVY_qGodL6a3gv5b5EI" TargetMode="External"/><Relationship Id="rId628" Type="http://schemas.openxmlformats.org/officeDocument/2006/relationships/hyperlink" Target="https://talan.bank.gov.ua/get-user-certificate/DZVY_w13gXNGDHxxhwkG" TargetMode="External"/><Relationship Id="rId225" Type="http://schemas.openxmlformats.org/officeDocument/2006/relationships/hyperlink" Target="https://talan.bank.gov.ua/get-user-certificate/DZVY_w8daODcq_ite84R" TargetMode="External"/><Relationship Id="rId267" Type="http://schemas.openxmlformats.org/officeDocument/2006/relationships/hyperlink" Target="https://talan.bank.gov.ua/get-user-certificate/DZVY_Pv0XvuSk5sM9jwm" TargetMode="External"/><Relationship Id="rId432" Type="http://schemas.openxmlformats.org/officeDocument/2006/relationships/hyperlink" Target="https://talan.bank.gov.ua/get-user-certificate/DZVY_N2zjH30InoLm75Y" TargetMode="External"/><Relationship Id="rId474" Type="http://schemas.openxmlformats.org/officeDocument/2006/relationships/hyperlink" Target="https://talan.bank.gov.ua/get-user-certificate/DZVY_xkYAyB_B0f6ieOX" TargetMode="External"/><Relationship Id="rId127" Type="http://schemas.openxmlformats.org/officeDocument/2006/relationships/hyperlink" Target="https://talan.bank.gov.ua/get-user-certificate/DZVY_MOBI1ASsGaW7Xp4" TargetMode="External"/><Relationship Id="rId681" Type="http://schemas.openxmlformats.org/officeDocument/2006/relationships/hyperlink" Target="https://talan.bank.gov.ua/get-user-certificate/DZVY_bADpZ56fWN-QwSZ" TargetMode="External"/><Relationship Id="rId31" Type="http://schemas.openxmlformats.org/officeDocument/2006/relationships/hyperlink" Target="https://talan.bank.gov.ua/get-user-certificate/DZVY_FugztTKDaGDsF0t" TargetMode="External"/><Relationship Id="rId73" Type="http://schemas.openxmlformats.org/officeDocument/2006/relationships/hyperlink" Target="https://talan.bank.gov.ua/get-user-certificate/DZVY_65LBPr71ocVadhr" TargetMode="External"/><Relationship Id="rId169" Type="http://schemas.openxmlformats.org/officeDocument/2006/relationships/hyperlink" Target="https://talan.bank.gov.ua/get-user-certificate/DZVY_4Rkrb4F5-ZDY4x9" TargetMode="External"/><Relationship Id="rId334" Type="http://schemas.openxmlformats.org/officeDocument/2006/relationships/hyperlink" Target="https://talan.bank.gov.ua/get-user-certificate/DZVY_quRyBxn4ZhVa7kq" TargetMode="External"/><Relationship Id="rId376" Type="http://schemas.openxmlformats.org/officeDocument/2006/relationships/hyperlink" Target="https://talan.bank.gov.ua/get-user-certificate/DZVY_tqCp98yDaSTCo3H" TargetMode="External"/><Relationship Id="rId541" Type="http://schemas.openxmlformats.org/officeDocument/2006/relationships/hyperlink" Target="https://talan.bank.gov.ua/get-user-certificate/DZVY_98uXiZVzGSbRQQm" TargetMode="External"/><Relationship Id="rId583" Type="http://schemas.openxmlformats.org/officeDocument/2006/relationships/hyperlink" Target="https://talan.bank.gov.ua/get-user-certificate/DZVY_ICtIkjbuZTuk3XD" TargetMode="External"/><Relationship Id="rId639" Type="http://schemas.openxmlformats.org/officeDocument/2006/relationships/hyperlink" Target="https://talan.bank.gov.ua/get-user-certificate/DZVY_H7ZymiFans7R3mZ" TargetMode="External"/><Relationship Id="rId4" Type="http://schemas.openxmlformats.org/officeDocument/2006/relationships/hyperlink" Target="https://talan.bank.gov.ua/get-user-certificate/DZVY_VRduNMRf0UcW1Sw" TargetMode="External"/><Relationship Id="rId180" Type="http://schemas.openxmlformats.org/officeDocument/2006/relationships/hyperlink" Target="https://talan.bank.gov.ua/get-user-certificate/DZVY_elgtnkTy92VPs4i" TargetMode="External"/><Relationship Id="rId236" Type="http://schemas.openxmlformats.org/officeDocument/2006/relationships/hyperlink" Target="https://talan.bank.gov.ua/get-user-certificate/DZVY_XrBWQvJHmdXxtep" TargetMode="External"/><Relationship Id="rId278" Type="http://schemas.openxmlformats.org/officeDocument/2006/relationships/hyperlink" Target="https://talan.bank.gov.ua/get-user-certificate/DZVY_DEr2-Qat9yJzqw7" TargetMode="External"/><Relationship Id="rId401" Type="http://schemas.openxmlformats.org/officeDocument/2006/relationships/hyperlink" Target="https://talan.bank.gov.ua/get-user-certificate/DZVY_7aeBuJpwJ5RN2A2" TargetMode="External"/><Relationship Id="rId443" Type="http://schemas.openxmlformats.org/officeDocument/2006/relationships/hyperlink" Target="https://talan.bank.gov.ua/get-user-certificate/DZVY_NxWZWn8jzP0lVN7" TargetMode="External"/><Relationship Id="rId650" Type="http://schemas.openxmlformats.org/officeDocument/2006/relationships/hyperlink" Target="https://talan.bank.gov.ua/get-user-certificate/DZVY_qi5lBqG_0Z-owxA" TargetMode="External"/><Relationship Id="rId303" Type="http://schemas.openxmlformats.org/officeDocument/2006/relationships/hyperlink" Target="https://talan.bank.gov.ua/get-user-certificate/DZVY_0rBGrHmb3EoM1Cb" TargetMode="External"/><Relationship Id="rId485" Type="http://schemas.openxmlformats.org/officeDocument/2006/relationships/hyperlink" Target="https://talan.bank.gov.ua/get-user-certificate/DZVY_8mRuRDkhW1jdck0" TargetMode="External"/><Relationship Id="rId692" Type="http://schemas.openxmlformats.org/officeDocument/2006/relationships/hyperlink" Target="https://talan.bank.gov.ua/get-user-certificate/DZVY_RHuFWK0X_p9_A33" TargetMode="External"/><Relationship Id="rId42" Type="http://schemas.openxmlformats.org/officeDocument/2006/relationships/hyperlink" Target="https://talan.bank.gov.ua/get-user-certificate/DZVY_rLe6JzBC9sQhyUv" TargetMode="External"/><Relationship Id="rId84" Type="http://schemas.openxmlformats.org/officeDocument/2006/relationships/hyperlink" Target="https://talan.bank.gov.ua/get-user-certificate/DZVY_NG5T8E64oh-Yj_8" TargetMode="External"/><Relationship Id="rId138" Type="http://schemas.openxmlformats.org/officeDocument/2006/relationships/hyperlink" Target="https://talan.bank.gov.ua/get-user-certificate/DZVY_uuSBH9DStvYo5NU" TargetMode="External"/><Relationship Id="rId345" Type="http://schemas.openxmlformats.org/officeDocument/2006/relationships/hyperlink" Target="https://talan.bank.gov.ua/get-user-certificate/DZVY_UbX-9nsE1reZF-q" TargetMode="External"/><Relationship Id="rId387" Type="http://schemas.openxmlformats.org/officeDocument/2006/relationships/hyperlink" Target="https://talan.bank.gov.ua/get-user-certificate/DZVY_JopEdOtj6bHidHS" TargetMode="External"/><Relationship Id="rId510" Type="http://schemas.openxmlformats.org/officeDocument/2006/relationships/hyperlink" Target="https://talan.bank.gov.ua/get-user-certificate/DZVY__S-qekVXf_s0PdO" TargetMode="External"/><Relationship Id="rId552" Type="http://schemas.openxmlformats.org/officeDocument/2006/relationships/hyperlink" Target="https://talan.bank.gov.ua/get-user-certificate/DZVY_yg3Kf3Or993XgMT" TargetMode="External"/><Relationship Id="rId594" Type="http://schemas.openxmlformats.org/officeDocument/2006/relationships/hyperlink" Target="https://talan.bank.gov.ua/get-user-certificate/DZVY_y96_dm1LnLIcwEE" TargetMode="External"/><Relationship Id="rId608" Type="http://schemas.openxmlformats.org/officeDocument/2006/relationships/hyperlink" Target="https://talan.bank.gov.ua/get-user-certificate/DZVY_wWg2Q9dafBgIptV" TargetMode="External"/><Relationship Id="rId191" Type="http://schemas.openxmlformats.org/officeDocument/2006/relationships/hyperlink" Target="https://talan.bank.gov.ua/get-user-certificate/DZVY_Lju5lxpAjpz4fjh" TargetMode="External"/><Relationship Id="rId205" Type="http://schemas.openxmlformats.org/officeDocument/2006/relationships/hyperlink" Target="https://talan.bank.gov.ua/get-user-certificate/DZVY_0xGEOAyUQpR_Jeg" TargetMode="External"/><Relationship Id="rId247" Type="http://schemas.openxmlformats.org/officeDocument/2006/relationships/hyperlink" Target="https://talan.bank.gov.ua/get-user-certificate/DZVY_lvqtDjALQ_d1eld" TargetMode="External"/><Relationship Id="rId412" Type="http://schemas.openxmlformats.org/officeDocument/2006/relationships/hyperlink" Target="https://talan.bank.gov.ua/get-user-certificate/DZVY_yu5YTyO1CsShGRY" TargetMode="External"/><Relationship Id="rId107" Type="http://schemas.openxmlformats.org/officeDocument/2006/relationships/hyperlink" Target="https://talan.bank.gov.ua/get-user-certificate/DZVY_MpG8boZsmaiqLPD" TargetMode="External"/><Relationship Id="rId289" Type="http://schemas.openxmlformats.org/officeDocument/2006/relationships/hyperlink" Target="https://talan.bank.gov.ua/get-user-certificate/DZVY_5uHLIVbyFH6WXAF" TargetMode="External"/><Relationship Id="rId454" Type="http://schemas.openxmlformats.org/officeDocument/2006/relationships/hyperlink" Target="https://talan.bank.gov.ua/get-user-certificate/DZVY_hiEHyZo4ns4w_RY" TargetMode="External"/><Relationship Id="rId496" Type="http://schemas.openxmlformats.org/officeDocument/2006/relationships/hyperlink" Target="https://talan.bank.gov.ua/get-user-certificate/DZVY_mW4Cw8Fpdt88ilc" TargetMode="External"/><Relationship Id="rId661" Type="http://schemas.openxmlformats.org/officeDocument/2006/relationships/hyperlink" Target="https://talan.bank.gov.ua/get-user-certificate/DZVY_v0Tu8oNw4wcQMVk" TargetMode="External"/><Relationship Id="rId11" Type="http://schemas.openxmlformats.org/officeDocument/2006/relationships/hyperlink" Target="https://talan.bank.gov.ua/get-user-certificate/DZVY_prT2yUFcdO1-V3j" TargetMode="External"/><Relationship Id="rId53" Type="http://schemas.openxmlformats.org/officeDocument/2006/relationships/hyperlink" Target="https://talan.bank.gov.ua/get-user-certificate/DZVY_dIcnR4YT1rrz2Bf" TargetMode="External"/><Relationship Id="rId149" Type="http://schemas.openxmlformats.org/officeDocument/2006/relationships/hyperlink" Target="https://talan.bank.gov.ua/get-user-certificate/DZVY_bxsZHmj096hzbRR" TargetMode="External"/><Relationship Id="rId314" Type="http://schemas.openxmlformats.org/officeDocument/2006/relationships/hyperlink" Target="https://talan.bank.gov.ua/get-user-certificate/DZVY_hqojP3yAqMZ1T6w" TargetMode="External"/><Relationship Id="rId356" Type="http://schemas.openxmlformats.org/officeDocument/2006/relationships/hyperlink" Target="https://talan.bank.gov.ua/get-user-certificate/DZVY_MDyVxewelHRuAv2" TargetMode="External"/><Relationship Id="rId398" Type="http://schemas.openxmlformats.org/officeDocument/2006/relationships/hyperlink" Target="https://talan.bank.gov.ua/get-user-certificate/DZVY_-GuIDv2-yjrnHCa" TargetMode="External"/><Relationship Id="rId521" Type="http://schemas.openxmlformats.org/officeDocument/2006/relationships/hyperlink" Target="https://talan.bank.gov.ua/get-user-certificate/DZVY_AdVbQRxAi5Ss1ru" TargetMode="External"/><Relationship Id="rId563" Type="http://schemas.openxmlformats.org/officeDocument/2006/relationships/hyperlink" Target="https://talan.bank.gov.ua/get-user-certificate/DZVY_Ivj2-7wanNFmmhx" TargetMode="External"/><Relationship Id="rId619" Type="http://schemas.openxmlformats.org/officeDocument/2006/relationships/hyperlink" Target="https://talan.bank.gov.ua/get-user-certificate/DZVY_nBlWBE5ZxFGs0B7" TargetMode="External"/><Relationship Id="rId95" Type="http://schemas.openxmlformats.org/officeDocument/2006/relationships/hyperlink" Target="https://talan.bank.gov.ua/get-user-certificate/DZVY_hUW13ftLumidsv4" TargetMode="External"/><Relationship Id="rId160" Type="http://schemas.openxmlformats.org/officeDocument/2006/relationships/hyperlink" Target="https://talan.bank.gov.ua/get-user-certificate/DZVY_JcN70JKuoWI3z0u" TargetMode="External"/><Relationship Id="rId216" Type="http://schemas.openxmlformats.org/officeDocument/2006/relationships/hyperlink" Target="https://talan.bank.gov.ua/get-user-certificate/DZVY_L01TUnt1xMVp2ve" TargetMode="External"/><Relationship Id="rId423" Type="http://schemas.openxmlformats.org/officeDocument/2006/relationships/hyperlink" Target="https://talan.bank.gov.ua/get-user-certificate/DZVY_gsYn-7m6Pc0ZXGi" TargetMode="External"/><Relationship Id="rId258" Type="http://schemas.openxmlformats.org/officeDocument/2006/relationships/hyperlink" Target="https://talan.bank.gov.ua/get-user-certificate/DZVY_5vGs83PjvE1V4ZS" TargetMode="External"/><Relationship Id="rId465" Type="http://schemas.openxmlformats.org/officeDocument/2006/relationships/hyperlink" Target="https://talan.bank.gov.ua/get-user-certificate/DZVY_pZjBvHBT8kOtlXL" TargetMode="External"/><Relationship Id="rId630" Type="http://schemas.openxmlformats.org/officeDocument/2006/relationships/hyperlink" Target="https://talan.bank.gov.ua/get-user-certificate/DZVY_0N6_deQW-Jn_NPw" TargetMode="External"/><Relationship Id="rId672" Type="http://schemas.openxmlformats.org/officeDocument/2006/relationships/hyperlink" Target="https://talan.bank.gov.ua/get-user-certificate/DZVY_n51AvTyURA5Q6LX" TargetMode="External"/><Relationship Id="rId22" Type="http://schemas.openxmlformats.org/officeDocument/2006/relationships/hyperlink" Target="https://talan.bank.gov.ua/get-user-certificate/DZVY_pN_K5xouvCX-O08" TargetMode="External"/><Relationship Id="rId64" Type="http://schemas.openxmlformats.org/officeDocument/2006/relationships/hyperlink" Target="https://talan.bank.gov.ua/get-user-certificate/DZVY_-g7WHPkjHCuTrpV" TargetMode="External"/><Relationship Id="rId118" Type="http://schemas.openxmlformats.org/officeDocument/2006/relationships/hyperlink" Target="https://talan.bank.gov.ua/get-user-certificate/DZVY_wQ6NPzga--6ccfh" TargetMode="External"/><Relationship Id="rId325" Type="http://schemas.openxmlformats.org/officeDocument/2006/relationships/hyperlink" Target="https://talan.bank.gov.ua/get-user-certificate/DZVY_lVkYMMNa0akBFnS" TargetMode="External"/><Relationship Id="rId367" Type="http://schemas.openxmlformats.org/officeDocument/2006/relationships/hyperlink" Target="https://talan.bank.gov.ua/get-user-certificate/DZVY_3dK3VH3haq4G_qv" TargetMode="External"/><Relationship Id="rId532" Type="http://schemas.openxmlformats.org/officeDocument/2006/relationships/hyperlink" Target="https://talan.bank.gov.ua/get-user-certificate/DZVY_SxvlTQOOv-em4rt" TargetMode="External"/><Relationship Id="rId574" Type="http://schemas.openxmlformats.org/officeDocument/2006/relationships/hyperlink" Target="https://talan.bank.gov.ua/get-user-certificate/DZVY_HVlVcR4D6wBq_ZC" TargetMode="External"/><Relationship Id="rId171" Type="http://schemas.openxmlformats.org/officeDocument/2006/relationships/hyperlink" Target="https://talan.bank.gov.ua/get-user-certificate/DZVY_6nolCBIgsJQZamf" TargetMode="External"/><Relationship Id="rId227" Type="http://schemas.openxmlformats.org/officeDocument/2006/relationships/hyperlink" Target="https://talan.bank.gov.ua/get-user-certificate/DZVY_yGiO8O6lBxDEy5i" TargetMode="External"/><Relationship Id="rId269" Type="http://schemas.openxmlformats.org/officeDocument/2006/relationships/hyperlink" Target="https://talan.bank.gov.ua/get-user-certificate/DZVY_KpkjeqINFx5-7kf" TargetMode="External"/><Relationship Id="rId434" Type="http://schemas.openxmlformats.org/officeDocument/2006/relationships/hyperlink" Target="https://talan.bank.gov.ua/get-user-certificate/DZVY_tkfD5YCDzFAn7UQ" TargetMode="External"/><Relationship Id="rId476" Type="http://schemas.openxmlformats.org/officeDocument/2006/relationships/hyperlink" Target="https://talan.bank.gov.ua/get-user-certificate/DZVY_udFW0MXjsMeQ2w5" TargetMode="External"/><Relationship Id="rId641" Type="http://schemas.openxmlformats.org/officeDocument/2006/relationships/hyperlink" Target="https://talan.bank.gov.ua/get-user-certificate/DZVY_w9RLWDcSAfVEStB" TargetMode="External"/><Relationship Id="rId683" Type="http://schemas.openxmlformats.org/officeDocument/2006/relationships/hyperlink" Target="https://talan.bank.gov.ua/get-user-certificate/DZVY_CK5FDRmyahw9FJc" TargetMode="External"/><Relationship Id="rId33" Type="http://schemas.openxmlformats.org/officeDocument/2006/relationships/hyperlink" Target="https://talan.bank.gov.ua/get-user-certificate/DZVY_M_IKqMp5iM--hJT" TargetMode="External"/><Relationship Id="rId129" Type="http://schemas.openxmlformats.org/officeDocument/2006/relationships/hyperlink" Target="https://talan.bank.gov.ua/get-user-certificate/DZVY_3H2Vc55cWzvrCzz" TargetMode="External"/><Relationship Id="rId280" Type="http://schemas.openxmlformats.org/officeDocument/2006/relationships/hyperlink" Target="https://talan.bank.gov.ua/get-user-certificate/DZVY_iq8nWgIVHW2XJjG" TargetMode="External"/><Relationship Id="rId336" Type="http://schemas.openxmlformats.org/officeDocument/2006/relationships/hyperlink" Target="https://talan.bank.gov.ua/get-user-certificate/DZVY_1-RbOIX3AUiLQ5M" TargetMode="External"/><Relationship Id="rId501" Type="http://schemas.openxmlformats.org/officeDocument/2006/relationships/hyperlink" Target="https://talan.bank.gov.ua/get-user-certificate/DZVY_V1qKUNYaQCt_aYV" TargetMode="External"/><Relationship Id="rId543" Type="http://schemas.openxmlformats.org/officeDocument/2006/relationships/hyperlink" Target="https://talan.bank.gov.ua/get-user-certificate/DZVY_erJRLRpEpP8xUkE" TargetMode="External"/><Relationship Id="rId75" Type="http://schemas.openxmlformats.org/officeDocument/2006/relationships/hyperlink" Target="https://talan.bank.gov.ua/get-user-certificate/DZVY_hQTI-hCVSI6e1iZ" TargetMode="External"/><Relationship Id="rId140" Type="http://schemas.openxmlformats.org/officeDocument/2006/relationships/hyperlink" Target="https://talan.bank.gov.ua/get-user-certificate/DZVY_k8Jy3KkzkxgYygm" TargetMode="External"/><Relationship Id="rId182" Type="http://schemas.openxmlformats.org/officeDocument/2006/relationships/hyperlink" Target="https://talan.bank.gov.ua/get-user-certificate/DZVY_2vuktpMBJnOqeVK" TargetMode="External"/><Relationship Id="rId378" Type="http://schemas.openxmlformats.org/officeDocument/2006/relationships/hyperlink" Target="https://talan.bank.gov.ua/get-user-certificate/DZVY_z99ipGQCTp4_8wF" TargetMode="External"/><Relationship Id="rId403" Type="http://schemas.openxmlformats.org/officeDocument/2006/relationships/hyperlink" Target="https://talan.bank.gov.ua/get-user-certificate/DZVY_EottCRxtQ5M6PNw" TargetMode="External"/><Relationship Id="rId585" Type="http://schemas.openxmlformats.org/officeDocument/2006/relationships/hyperlink" Target="https://talan.bank.gov.ua/get-user-certificate/DZVY_YS-mDNNj9T5p--K" TargetMode="External"/><Relationship Id="rId6" Type="http://schemas.openxmlformats.org/officeDocument/2006/relationships/hyperlink" Target="https://talan.bank.gov.ua/get-user-certificate/DZVY_d51M77-OUiAY_Hc" TargetMode="External"/><Relationship Id="rId238" Type="http://schemas.openxmlformats.org/officeDocument/2006/relationships/hyperlink" Target="https://talan.bank.gov.ua/get-user-certificate/DZVY_-WLJsXPWKOl2AJ-" TargetMode="External"/><Relationship Id="rId445" Type="http://schemas.openxmlformats.org/officeDocument/2006/relationships/hyperlink" Target="https://talan.bank.gov.ua/get-user-certificate/DZVY_Zc7REkRv8X51ntV" TargetMode="External"/><Relationship Id="rId487" Type="http://schemas.openxmlformats.org/officeDocument/2006/relationships/hyperlink" Target="https://talan.bank.gov.ua/get-user-certificate/DZVY_l40U5aA7Ra78QTG" TargetMode="External"/><Relationship Id="rId610" Type="http://schemas.openxmlformats.org/officeDocument/2006/relationships/hyperlink" Target="https://talan.bank.gov.ua/get-user-certificate/DZVY_RdSBeXYIuTNeYcu" TargetMode="External"/><Relationship Id="rId652" Type="http://schemas.openxmlformats.org/officeDocument/2006/relationships/hyperlink" Target="https://talan.bank.gov.ua/get-user-certificate/DZVY_S5vsHU2RIVGZE1p" TargetMode="External"/><Relationship Id="rId694" Type="http://schemas.openxmlformats.org/officeDocument/2006/relationships/hyperlink" Target="https://talan.bank.gov.ua/get-user-certificate/DZVY_r6u2Bc4jmq4tx-U" TargetMode="External"/><Relationship Id="rId291" Type="http://schemas.openxmlformats.org/officeDocument/2006/relationships/hyperlink" Target="https://talan.bank.gov.ua/get-user-certificate/DZVY_OBVRbbQuWhGDs_P" TargetMode="External"/><Relationship Id="rId305" Type="http://schemas.openxmlformats.org/officeDocument/2006/relationships/hyperlink" Target="https://talan.bank.gov.ua/get-user-certificate/DZVY_LuiujOCc3ajWrHy" TargetMode="External"/><Relationship Id="rId347" Type="http://schemas.openxmlformats.org/officeDocument/2006/relationships/hyperlink" Target="https://talan.bank.gov.ua/get-user-certificate/DZVY_-R6I4t_J_0-KRRw" TargetMode="External"/><Relationship Id="rId512" Type="http://schemas.openxmlformats.org/officeDocument/2006/relationships/hyperlink" Target="https://talan.bank.gov.ua/get-user-certificate/DZVY_HCywqi0ySK2uDGF" TargetMode="External"/><Relationship Id="rId44" Type="http://schemas.openxmlformats.org/officeDocument/2006/relationships/hyperlink" Target="https://talan.bank.gov.ua/get-user-certificate/DZVY_4InB1shZtoggM7v" TargetMode="External"/><Relationship Id="rId86" Type="http://schemas.openxmlformats.org/officeDocument/2006/relationships/hyperlink" Target="https://talan.bank.gov.ua/get-user-certificate/DZVY_fwfBrl-q4F1rPRQ" TargetMode="External"/><Relationship Id="rId151" Type="http://schemas.openxmlformats.org/officeDocument/2006/relationships/hyperlink" Target="https://talan.bank.gov.ua/get-user-certificate/DZVY_lQTH7OrUCViuDMi" TargetMode="External"/><Relationship Id="rId389" Type="http://schemas.openxmlformats.org/officeDocument/2006/relationships/hyperlink" Target="https://talan.bank.gov.ua/get-user-certificate/DZVY_8S0BLg_Bhsl3jqg" TargetMode="External"/><Relationship Id="rId554" Type="http://schemas.openxmlformats.org/officeDocument/2006/relationships/hyperlink" Target="https://talan.bank.gov.ua/get-user-certificate/DZVY_iDrcaJdPULQik_9" TargetMode="External"/><Relationship Id="rId596" Type="http://schemas.openxmlformats.org/officeDocument/2006/relationships/hyperlink" Target="https://talan.bank.gov.ua/get-user-certificate/DZVY_NOHiu9znUQip9Uk" TargetMode="External"/><Relationship Id="rId193" Type="http://schemas.openxmlformats.org/officeDocument/2006/relationships/hyperlink" Target="https://talan.bank.gov.ua/get-user-certificate/DZVY_xS7W8KcrTiBOavz" TargetMode="External"/><Relationship Id="rId207" Type="http://schemas.openxmlformats.org/officeDocument/2006/relationships/hyperlink" Target="https://talan.bank.gov.ua/get-user-certificate/DZVY_ekYNhHMae3tWIdU" TargetMode="External"/><Relationship Id="rId249" Type="http://schemas.openxmlformats.org/officeDocument/2006/relationships/hyperlink" Target="https://talan.bank.gov.ua/get-user-certificate/DZVY_BqzD3b8wyb-n3ri" TargetMode="External"/><Relationship Id="rId414" Type="http://schemas.openxmlformats.org/officeDocument/2006/relationships/hyperlink" Target="https://talan.bank.gov.ua/get-user-certificate/DZVY_VssxRG-3qk3VEN5" TargetMode="External"/><Relationship Id="rId456" Type="http://schemas.openxmlformats.org/officeDocument/2006/relationships/hyperlink" Target="https://talan.bank.gov.ua/get-user-certificate/DZVY_d91nPNYr2n5tylz" TargetMode="External"/><Relationship Id="rId498" Type="http://schemas.openxmlformats.org/officeDocument/2006/relationships/hyperlink" Target="https://talan.bank.gov.ua/get-user-certificate/DZVY_4zm_ernHTNObPHx" TargetMode="External"/><Relationship Id="rId621" Type="http://schemas.openxmlformats.org/officeDocument/2006/relationships/hyperlink" Target="https://talan.bank.gov.ua/get-user-certificate/DZVY_zkM-L6jomdYZVtB" TargetMode="External"/><Relationship Id="rId663" Type="http://schemas.openxmlformats.org/officeDocument/2006/relationships/hyperlink" Target="https://talan.bank.gov.ua/get-user-certificate/DZVY_Ta2xtiRGJ2mhfF2" TargetMode="External"/><Relationship Id="rId13" Type="http://schemas.openxmlformats.org/officeDocument/2006/relationships/hyperlink" Target="https://talan.bank.gov.ua/get-user-certificate/DZVY_-uFlmrVp50fuCWp" TargetMode="External"/><Relationship Id="rId109" Type="http://schemas.openxmlformats.org/officeDocument/2006/relationships/hyperlink" Target="https://talan.bank.gov.ua/get-user-certificate/DZVY_KKf5LZ0fCHYQAL0" TargetMode="External"/><Relationship Id="rId260" Type="http://schemas.openxmlformats.org/officeDocument/2006/relationships/hyperlink" Target="https://talan.bank.gov.ua/get-user-certificate/DZVY_j3ymc-7PpWgLkIW" TargetMode="External"/><Relationship Id="rId316" Type="http://schemas.openxmlformats.org/officeDocument/2006/relationships/hyperlink" Target="https://talan.bank.gov.ua/get-user-certificate/DZVY_prfhIoq0C6aB91l" TargetMode="External"/><Relationship Id="rId523" Type="http://schemas.openxmlformats.org/officeDocument/2006/relationships/hyperlink" Target="https://talan.bank.gov.ua/get-user-certificate/DZVY_TFD3JurLstd62Tr" TargetMode="External"/><Relationship Id="rId55" Type="http://schemas.openxmlformats.org/officeDocument/2006/relationships/hyperlink" Target="https://talan.bank.gov.ua/get-user-certificate/DZVY_MwmBU4WuYd07TlK" TargetMode="External"/><Relationship Id="rId97" Type="http://schemas.openxmlformats.org/officeDocument/2006/relationships/hyperlink" Target="https://talan.bank.gov.ua/get-user-certificate/DZVY_NdkxLXB5ouT4zeL" TargetMode="External"/><Relationship Id="rId120" Type="http://schemas.openxmlformats.org/officeDocument/2006/relationships/hyperlink" Target="https://talan.bank.gov.ua/get-user-certificate/DZVY_LtPp5UwFWUGk3ZW" TargetMode="External"/><Relationship Id="rId358" Type="http://schemas.openxmlformats.org/officeDocument/2006/relationships/hyperlink" Target="https://talan.bank.gov.ua/get-user-certificate/DZVY_xX8PDV4uMuyr0AQ" TargetMode="External"/><Relationship Id="rId565" Type="http://schemas.openxmlformats.org/officeDocument/2006/relationships/hyperlink" Target="https://talan.bank.gov.ua/get-user-certificate/DZVY_N3byLB6NUnsceYy" TargetMode="External"/><Relationship Id="rId162" Type="http://schemas.openxmlformats.org/officeDocument/2006/relationships/hyperlink" Target="https://talan.bank.gov.ua/get-user-certificate/DZVY_geaEF-ivIOs3GCU" TargetMode="External"/><Relationship Id="rId218" Type="http://schemas.openxmlformats.org/officeDocument/2006/relationships/hyperlink" Target="https://talan.bank.gov.ua/get-user-certificate/DZVY_RBKUmx6wVTfdVwp" TargetMode="External"/><Relationship Id="rId425" Type="http://schemas.openxmlformats.org/officeDocument/2006/relationships/hyperlink" Target="https://talan.bank.gov.ua/get-user-certificate/DZVY_FW1uTnwpnvOvsCM" TargetMode="External"/><Relationship Id="rId467" Type="http://schemas.openxmlformats.org/officeDocument/2006/relationships/hyperlink" Target="https://talan.bank.gov.ua/get-user-certificate/DZVY_d6tc2pqQ38eWACb" TargetMode="External"/><Relationship Id="rId632" Type="http://schemas.openxmlformats.org/officeDocument/2006/relationships/hyperlink" Target="https://talan.bank.gov.ua/get-user-certificate/DZVY_tOEY73LQKzYJty6" TargetMode="External"/><Relationship Id="rId271" Type="http://schemas.openxmlformats.org/officeDocument/2006/relationships/hyperlink" Target="https://talan.bank.gov.ua/get-user-certificate/DZVY_jztrAr1vmOQszES" TargetMode="External"/><Relationship Id="rId674" Type="http://schemas.openxmlformats.org/officeDocument/2006/relationships/hyperlink" Target="https://talan.bank.gov.ua/get-user-certificate/DZVY_VqJdzMRquqndJEg" TargetMode="External"/><Relationship Id="rId24" Type="http://schemas.openxmlformats.org/officeDocument/2006/relationships/hyperlink" Target="https://talan.bank.gov.ua/get-user-certificate/DZVY_RbBBAed-PqmlSXv" TargetMode="External"/><Relationship Id="rId66" Type="http://schemas.openxmlformats.org/officeDocument/2006/relationships/hyperlink" Target="https://talan.bank.gov.ua/get-user-certificate/DZVY_q8qtmlNfnMDI9fZ" TargetMode="External"/><Relationship Id="rId131" Type="http://schemas.openxmlformats.org/officeDocument/2006/relationships/hyperlink" Target="https://talan.bank.gov.ua/get-user-certificate/DZVY_CYK-2RBtAC4QL7F" TargetMode="External"/><Relationship Id="rId327" Type="http://schemas.openxmlformats.org/officeDocument/2006/relationships/hyperlink" Target="https://talan.bank.gov.ua/get-user-certificate/DZVY_Np8ms3yRDWnOw_c" TargetMode="External"/><Relationship Id="rId369" Type="http://schemas.openxmlformats.org/officeDocument/2006/relationships/hyperlink" Target="https://talan.bank.gov.ua/get-user-certificate/DZVY_XGLr-kSRysZBLXB" TargetMode="External"/><Relationship Id="rId534" Type="http://schemas.openxmlformats.org/officeDocument/2006/relationships/hyperlink" Target="https://talan.bank.gov.ua/get-user-certificate/DZVY_fsR5UeOdXVyfEV9" TargetMode="External"/><Relationship Id="rId576" Type="http://schemas.openxmlformats.org/officeDocument/2006/relationships/hyperlink" Target="https://talan.bank.gov.ua/get-user-certificate/DZVY_QjC53BnwEfkLQ5v" TargetMode="External"/><Relationship Id="rId173" Type="http://schemas.openxmlformats.org/officeDocument/2006/relationships/hyperlink" Target="https://talan.bank.gov.ua/get-user-certificate/DZVY_dUV8VZHC1LhNwpB" TargetMode="External"/><Relationship Id="rId229" Type="http://schemas.openxmlformats.org/officeDocument/2006/relationships/hyperlink" Target="https://talan.bank.gov.ua/get-user-certificate/DZVY_QQGnhtZadvNpKcu" TargetMode="External"/><Relationship Id="rId380" Type="http://schemas.openxmlformats.org/officeDocument/2006/relationships/hyperlink" Target="https://talan.bank.gov.ua/get-user-certificate/DZVY_AvyDyNIlAXQes9B" TargetMode="External"/><Relationship Id="rId436" Type="http://schemas.openxmlformats.org/officeDocument/2006/relationships/hyperlink" Target="https://talan.bank.gov.ua/get-user-certificate/DZVY_gOOhj6GtfkzV3ly" TargetMode="External"/><Relationship Id="rId601" Type="http://schemas.openxmlformats.org/officeDocument/2006/relationships/hyperlink" Target="https://talan.bank.gov.ua/get-user-certificate/DZVY_vD-a3WcWk-tp9Md" TargetMode="External"/><Relationship Id="rId643" Type="http://schemas.openxmlformats.org/officeDocument/2006/relationships/hyperlink" Target="https://talan.bank.gov.ua/get-user-certificate/DZVY_7Fmn1OmxC0jvwqp" TargetMode="External"/><Relationship Id="rId240" Type="http://schemas.openxmlformats.org/officeDocument/2006/relationships/hyperlink" Target="https://talan.bank.gov.ua/get-user-certificate/DZVY_DlWMhriBNBSw-xZ" TargetMode="External"/><Relationship Id="rId478" Type="http://schemas.openxmlformats.org/officeDocument/2006/relationships/hyperlink" Target="https://talan.bank.gov.ua/get-user-certificate/DZVY_rvEqj2z0nLS3Ht6" TargetMode="External"/><Relationship Id="rId685" Type="http://schemas.openxmlformats.org/officeDocument/2006/relationships/hyperlink" Target="https://talan.bank.gov.ua/get-user-certificate/DZVY_LW_DsE2Hhy16Iea" TargetMode="External"/><Relationship Id="rId35" Type="http://schemas.openxmlformats.org/officeDocument/2006/relationships/hyperlink" Target="https://talan.bank.gov.ua/get-user-certificate/DZVY_UO27WXHlxv8HA6-" TargetMode="External"/><Relationship Id="rId77" Type="http://schemas.openxmlformats.org/officeDocument/2006/relationships/hyperlink" Target="https://talan.bank.gov.ua/get-user-certificate/DZVY_h4sea9-LdWCUiK-" TargetMode="External"/><Relationship Id="rId100" Type="http://schemas.openxmlformats.org/officeDocument/2006/relationships/hyperlink" Target="https://talan.bank.gov.ua/get-user-certificate/DZVY_hXKyUtwq7w8V5e_" TargetMode="External"/><Relationship Id="rId282" Type="http://schemas.openxmlformats.org/officeDocument/2006/relationships/hyperlink" Target="https://talan.bank.gov.ua/get-user-certificate/DZVY_gObdYu8SqO1ngCg" TargetMode="External"/><Relationship Id="rId338" Type="http://schemas.openxmlformats.org/officeDocument/2006/relationships/hyperlink" Target="https://talan.bank.gov.ua/get-user-certificate/DZVY_RtPiYZRBoP03UUa" TargetMode="External"/><Relationship Id="rId503" Type="http://schemas.openxmlformats.org/officeDocument/2006/relationships/hyperlink" Target="https://talan.bank.gov.ua/get-user-certificate/DZVY_hNpi2kqOBHsN0FP" TargetMode="External"/><Relationship Id="rId545" Type="http://schemas.openxmlformats.org/officeDocument/2006/relationships/hyperlink" Target="https://talan.bank.gov.ua/get-user-certificate/DZVY_RNKQoBfpDmUtSoI" TargetMode="External"/><Relationship Id="rId587" Type="http://schemas.openxmlformats.org/officeDocument/2006/relationships/hyperlink" Target="https://talan.bank.gov.ua/get-user-certificate/DZVY_cxEJQl6xHQDb_JD" TargetMode="External"/><Relationship Id="rId8" Type="http://schemas.openxmlformats.org/officeDocument/2006/relationships/hyperlink" Target="https://talan.bank.gov.ua/get-user-certificate/DZVY_zU4FS1Wq5WScZX2" TargetMode="External"/><Relationship Id="rId142" Type="http://schemas.openxmlformats.org/officeDocument/2006/relationships/hyperlink" Target="https://talan.bank.gov.ua/get-user-certificate/DZVY_jKljGO1T3f4kGBl" TargetMode="External"/><Relationship Id="rId184" Type="http://schemas.openxmlformats.org/officeDocument/2006/relationships/hyperlink" Target="https://talan.bank.gov.ua/get-user-certificate/DZVY_WcLKhfmftDemcwJ" TargetMode="External"/><Relationship Id="rId391" Type="http://schemas.openxmlformats.org/officeDocument/2006/relationships/hyperlink" Target="https://talan.bank.gov.ua/get-user-certificate/DZVY_Wn3MYJDO7QDPkhl" TargetMode="External"/><Relationship Id="rId405" Type="http://schemas.openxmlformats.org/officeDocument/2006/relationships/hyperlink" Target="https://talan.bank.gov.ua/get-user-certificate/DZVY_vlHkXxhFCMZDjyR" TargetMode="External"/><Relationship Id="rId447" Type="http://schemas.openxmlformats.org/officeDocument/2006/relationships/hyperlink" Target="https://talan.bank.gov.ua/get-user-certificate/DZVY_BqgU-QB9N9EkCrr" TargetMode="External"/><Relationship Id="rId612" Type="http://schemas.openxmlformats.org/officeDocument/2006/relationships/hyperlink" Target="https://talan.bank.gov.ua/get-user-certificate/DZVY_FNVTGWGAHT1GsJn" TargetMode="External"/><Relationship Id="rId251" Type="http://schemas.openxmlformats.org/officeDocument/2006/relationships/hyperlink" Target="https://talan.bank.gov.ua/get-user-certificate/DZVY_87_9KaMLjmKo8lG" TargetMode="External"/><Relationship Id="rId489" Type="http://schemas.openxmlformats.org/officeDocument/2006/relationships/hyperlink" Target="https://talan.bank.gov.ua/get-user-certificate/DZVY_rH76zgdyKlruOyu" TargetMode="External"/><Relationship Id="rId654" Type="http://schemas.openxmlformats.org/officeDocument/2006/relationships/hyperlink" Target="https://talan.bank.gov.ua/get-user-certificate/DZVY_7Tn9e_h5DzxkHd5" TargetMode="External"/><Relationship Id="rId696" Type="http://schemas.openxmlformats.org/officeDocument/2006/relationships/hyperlink" Target="https://talan.bank.gov.ua/get-user-certificate/DZVY_QgubF2q3Fn6QDk2" TargetMode="External"/><Relationship Id="rId46" Type="http://schemas.openxmlformats.org/officeDocument/2006/relationships/hyperlink" Target="https://talan.bank.gov.ua/get-user-certificate/DZVY_em1-lW2cWOfbXxt" TargetMode="External"/><Relationship Id="rId293" Type="http://schemas.openxmlformats.org/officeDocument/2006/relationships/hyperlink" Target="https://talan.bank.gov.ua/get-user-certificate/DZVY_DZzD83Huv3R384M" TargetMode="External"/><Relationship Id="rId307" Type="http://schemas.openxmlformats.org/officeDocument/2006/relationships/hyperlink" Target="https://talan.bank.gov.ua/get-user-certificate/DZVY_r1bBvSXsDQnmPqP" TargetMode="External"/><Relationship Id="rId349" Type="http://schemas.openxmlformats.org/officeDocument/2006/relationships/hyperlink" Target="https://talan.bank.gov.ua/get-user-certificate/DZVY_sjA5dBqEf1C4W26" TargetMode="External"/><Relationship Id="rId514" Type="http://schemas.openxmlformats.org/officeDocument/2006/relationships/hyperlink" Target="https://talan.bank.gov.ua/get-user-certificate/DZVY_KHITU-76eMeDY7G" TargetMode="External"/><Relationship Id="rId556" Type="http://schemas.openxmlformats.org/officeDocument/2006/relationships/hyperlink" Target="https://talan.bank.gov.ua/get-user-certificate/DZVY_wMn17Sn8t1xoIlY" TargetMode="External"/><Relationship Id="rId88" Type="http://schemas.openxmlformats.org/officeDocument/2006/relationships/hyperlink" Target="https://talan.bank.gov.ua/get-user-certificate/DZVY_ipp8BkxZaXUlej6" TargetMode="External"/><Relationship Id="rId111" Type="http://schemas.openxmlformats.org/officeDocument/2006/relationships/hyperlink" Target="https://talan.bank.gov.ua/get-user-certificate/DZVY_gIlr8Q00v-hFiTc" TargetMode="External"/><Relationship Id="rId153" Type="http://schemas.openxmlformats.org/officeDocument/2006/relationships/hyperlink" Target="https://talan.bank.gov.ua/get-user-certificate/DZVY_Rz65Uy0daWiIyzh" TargetMode="External"/><Relationship Id="rId195" Type="http://schemas.openxmlformats.org/officeDocument/2006/relationships/hyperlink" Target="https://talan.bank.gov.ua/get-user-certificate/DZVY_zebYBwFG_CnZZio" TargetMode="External"/><Relationship Id="rId209" Type="http://schemas.openxmlformats.org/officeDocument/2006/relationships/hyperlink" Target="https://talan.bank.gov.ua/get-user-certificate/DZVY_oRgmRZ1_HPrW7Dt" TargetMode="External"/><Relationship Id="rId360" Type="http://schemas.openxmlformats.org/officeDocument/2006/relationships/hyperlink" Target="https://talan.bank.gov.ua/get-user-certificate/DZVY_MgBXewJM9sTI6cg" TargetMode="External"/><Relationship Id="rId416" Type="http://schemas.openxmlformats.org/officeDocument/2006/relationships/hyperlink" Target="https://talan.bank.gov.ua/get-user-certificate/DZVY_SHcADNRVP_5g4DI" TargetMode="External"/><Relationship Id="rId598" Type="http://schemas.openxmlformats.org/officeDocument/2006/relationships/hyperlink" Target="https://talan.bank.gov.ua/get-user-certificate/DZVY_J1irtNUFe0AKdFq" TargetMode="External"/><Relationship Id="rId220" Type="http://schemas.openxmlformats.org/officeDocument/2006/relationships/hyperlink" Target="https://talan.bank.gov.ua/get-user-certificate/DZVY_OIVi6Kd3-GgkNpP" TargetMode="External"/><Relationship Id="rId458" Type="http://schemas.openxmlformats.org/officeDocument/2006/relationships/hyperlink" Target="https://talan.bank.gov.ua/get-user-certificate/DZVY_GOWZwmRQRz3V79o" TargetMode="External"/><Relationship Id="rId623" Type="http://schemas.openxmlformats.org/officeDocument/2006/relationships/hyperlink" Target="https://talan.bank.gov.ua/get-user-certificate/DZVY_BnY9b3BlzuRDbx7" TargetMode="External"/><Relationship Id="rId665" Type="http://schemas.openxmlformats.org/officeDocument/2006/relationships/hyperlink" Target="https://talan.bank.gov.ua/get-user-certificate/DZVY_Gm2YNMleq9NVsWZ" TargetMode="External"/><Relationship Id="rId15" Type="http://schemas.openxmlformats.org/officeDocument/2006/relationships/hyperlink" Target="https://talan.bank.gov.ua/get-user-certificate/DZVY_l8DIzOpGIJ7QTm-" TargetMode="External"/><Relationship Id="rId57" Type="http://schemas.openxmlformats.org/officeDocument/2006/relationships/hyperlink" Target="https://talan.bank.gov.ua/get-user-certificate/DZVY_D4x9XMx2jzdBjFf" TargetMode="External"/><Relationship Id="rId262" Type="http://schemas.openxmlformats.org/officeDocument/2006/relationships/hyperlink" Target="https://talan.bank.gov.ua/get-user-certificate/DZVY_qQPDVp_o9f04ouf" TargetMode="External"/><Relationship Id="rId318" Type="http://schemas.openxmlformats.org/officeDocument/2006/relationships/hyperlink" Target="https://talan.bank.gov.ua/get-user-certificate/DZVY_5-0uQw-A9ZOBF_k" TargetMode="External"/><Relationship Id="rId525" Type="http://schemas.openxmlformats.org/officeDocument/2006/relationships/hyperlink" Target="https://talan.bank.gov.ua/get-user-certificate/DZVY_L-NK13PSFKhKDJE" TargetMode="External"/><Relationship Id="rId567" Type="http://schemas.openxmlformats.org/officeDocument/2006/relationships/hyperlink" Target="https://talan.bank.gov.ua/get-user-certificate/DZVY_F5QiDkW2oKUvQ0s" TargetMode="External"/><Relationship Id="rId99" Type="http://schemas.openxmlformats.org/officeDocument/2006/relationships/hyperlink" Target="https://talan.bank.gov.ua/get-user-certificate/DZVY_2SPJYroxZc1-0aH" TargetMode="External"/><Relationship Id="rId122" Type="http://schemas.openxmlformats.org/officeDocument/2006/relationships/hyperlink" Target="https://talan.bank.gov.ua/get-user-certificate/DZVY_F45EYHmSWYsx3_r" TargetMode="External"/><Relationship Id="rId164" Type="http://schemas.openxmlformats.org/officeDocument/2006/relationships/hyperlink" Target="https://talan.bank.gov.ua/get-user-certificate/DZVY_p2wKZlj0FMvTUr8" TargetMode="External"/><Relationship Id="rId371" Type="http://schemas.openxmlformats.org/officeDocument/2006/relationships/hyperlink" Target="https://talan.bank.gov.ua/get-user-certificate/DZVY_satVpoovzZMHqqE" TargetMode="External"/><Relationship Id="rId427" Type="http://schemas.openxmlformats.org/officeDocument/2006/relationships/hyperlink" Target="https://talan.bank.gov.ua/get-user-certificate/DZVY_bZeZC0am1VRC6_w" TargetMode="External"/><Relationship Id="rId469" Type="http://schemas.openxmlformats.org/officeDocument/2006/relationships/hyperlink" Target="https://talan.bank.gov.ua/get-user-certificate/DZVY_HsBKz9UNONdSCeP" TargetMode="External"/><Relationship Id="rId634" Type="http://schemas.openxmlformats.org/officeDocument/2006/relationships/hyperlink" Target="https://talan.bank.gov.ua/get-user-certificate/DZVY_5C2ibehD7h3ztGy" TargetMode="External"/><Relationship Id="rId676" Type="http://schemas.openxmlformats.org/officeDocument/2006/relationships/hyperlink" Target="https://talan.bank.gov.ua/get-user-certificate/DZVY_RdpVuvMPnb4RyaH" TargetMode="External"/><Relationship Id="rId26" Type="http://schemas.openxmlformats.org/officeDocument/2006/relationships/hyperlink" Target="https://talan.bank.gov.ua/get-user-certificate/DZVY_9NAYeLJREoV3zxF" TargetMode="External"/><Relationship Id="rId231" Type="http://schemas.openxmlformats.org/officeDocument/2006/relationships/hyperlink" Target="https://talan.bank.gov.ua/get-user-certificate/DZVY_iJlcXUw4rhR6biT" TargetMode="External"/><Relationship Id="rId273" Type="http://schemas.openxmlformats.org/officeDocument/2006/relationships/hyperlink" Target="https://talan.bank.gov.ua/get-user-certificate/DZVY_wVCdrBSpfQm3Lvq" TargetMode="External"/><Relationship Id="rId329" Type="http://schemas.openxmlformats.org/officeDocument/2006/relationships/hyperlink" Target="https://talan.bank.gov.ua/get-user-certificate/DZVY_dI8ROpEY_N-U154" TargetMode="External"/><Relationship Id="rId480" Type="http://schemas.openxmlformats.org/officeDocument/2006/relationships/hyperlink" Target="https://talan.bank.gov.ua/get-user-certificate/DZVY_Gos-bLThJ_I9Ggz" TargetMode="External"/><Relationship Id="rId536" Type="http://schemas.openxmlformats.org/officeDocument/2006/relationships/hyperlink" Target="https://talan.bank.gov.ua/get-user-certificate/DZVY_e25EOB6aAMXzKvM" TargetMode="External"/><Relationship Id="rId68" Type="http://schemas.openxmlformats.org/officeDocument/2006/relationships/hyperlink" Target="https://talan.bank.gov.ua/get-user-certificate/DZVY_6E2pTYRhEREez8I" TargetMode="External"/><Relationship Id="rId133" Type="http://schemas.openxmlformats.org/officeDocument/2006/relationships/hyperlink" Target="https://talan.bank.gov.ua/get-user-certificate/DZVY_AIxTGfIGz7RMgwW" TargetMode="External"/><Relationship Id="rId175" Type="http://schemas.openxmlformats.org/officeDocument/2006/relationships/hyperlink" Target="https://talan.bank.gov.ua/get-user-certificate/DZVY_2wPpndYzyTIBtyA" TargetMode="External"/><Relationship Id="rId340" Type="http://schemas.openxmlformats.org/officeDocument/2006/relationships/hyperlink" Target="https://talan.bank.gov.ua/get-user-certificate/DZVY_CmW4q8HAZWUUkcG" TargetMode="External"/><Relationship Id="rId578" Type="http://schemas.openxmlformats.org/officeDocument/2006/relationships/hyperlink" Target="https://talan.bank.gov.ua/get-user-certificate/DZVY_7khLtlK3G0UWLEW" TargetMode="External"/><Relationship Id="rId200" Type="http://schemas.openxmlformats.org/officeDocument/2006/relationships/hyperlink" Target="https://talan.bank.gov.ua/get-user-certificate/DZVY_HMkYq_OjQ9huUwY" TargetMode="External"/><Relationship Id="rId382" Type="http://schemas.openxmlformats.org/officeDocument/2006/relationships/hyperlink" Target="https://talan.bank.gov.ua/get-user-certificate/DZVY_Ifo-Mbqa-LJ_KEq" TargetMode="External"/><Relationship Id="rId438" Type="http://schemas.openxmlformats.org/officeDocument/2006/relationships/hyperlink" Target="https://talan.bank.gov.ua/get-user-certificate/DZVY_Se4c0fyE4fijy2H" TargetMode="External"/><Relationship Id="rId603" Type="http://schemas.openxmlformats.org/officeDocument/2006/relationships/hyperlink" Target="https://talan.bank.gov.ua/get-user-certificate/DZVY_RBXUD92qo4po3Si" TargetMode="External"/><Relationship Id="rId645" Type="http://schemas.openxmlformats.org/officeDocument/2006/relationships/hyperlink" Target="https://talan.bank.gov.ua/get-user-certificate/DZVY_-1oNBZWIkeTBxnG" TargetMode="External"/><Relationship Id="rId687" Type="http://schemas.openxmlformats.org/officeDocument/2006/relationships/hyperlink" Target="https://talan.bank.gov.ua/get-user-certificate/DZVY_RDAZEvMq6OfTg27" TargetMode="External"/><Relationship Id="rId242" Type="http://schemas.openxmlformats.org/officeDocument/2006/relationships/hyperlink" Target="https://talan.bank.gov.ua/get-user-certificate/DZVY_F_iJM7YxdxQqhxu" TargetMode="External"/><Relationship Id="rId284" Type="http://schemas.openxmlformats.org/officeDocument/2006/relationships/hyperlink" Target="https://talan.bank.gov.ua/get-user-certificate/DZVY_KA_apQwM_VnSuMM" TargetMode="External"/><Relationship Id="rId491" Type="http://schemas.openxmlformats.org/officeDocument/2006/relationships/hyperlink" Target="https://talan.bank.gov.ua/get-user-certificate/DZVY_Hhhdld4f-GkwoHL" TargetMode="External"/><Relationship Id="rId505" Type="http://schemas.openxmlformats.org/officeDocument/2006/relationships/hyperlink" Target="https://talan.bank.gov.ua/get-user-certificate/DZVY_zVkOsayHS9BzZ96" TargetMode="External"/><Relationship Id="rId37" Type="http://schemas.openxmlformats.org/officeDocument/2006/relationships/hyperlink" Target="https://talan.bank.gov.ua/get-user-certificate/DZVY_adeJM3n1jLa8huN" TargetMode="External"/><Relationship Id="rId79" Type="http://schemas.openxmlformats.org/officeDocument/2006/relationships/hyperlink" Target="https://talan.bank.gov.ua/get-user-certificate/DZVY_Y2WO78FzHXr_FQS" TargetMode="External"/><Relationship Id="rId102" Type="http://schemas.openxmlformats.org/officeDocument/2006/relationships/hyperlink" Target="https://talan.bank.gov.ua/get-user-certificate/DZVY_c1cTwLimS07dA3h" TargetMode="External"/><Relationship Id="rId144" Type="http://schemas.openxmlformats.org/officeDocument/2006/relationships/hyperlink" Target="https://talan.bank.gov.ua/get-user-certificate/DZVY_UVojanj5RqYERbE" TargetMode="External"/><Relationship Id="rId547" Type="http://schemas.openxmlformats.org/officeDocument/2006/relationships/hyperlink" Target="https://talan.bank.gov.ua/get-user-certificate/DZVY_i7SmdjQCSM6F5S_" TargetMode="External"/><Relationship Id="rId589" Type="http://schemas.openxmlformats.org/officeDocument/2006/relationships/hyperlink" Target="https://talan.bank.gov.ua/get-user-certificate/DZVY_CN3yz_1QcJ0Fwt1" TargetMode="External"/><Relationship Id="rId90" Type="http://schemas.openxmlformats.org/officeDocument/2006/relationships/hyperlink" Target="https://talan.bank.gov.ua/get-user-certificate/DZVY_gazgLtKIo9AaTw2" TargetMode="External"/><Relationship Id="rId186" Type="http://schemas.openxmlformats.org/officeDocument/2006/relationships/hyperlink" Target="https://talan.bank.gov.ua/get-user-certificate/DZVY_EpwsNPfjpStFEJ0" TargetMode="External"/><Relationship Id="rId351" Type="http://schemas.openxmlformats.org/officeDocument/2006/relationships/hyperlink" Target="https://talan.bank.gov.ua/get-user-certificate/DZVY_LTSQZMF_jQJ1E-A" TargetMode="External"/><Relationship Id="rId393" Type="http://schemas.openxmlformats.org/officeDocument/2006/relationships/hyperlink" Target="https://talan.bank.gov.ua/get-user-certificate/DZVY_E8KPCJj44_AVoBO" TargetMode="External"/><Relationship Id="rId407" Type="http://schemas.openxmlformats.org/officeDocument/2006/relationships/hyperlink" Target="https://talan.bank.gov.ua/get-user-certificate/DZVY_fw81yGbxDvV87u7" TargetMode="External"/><Relationship Id="rId449" Type="http://schemas.openxmlformats.org/officeDocument/2006/relationships/hyperlink" Target="https://talan.bank.gov.ua/get-user-certificate/DZVY_KwhbNIq-n7g9xu_" TargetMode="External"/><Relationship Id="rId614" Type="http://schemas.openxmlformats.org/officeDocument/2006/relationships/hyperlink" Target="https://talan.bank.gov.ua/get-user-certificate/DZVY_2NtwuAzG90mBxi0" TargetMode="External"/><Relationship Id="rId656" Type="http://schemas.openxmlformats.org/officeDocument/2006/relationships/hyperlink" Target="https://talan.bank.gov.ua/get-user-certificate/DZVY_90arTgIacQe3kNy" TargetMode="External"/><Relationship Id="rId211" Type="http://schemas.openxmlformats.org/officeDocument/2006/relationships/hyperlink" Target="https://talan.bank.gov.ua/get-user-certificate/DZVY_Rv6rppVrPzfRVJh" TargetMode="External"/><Relationship Id="rId253" Type="http://schemas.openxmlformats.org/officeDocument/2006/relationships/hyperlink" Target="https://talan.bank.gov.ua/get-user-certificate/DZVY_HIu2e7c8eTj-aUr" TargetMode="External"/><Relationship Id="rId295" Type="http://schemas.openxmlformats.org/officeDocument/2006/relationships/hyperlink" Target="https://talan.bank.gov.ua/get-user-certificate/DZVY_X3KvErpEffvoqFr" TargetMode="External"/><Relationship Id="rId309" Type="http://schemas.openxmlformats.org/officeDocument/2006/relationships/hyperlink" Target="https://talan.bank.gov.ua/get-user-certificate/DZVY_TaOSf9PC1Hq5GEr" TargetMode="External"/><Relationship Id="rId460" Type="http://schemas.openxmlformats.org/officeDocument/2006/relationships/hyperlink" Target="https://talan.bank.gov.ua/get-user-certificate/DZVY_xbiE6Wy-SdYlQ47" TargetMode="External"/><Relationship Id="rId516" Type="http://schemas.openxmlformats.org/officeDocument/2006/relationships/hyperlink" Target="https://talan.bank.gov.ua/get-user-certificate/DZVY_hnRpO5l0dZnlrx2" TargetMode="External"/><Relationship Id="rId698" Type="http://schemas.openxmlformats.org/officeDocument/2006/relationships/hyperlink" Target="https://talan.bank.gov.ua/get-user-certificate/DZVY_xzhehRqTeuCqaSV" TargetMode="External"/><Relationship Id="rId48" Type="http://schemas.openxmlformats.org/officeDocument/2006/relationships/hyperlink" Target="https://talan.bank.gov.ua/get-user-certificate/DZVY_tmRFcM1OtNuvAPS" TargetMode="External"/><Relationship Id="rId113" Type="http://schemas.openxmlformats.org/officeDocument/2006/relationships/hyperlink" Target="https://talan.bank.gov.ua/get-user-certificate/DZVY_w8V_fN1ble9pZFm" TargetMode="External"/><Relationship Id="rId320" Type="http://schemas.openxmlformats.org/officeDocument/2006/relationships/hyperlink" Target="https://talan.bank.gov.ua/get-user-certificate/DZVY_4pYQnLAa8tkE_YY" TargetMode="External"/><Relationship Id="rId558" Type="http://schemas.openxmlformats.org/officeDocument/2006/relationships/hyperlink" Target="https://talan.bank.gov.ua/get-user-certificate/DZVY_Z66BpX8RxWfSx0j" TargetMode="External"/><Relationship Id="rId155" Type="http://schemas.openxmlformats.org/officeDocument/2006/relationships/hyperlink" Target="https://talan.bank.gov.ua/get-user-certificate/DZVY_pRcFEIgLYCV9OOi" TargetMode="External"/><Relationship Id="rId197" Type="http://schemas.openxmlformats.org/officeDocument/2006/relationships/hyperlink" Target="https://talan.bank.gov.ua/get-user-certificate/DZVY_b7r8pf6nn6s13Fe" TargetMode="External"/><Relationship Id="rId362" Type="http://schemas.openxmlformats.org/officeDocument/2006/relationships/hyperlink" Target="https://talan.bank.gov.ua/get-user-certificate/DZVY_sJcAr4JSr8bc8vm" TargetMode="External"/><Relationship Id="rId418" Type="http://schemas.openxmlformats.org/officeDocument/2006/relationships/hyperlink" Target="https://talan.bank.gov.ua/get-user-certificate/DZVY_bXO8OUNSI1ExVZ0" TargetMode="External"/><Relationship Id="rId625" Type="http://schemas.openxmlformats.org/officeDocument/2006/relationships/hyperlink" Target="https://talan.bank.gov.ua/get-user-certificate/DZVY_U3W0DAYnCwsFHEy" TargetMode="External"/><Relationship Id="rId222" Type="http://schemas.openxmlformats.org/officeDocument/2006/relationships/hyperlink" Target="https://talan.bank.gov.ua/get-user-certificate/DZVY_qYqN77P_0pE2HTW" TargetMode="External"/><Relationship Id="rId264" Type="http://schemas.openxmlformats.org/officeDocument/2006/relationships/hyperlink" Target="https://talan.bank.gov.ua/get-user-certificate/DZVY_5h71PntIoO9F5Vs" TargetMode="External"/><Relationship Id="rId471" Type="http://schemas.openxmlformats.org/officeDocument/2006/relationships/hyperlink" Target="https://talan.bank.gov.ua/get-user-certificate/DZVY_cuobKkN1TwEgc_W" TargetMode="External"/><Relationship Id="rId667" Type="http://schemas.openxmlformats.org/officeDocument/2006/relationships/hyperlink" Target="https://talan.bank.gov.ua/get-user-certificate/DZVY_rhMxsAycFSyKbg7" TargetMode="External"/><Relationship Id="rId17" Type="http://schemas.openxmlformats.org/officeDocument/2006/relationships/hyperlink" Target="https://talan.bank.gov.ua/get-user-certificate/DZVY_2vq2doe0AMF-y8_" TargetMode="External"/><Relationship Id="rId59" Type="http://schemas.openxmlformats.org/officeDocument/2006/relationships/hyperlink" Target="https://talan.bank.gov.ua/get-user-certificate/DZVY_2QePgloVo6l0RF_" TargetMode="External"/><Relationship Id="rId124" Type="http://schemas.openxmlformats.org/officeDocument/2006/relationships/hyperlink" Target="https://talan.bank.gov.ua/get-user-certificate/DZVY_lQfdgzpckx9EmNE" TargetMode="External"/><Relationship Id="rId527" Type="http://schemas.openxmlformats.org/officeDocument/2006/relationships/hyperlink" Target="https://talan.bank.gov.ua/get-user-certificate/DZVY_GmzU8DmKBFvL7PE" TargetMode="External"/><Relationship Id="rId569" Type="http://schemas.openxmlformats.org/officeDocument/2006/relationships/hyperlink" Target="https://talan.bank.gov.ua/get-user-certificate/DZVY_3CgVDMSvP30hNFH" TargetMode="External"/><Relationship Id="rId70" Type="http://schemas.openxmlformats.org/officeDocument/2006/relationships/hyperlink" Target="https://talan.bank.gov.ua/get-user-certificate/DZVY_PwJYg5S8joiNSZE" TargetMode="External"/><Relationship Id="rId166" Type="http://schemas.openxmlformats.org/officeDocument/2006/relationships/hyperlink" Target="https://talan.bank.gov.ua/get-user-certificate/DZVY_BhcIJ_gV0HQxsMe" TargetMode="External"/><Relationship Id="rId331" Type="http://schemas.openxmlformats.org/officeDocument/2006/relationships/hyperlink" Target="https://talan.bank.gov.ua/get-user-certificate/DZVY_2h7I7XRMKMnNgf7" TargetMode="External"/><Relationship Id="rId373" Type="http://schemas.openxmlformats.org/officeDocument/2006/relationships/hyperlink" Target="https://talan.bank.gov.ua/get-user-certificate/DZVY_DoHv-AWFZcg-F23" TargetMode="External"/><Relationship Id="rId429" Type="http://schemas.openxmlformats.org/officeDocument/2006/relationships/hyperlink" Target="https://talan.bank.gov.ua/get-user-certificate/DZVY_v8oxvBYaFAhnfTk" TargetMode="External"/><Relationship Id="rId580" Type="http://schemas.openxmlformats.org/officeDocument/2006/relationships/hyperlink" Target="https://talan.bank.gov.ua/get-user-certificate/DZVY_t2O_5D3T7AUEM9j" TargetMode="External"/><Relationship Id="rId636" Type="http://schemas.openxmlformats.org/officeDocument/2006/relationships/hyperlink" Target="https://talan.bank.gov.ua/get-user-certificate/DZVY_0bNBvdggghINsmd" TargetMode="External"/><Relationship Id="rId1" Type="http://schemas.openxmlformats.org/officeDocument/2006/relationships/hyperlink" Target="https://talan.bank.gov.ua/get-user-certificate/DZVY_DSlBw6nBxWsdu5V" TargetMode="External"/><Relationship Id="rId233" Type="http://schemas.openxmlformats.org/officeDocument/2006/relationships/hyperlink" Target="https://talan.bank.gov.ua/get-user-certificate/DZVY_hp2mj75QsNaB03q" TargetMode="External"/><Relationship Id="rId440" Type="http://schemas.openxmlformats.org/officeDocument/2006/relationships/hyperlink" Target="https://talan.bank.gov.ua/get-user-certificate/DZVY_5IHwms98_Lvf57h" TargetMode="External"/><Relationship Id="rId678" Type="http://schemas.openxmlformats.org/officeDocument/2006/relationships/hyperlink" Target="https://talan.bank.gov.ua/get-user-certificate/DZVY_yVn9zT1bHcdBKAP" TargetMode="External"/><Relationship Id="rId28" Type="http://schemas.openxmlformats.org/officeDocument/2006/relationships/hyperlink" Target="https://talan.bank.gov.ua/get-user-certificate/DZVY_2F5-XmFP73v-1wf" TargetMode="External"/><Relationship Id="rId275" Type="http://schemas.openxmlformats.org/officeDocument/2006/relationships/hyperlink" Target="https://talan.bank.gov.ua/get-user-certificate/DZVY_I2jv74iAdmNDCVL" TargetMode="External"/><Relationship Id="rId300" Type="http://schemas.openxmlformats.org/officeDocument/2006/relationships/hyperlink" Target="https://talan.bank.gov.ua/get-user-certificate/DZVY_BtJus7JpH7YVgpy" TargetMode="External"/><Relationship Id="rId482" Type="http://schemas.openxmlformats.org/officeDocument/2006/relationships/hyperlink" Target="https://talan.bank.gov.ua/get-user-certificate/DZVY_MnXLp_bHzwR6p7C" TargetMode="External"/><Relationship Id="rId538" Type="http://schemas.openxmlformats.org/officeDocument/2006/relationships/hyperlink" Target="https://talan.bank.gov.ua/get-user-certificate/DZVY__a2jYq5BK0vum6e" TargetMode="External"/><Relationship Id="rId81" Type="http://schemas.openxmlformats.org/officeDocument/2006/relationships/hyperlink" Target="https://talan.bank.gov.ua/get-user-certificate/DZVY_kfJqUHDIiMzMG9J" TargetMode="External"/><Relationship Id="rId135" Type="http://schemas.openxmlformats.org/officeDocument/2006/relationships/hyperlink" Target="https://talan.bank.gov.ua/get-user-certificate/DZVY_HabIz6udea0hc53" TargetMode="External"/><Relationship Id="rId177" Type="http://schemas.openxmlformats.org/officeDocument/2006/relationships/hyperlink" Target="https://talan.bank.gov.ua/get-user-certificate/DZVY_8HPed-T46sFFHtY" TargetMode="External"/><Relationship Id="rId342" Type="http://schemas.openxmlformats.org/officeDocument/2006/relationships/hyperlink" Target="https://talan.bank.gov.ua/get-user-certificate/DZVY_yKWJkTVlY2HgYO4" TargetMode="External"/><Relationship Id="rId384" Type="http://schemas.openxmlformats.org/officeDocument/2006/relationships/hyperlink" Target="https://talan.bank.gov.ua/get-user-certificate/DZVY_QON867OWyCG_UdR" TargetMode="External"/><Relationship Id="rId591" Type="http://schemas.openxmlformats.org/officeDocument/2006/relationships/hyperlink" Target="https://talan.bank.gov.ua/get-user-certificate/DZVY_glSa0qtx8bIJbSp" TargetMode="External"/><Relationship Id="rId605" Type="http://schemas.openxmlformats.org/officeDocument/2006/relationships/hyperlink" Target="https://talan.bank.gov.ua/get-user-certificate/DZVY_svJLUfobgJ6mLmI" TargetMode="External"/><Relationship Id="rId202" Type="http://schemas.openxmlformats.org/officeDocument/2006/relationships/hyperlink" Target="https://talan.bank.gov.ua/get-user-certificate/DZVY_kd6ddWH5GVi-kZb" TargetMode="External"/><Relationship Id="rId244" Type="http://schemas.openxmlformats.org/officeDocument/2006/relationships/hyperlink" Target="https://talan.bank.gov.ua/get-user-certificate/DZVY_gB8WPDsHfqmTwHm" TargetMode="External"/><Relationship Id="rId647" Type="http://schemas.openxmlformats.org/officeDocument/2006/relationships/hyperlink" Target="https://talan.bank.gov.ua/get-user-certificate/DZVY_Fnr2BIdPfE1NRzj" TargetMode="External"/><Relationship Id="rId689" Type="http://schemas.openxmlformats.org/officeDocument/2006/relationships/hyperlink" Target="https://talan.bank.gov.ua/get-user-certificate/DZVY_F3xFbWh-xF4cloT" TargetMode="External"/><Relationship Id="rId39" Type="http://schemas.openxmlformats.org/officeDocument/2006/relationships/hyperlink" Target="https://talan.bank.gov.ua/get-user-certificate/DZVY_UJJwJdMkDYvpTFA" TargetMode="External"/><Relationship Id="rId286" Type="http://schemas.openxmlformats.org/officeDocument/2006/relationships/hyperlink" Target="https://talan.bank.gov.ua/get-user-certificate/DZVY_4Zpuulsx8CVgXFJ" TargetMode="External"/><Relationship Id="rId451" Type="http://schemas.openxmlformats.org/officeDocument/2006/relationships/hyperlink" Target="https://talan.bank.gov.ua/get-user-certificate/DZVY_JaTLPQx4i31SyTR" TargetMode="External"/><Relationship Id="rId493" Type="http://schemas.openxmlformats.org/officeDocument/2006/relationships/hyperlink" Target="https://talan.bank.gov.ua/get-user-certificate/DZVY_mc8vPx82n9nqjgW" TargetMode="External"/><Relationship Id="rId507" Type="http://schemas.openxmlformats.org/officeDocument/2006/relationships/hyperlink" Target="https://talan.bank.gov.ua/get-user-certificate/DZVY_4MEb5uAg2acSMqD" TargetMode="External"/><Relationship Id="rId549" Type="http://schemas.openxmlformats.org/officeDocument/2006/relationships/hyperlink" Target="https://talan.bank.gov.ua/get-user-certificate/DZVY_xyzP1HA_6V8Vx9o" TargetMode="External"/><Relationship Id="rId50" Type="http://schemas.openxmlformats.org/officeDocument/2006/relationships/hyperlink" Target="https://talan.bank.gov.ua/get-user-certificate/DZVY_foLyJmlm77RvXai" TargetMode="External"/><Relationship Id="rId104" Type="http://schemas.openxmlformats.org/officeDocument/2006/relationships/hyperlink" Target="https://talan.bank.gov.ua/get-user-certificate/DZVY_3LuMbfnTuRaemCq" TargetMode="External"/><Relationship Id="rId146" Type="http://schemas.openxmlformats.org/officeDocument/2006/relationships/hyperlink" Target="https://talan.bank.gov.ua/get-user-certificate/DZVY_k9l1lmha1Ry_vNK" TargetMode="External"/><Relationship Id="rId188" Type="http://schemas.openxmlformats.org/officeDocument/2006/relationships/hyperlink" Target="https://talan.bank.gov.ua/get-user-certificate/DZVY_Km0_ocpIKWS1QSZ" TargetMode="External"/><Relationship Id="rId311" Type="http://schemas.openxmlformats.org/officeDocument/2006/relationships/hyperlink" Target="https://talan.bank.gov.ua/get-user-certificate/DZVY_OBmM6-4HN9Zg58f" TargetMode="External"/><Relationship Id="rId353" Type="http://schemas.openxmlformats.org/officeDocument/2006/relationships/hyperlink" Target="https://talan.bank.gov.ua/get-user-certificate/DZVY_73D_hEb6Vk9ZKBD" TargetMode="External"/><Relationship Id="rId395" Type="http://schemas.openxmlformats.org/officeDocument/2006/relationships/hyperlink" Target="https://talan.bank.gov.ua/get-user-certificate/DZVY_QN3ZRVdVqZLKqV7" TargetMode="External"/><Relationship Id="rId409" Type="http://schemas.openxmlformats.org/officeDocument/2006/relationships/hyperlink" Target="https://talan.bank.gov.ua/get-user-certificate/DZVY_C5TrHr22HgAQI4m" TargetMode="External"/><Relationship Id="rId560" Type="http://schemas.openxmlformats.org/officeDocument/2006/relationships/hyperlink" Target="https://talan.bank.gov.ua/get-user-certificate/DZVY_nmNccIm2ogbnxEh" TargetMode="External"/><Relationship Id="rId92" Type="http://schemas.openxmlformats.org/officeDocument/2006/relationships/hyperlink" Target="https://talan.bank.gov.ua/get-user-certificate/DZVY_9ah4uK2WKKqjOkz" TargetMode="External"/><Relationship Id="rId213" Type="http://schemas.openxmlformats.org/officeDocument/2006/relationships/hyperlink" Target="https://talan.bank.gov.ua/get-user-certificate/DZVY_lnt8fFNUh_zrXSi" TargetMode="External"/><Relationship Id="rId420" Type="http://schemas.openxmlformats.org/officeDocument/2006/relationships/hyperlink" Target="https://talan.bank.gov.ua/get-user-certificate/DZVY_Q222qXNMtxswWUF" TargetMode="External"/><Relationship Id="rId616" Type="http://schemas.openxmlformats.org/officeDocument/2006/relationships/hyperlink" Target="https://talan.bank.gov.ua/get-user-certificate/DZVY_f9g1PgmVjtf4ydk" TargetMode="External"/><Relationship Id="rId658" Type="http://schemas.openxmlformats.org/officeDocument/2006/relationships/hyperlink" Target="https://talan.bank.gov.ua/get-user-certificate/DZVY_1pYsLSYEd-ojhEm" TargetMode="External"/><Relationship Id="rId255" Type="http://schemas.openxmlformats.org/officeDocument/2006/relationships/hyperlink" Target="https://talan.bank.gov.ua/get-user-certificate/DZVY_Vv6Hiq5QeSpx8RE" TargetMode="External"/><Relationship Id="rId297" Type="http://schemas.openxmlformats.org/officeDocument/2006/relationships/hyperlink" Target="https://talan.bank.gov.ua/get-user-certificate/DZVY_T011YIrXwGqsffa" TargetMode="External"/><Relationship Id="rId462" Type="http://schemas.openxmlformats.org/officeDocument/2006/relationships/hyperlink" Target="https://talan.bank.gov.ua/get-user-certificate/DZVY_ieBhEu6W69InC0f" TargetMode="External"/><Relationship Id="rId518" Type="http://schemas.openxmlformats.org/officeDocument/2006/relationships/hyperlink" Target="https://talan.bank.gov.ua/get-user-certificate/DZVY_g4kRiqFX9mBwRtL" TargetMode="External"/><Relationship Id="rId115" Type="http://schemas.openxmlformats.org/officeDocument/2006/relationships/hyperlink" Target="https://talan.bank.gov.ua/get-user-certificate/DZVY_gERUvsfSjGUZtqu" TargetMode="External"/><Relationship Id="rId157" Type="http://schemas.openxmlformats.org/officeDocument/2006/relationships/hyperlink" Target="https://talan.bank.gov.ua/get-user-certificate/DZVY_X1k9B0tDw43IM_d" TargetMode="External"/><Relationship Id="rId322" Type="http://schemas.openxmlformats.org/officeDocument/2006/relationships/hyperlink" Target="https://talan.bank.gov.ua/get-user-certificate/DZVY_mw43wTRjibrGvWG" TargetMode="External"/><Relationship Id="rId364" Type="http://schemas.openxmlformats.org/officeDocument/2006/relationships/hyperlink" Target="https://talan.bank.gov.ua/get-user-certificate/DZVY_JjI_m5QyMsLOW5B" TargetMode="External"/><Relationship Id="rId61" Type="http://schemas.openxmlformats.org/officeDocument/2006/relationships/hyperlink" Target="https://talan.bank.gov.ua/get-user-certificate/DZVY_d3njfMo5kB0QGZx" TargetMode="External"/><Relationship Id="rId199" Type="http://schemas.openxmlformats.org/officeDocument/2006/relationships/hyperlink" Target="https://talan.bank.gov.ua/get-user-certificate/DZVY_zF-kv6CSOzRR5fR" TargetMode="External"/><Relationship Id="rId571" Type="http://schemas.openxmlformats.org/officeDocument/2006/relationships/hyperlink" Target="https://talan.bank.gov.ua/get-user-certificate/DZVY_7SUfeAQwqBikOVH" TargetMode="External"/><Relationship Id="rId627" Type="http://schemas.openxmlformats.org/officeDocument/2006/relationships/hyperlink" Target="https://talan.bank.gov.ua/get-user-certificate/DZVY_0d7kHOWtT9Mo7E3" TargetMode="External"/><Relationship Id="rId669" Type="http://schemas.openxmlformats.org/officeDocument/2006/relationships/hyperlink" Target="https://talan.bank.gov.ua/get-user-certificate/DZVY_qPTWA-RaIMGL4oB" TargetMode="External"/><Relationship Id="rId19" Type="http://schemas.openxmlformats.org/officeDocument/2006/relationships/hyperlink" Target="https://talan.bank.gov.ua/get-user-certificate/DZVY_nQgi-QM_ssi883N" TargetMode="External"/><Relationship Id="rId224" Type="http://schemas.openxmlformats.org/officeDocument/2006/relationships/hyperlink" Target="https://talan.bank.gov.ua/get-user-certificate/DZVY_u9U9jOJVVjR12XV" TargetMode="External"/><Relationship Id="rId266" Type="http://schemas.openxmlformats.org/officeDocument/2006/relationships/hyperlink" Target="https://talan.bank.gov.ua/get-user-certificate/DZVY_KpaWRkP9pzBn8ZH" TargetMode="External"/><Relationship Id="rId431" Type="http://schemas.openxmlformats.org/officeDocument/2006/relationships/hyperlink" Target="https://talan.bank.gov.ua/get-user-certificate/DZVY_r0l8U3vEBwNeGu4" TargetMode="External"/><Relationship Id="rId473" Type="http://schemas.openxmlformats.org/officeDocument/2006/relationships/hyperlink" Target="https://talan.bank.gov.ua/get-user-certificate/DZVY_SUYW759XQ3HdET2" TargetMode="External"/><Relationship Id="rId529" Type="http://schemas.openxmlformats.org/officeDocument/2006/relationships/hyperlink" Target="https://talan.bank.gov.ua/get-user-certificate/DZVY_gZPtYlGWFnMAD9O" TargetMode="External"/><Relationship Id="rId680" Type="http://schemas.openxmlformats.org/officeDocument/2006/relationships/hyperlink" Target="https://talan.bank.gov.ua/get-user-certificate/DZVY_5-RjBhp0wTTO7LB" TargetMode="External"/><Relationship Id="rId30" Type="http://schemas.openxmlformats.org/officeDocument/2006/relationships/hyperlink" Target="https://talan.bank.gov.ua/get-user-certificate/DZVY_DQXeQGrVp9XwWqR" TargetMode="External"/><Relationship Id="rId126" Type="http://schemas.openxmlformats.org/officeDocument/2006/relationships/hyperlink" Target="https://talan.bank.gov.ua/get-user-certificate/DZVY_DPsASFlDR3CUGqo" TargetMode="External"/><Relationship Id="rId168" Type="http://schemas.openxmlformats.org/officeDocument/2006/relationships/hyperlink" Target="https://talan.bank.gov.ua/get-user-certificate/DZVY_9HsJy3ZNpR-azJE" TargetMode="External"/><Relationship Id="rId333" Type="http://schemas.openxmlformats.org/officeDocument/2006/relationships/hyperlink" Target="https://talan.bank.gov.ua/get-user-certificate/DZVY_vRYh6ztOGqE-E3E" TargetMode="External"/><Relationship Id="rId540" Type="http://schemas.openxmlformats.org/officeDocument/2006/relationships/hyperlink" Target="https://talan.bank.gov.ua/get-user-certificate/DZVY_ulNcuZkaYycGRJK" TargetMode="External"/><Relationship Id="rId72" Type="http://schemas.openxmlformats.org/officeDocument/2006/relationships/hyperlink" Target="https://talan.bank.gov.ua/get-user-certificate/DZVY_YvX9rTi_KODZ6oy" TargetMode="External"/><Relationship Id="rId375" Type="http://schemas.openxmlformats.org/officeDocument/2006/relationships/hyperlink" Target="https://talan.bank.gov.ua/get-user-certificate/DZVY_Af4e9USSd0iEzWp" TargetMode="External"/><Relationship Id="rId582" Type="http://schemas.openxmlformats.org/officeDocument/2006/relationships/hyperlink" Target="https://talan.bank.gov.ua/get-user-certificate/DZVY_QByvMmcYBGrqstP" TargetMode="External"/><Relationship Id="rId638" Type="http://schemas.openxmlformats.org/officeDocument/2006/relationships/hyperlink" Target="https://talan.bank.gov.ua/get-user-certificate/DZVY_s15JDbnX3DNi53k" TargetMode="External"/><Relationship Id="rId3" Type="http://schemas.openxmlformats.org/officeDocument/2006/relationships/hyperlink" Target="https://talan.bank.gov.ua/get-user-certificate/DZVY_xsUxNLPihHvfhxo" TargetMode="External"/><Relationship Id="rId235" Type="http://schemas.openxmlformats.org/officeDocument/2006/relationships/hyperlink" Target="https://talan.bank.gov.ua/get-user-certificate/DZVY_GmmXFRkvCKg9UhJ" TargetMode="External"/><Relationship Id="rId277" Type="http://schemas.openxmlformats.org/officeDocument/2006/relationships/hyperlink" Target="https://talan.bank.gov.ua/get-user-certificate/DZVY_uMcUrbiuciKSPg6" TargetMode="External"/><Relationship Id="rId400" Type="http://schemas.openxmlformats.org/officeDocument/2006/relationships/hyperlink" Target="https://talan.bank.gov.ua/get-user-certificate/DZVY_7ypu16m2dgByg6Y" TargetMode="External"/><Relationship Id="rId442" Type="http://schemas.openxmlformats.org/officeDocument/2006/relationships/hyperlink" Target="https://talan.bank.gov.ua/get-user-certificate/DZVY_tzeKZhqcuLnEGEx" TargetMode="External"/><Relationship Id="rId484" Type="http://schemas.openxmlformats.org/officeDocument/2006/relationships/hyperlink" Target="https://talan.bank.gov.ua/get-user-certificate/DZVY_FR3qK3M2gl84NXO" TargetMode="External"/><Relationship Id="rId137" Type="http://schemas.openxmlformats.org/officeDocument/2006/relationships/hyperlink" Target="https://talan.bank.gov.ua/get-user-certificate/DZVY_PCnhh2IcMPKYbI_" TargetMode="External"/><Relationship Id="rId302" Type="http://schemas.openxmlformats.org/officeDocument/2006/relationships/hyperlink" Target="https://talan.bank.gov.ua/get-user-certificate/DZVY_4NGJ3RIwO3GYixe" TargetMode="External"/><Relationship Id="rId344" Type="http://schemas.openxmlformats.org/officeDocument/2006/relationships/hyperlink" Target="https://talan.bank.gov.ua/get-user-certificate/DZVY_geOx-0U_DVYpuGi" TargetMode="External"/><Relationship Id="rId691" Type="http://schemas.openxmlformats.org/officeDocument/2006/relationships/hyperlink" Target="https://talan.bank.gov.ua/get-user-certificate/DZVY_HFnuI66hyjYp-_b" TargetMode="External"/><Relationship Id="rId41" Type="http://schemas.openxmlformats.org/officeDocument/2006/relationships/hyperlink" Target="https://talan.bank.gov.ua/get-user-certificate/DZVY_7a_BwioykFDIlKo" TargetMode="External"/><Relationship Id="rId83" Type="http://schemas.openxmlformats.org/officeDocument/2006/relationships/hyperlink" Target="https://talan.bank.gov.ua/get-user-certificate/DZVY_i_NUv-T5NpT4OOR" TargetMode="External"/><Relationship Id="rId179" Type="http://schemas.openxmlformats.org/officeDocument/2006/relationships/hyperlink" Target="https://talan.bank.gov.ua/get-user-certificate/DZVY_wtkPP6Q0xRuZOzR" TargetMode="External"/><Relationship Id="rId386" Type="http://schemas.openxmlformats.org/officeDocument/2006/relationships/hyperlink" Target="https://talan.bank.gov.ua/get-user-certificate/DZVY_iqHlTXauR3o1u8f" TargetMode="External"/><Relationship Id="rId551" Type="http://schemas.openxmlformats.org/officeDocument/2006/relationships/hyperlink" Target="https://talan.bank.gov.ua/get-user-certificate/DZVY_o5x51H36TqQLz6m" TargetMode="External"/><Relationship Id="rId593" Type="http://schemas.openxmlformats.org/officeDocument/2006/relationships/hyperlink" Target="https://talan.bank.gov.ua/get-user-certificate/DZVY_1XdQ01VAT0hV4jw" TargetMode="External"/><Relationship Id="rId607" Type="http://schemas.openxmlformats.org/officeDocument/2006/relationships/hyperlink" Target="https://talan.bank.gov.ua/get-user-certificate/DZVY_rHrzDAKA_4h0nHO" TargetMode="External"/><Relationship Id="rId649" Type="http://schemas.openxmlformats.org/officeDocument/2006/relationships/hyperlink" Target="https://talan.bank.gov.ua/get-user-certificate/DZVY_yFbARJYf-CEmNr3" TargetMode="External"/><Relationship Id="rId190" Type="http://schemas.openxmlformats.org/officeDocument/2006/relationships/hyperlink" Target="https://talan.bank.gov.ua/get-user-certificate/DZVY_nDFgmrJVqhCenxn" TargetMode="External"/><Relationship Id="rId204" Type="http://schemas.openxmlformats.org/officeDocument/2006/relationships/hyperlink" Target="https://talan.bank.gov.ua/get-user-certificate/DZVY_Eom734A9_1-5u1a" TargetMode="External"/><Relationship Id="rId246" Type="http://schemas.openxmlformats.org/officeDocument/2006/relationships/hyperlink" Target="https://talan.bank.gov.ua/get-user-certificate/DZVY_T6R05WJ1FwjLean" TargetMode="External"/><Relationship Id="rId288" Type="http://schemas.openxmlformats.org/officeDocument/2006/relationships/hyperlink" Target="https://talan.bank.gov.ua/get-user-certificate/DZVY_8AQrVr4eD6inUt4" TargetMode="External"/><Relationship Id="rId411" Type="http://schemas.openxmlformats.org/officeDocument/2006/relationships/hyperlink" Target="https://talan.bank.gov.ua/get-user-certificate/DZVY_0ssS6Lx5_c8HDES" TargetMode="External"/><Relationship Id="rId453" Type="http://schemas.openxmlformats.org/officeDocument/2006/relationships/hyperlink" Target="https://talan.bank.gov.ua/get-user-certificate/DZVY_V43sdhCIGzEY2mm" TargetMode="External"/><Relationship Id="rId509" Type="http://schemas.openxmlformats.org/officeDocument/2006/relationships/hyperlink" Target="https://talan.bank.gov.ua/get-user-certificate/DZVY_DNbLnMOEsxFBaHH" TargetMode="External"/><Relationship Id="rId660" Type="http://schemas.openxmlformats.org/officeDocument/2006/relationships/hyperlink" Target="https://talan.bank.gov.ua/get-user-certificate/DZVY_4HSBQjJoCpkA0Y2" TargetMode="External"/><Relationship Id="rId106" Type="http://schemas.openxmlformats.org/officeDocument/2006/relationships/hyperlink" Target="https://talan.bank.gov.ua/get-user-certificate/DZVY_mIgRU87qqcq_5Hq" TargetMode="External"/><Relationship Id="rId313" Type="http://schemas.openxmlformats.org/officeDocument/2006/relationships/hyperlink" Target="https://talan.bank.gov.ua/get-user-certificate/DZVY_UUL13Hk2_e-ucAw" TargetMode="External"/><Relationship Id="rId495" Type="http://schemas.openxmlformats.org/officeDocument/2006/relationships/hyperlink" Target="https://talan.bank.gov.ua/get-user-certificate/DZVY_hTWAf7UWv6tn8TR" TargetMode="External"/><Relationship Id="rId10" Type="http://schemas.openxmlformats.org/officeDocument/2006/relationships/hyperlink" Target="https://talan.bank.gov.ua/get-user-certificate/DZVY_OmZy5Q30fF1TYa7" TargetMode="External"/><Relationship Id="rId52" Type="http://schemas.openxmlformats.org/officeDocument/2006/relationships/hyperlink" Target="https://talan.bank.gov.ua/get-user-certificate/DZVY__7Li-RzZoOVo4ze" TargetMode="External"/><Relationship Id="rId94" Type="http://schemas.openxmlformats.org/officeDocument/2006/relationships/hyperlink" Target="https://talan.bank.gov.ua/get-user-certificate/DZVY_O5PesQKupN-ucK2" TargetMode="External"/><Relationship Id="rId148" Type="http://schemas.openxmlformats.org/officeDocument/2006/relationships/hyperlink" Target="https://talan.bank.gov.ua/get-user-certificate/DZVY_Zl8_IxqehinO4gB" TargetMode="External"/><Relationship Id="rId355" Type="http://schemas.openxmlformats.org/officeDocument/2006/relationships/hyperlink" Target="https://talan.bank.gov.ua/get-user-certificate/DZVY_Vi6-1O4RSghexlM" TargetMode="External"/><Relationship Id="rId397" Type="http://schemas.openxmlformats.org/officeDocument/2006/relationships/hyperlink" Target="https://talan.bank.gov.ua/get-user-certificate/DZVY_AnVpO0dUPgCd6jf" TargetMode="External"/><Relationship Id="rId520" Type="http://schemas.openxmlformats.org/officeDocument/2006/relationships/hyperlink" Target="https://talan.bank.gov.ua/get-user-certificate/DZVY_xPvWP9VqvRcQ6Xl" TargetMode="External"/><Relationship Id="rId562" Type="http://schemas.openxmlformats.org/officeDocument/2006/relationships/hyperlink" Target="https://talan.bank.gov.ua/get-user-certificate/DZVY_9iEaJ_Ps1W2haum" TargetMode="External"/><Relationship Id="rId618" Type="http://schemas.openxmlformats.org/officeDocument/2006/relationships/hyperlink" Target="https://talan.bank.gov.ua/get-user-certificate/DZVY_Y7IRyyWGDGxjN2i" TargetMode="External"/><Relationship Id="rId215" Type="http://schemas.openxmlformats.org/officeDocument/2006/relationships/hyperlink" Target="https://talan.bank.gov.ua/get-user-certificate/DZVY_zQf9SMmoDql2AV1" TargetMode="External"/><Relationship Id="rId257" Type="http://schemas.openxmlformats.org/officeDocument/2006/relationships/hyperlink" Target="https://talan.bank.gov.ua/get-user-certificate/DZVY_1iyz_Lo5wqDdBhz" TargetMode="External"/><Relationship Id="rId422" Type="http://schemas.openxmlformats.org/officeDocument/2006/relationships/hyperlink" Target="https://talan.bank.gov.ua/get-user-certificate/DZVY_AaomQq6sONhJttn" TargetMode="External"/><Relationship Id="rId464" Type="http://schemas.openxmlformats.org/officeDocument/2006/relationships/hyperlink" Target="https://talan.bank.gov.ua/get-user-certificate/DZVY_0MqgKjUmDM6jUHY" TargetMode="External"/><Relationship Id="rId299" Type="http://schemas.openxmlformats.org/officeDocument/2006/relationships/hyperlink" Target="https://talan.bank.gov.ua/get-user-certificate/DZVY_pIVJtYFOjc3hEpi" TargetMode="External"/><Relationship Id="rId63" Type="http://schemas.openxmlformats.org/officeDocument/2006/relationships/hyperlink" Target="https://talan.bank.gov.ua/get-user-certificate/DZVY_W0zM9tONzVfKyYH" TargetMode="External"/><Relationship Id="rId159" Type="http://schemas.openxmlformats.org/officeDocument/2006/relationships/hyperlink" Target="https://talan.bank.gov.ua/get-user-certificate/DZVY_-0M3GMuunQzuW2T" TargetMode="External"/><Relationship Id="rId366" Type="http://schemas.openxmlformats.org/officeDocument/2006/relationships/hyperlink" Target="https://talan.bank.gov.ua/get-user-certificate/DZVY_myz_mHOq6TMRgAS" TargetMode="External"/><Relationship Id="rId573" Type="http://schemas.openxmlformats.org/officeDocument/2006/relationships/hyperlink" Target="https://talan.bank.gov.ua/get-user-certificate/DZVY_tdS94A2l-YvPHGE" TargetMode="External"/><Relationship Id="rId226" Type="http://schemas.openxmlformats.org/officeDocument/2006/relationships/hyperlink" Target="https://talan.bank.gov.ua/get-user-certificate/DZVY_G_8r3JWgycuHybV" TargetMode="External"/><Relationship Id="rId433" Type="http://schemas.openxmlformats.org/officeDocument/2006/relationships/hyperlink" Target="https://talan.bank.gov.ua/get-user-certificate/DZVY_ek9UNkukOGG6ouo" TargetMode="External"/><Relationship Id="rId640" Type="http://schemas.openxmlformats.org/officeDocument/2006/relationships/hyperlink" Target="https://talan.bank.gov.ua/get-user-certificate/DZVY_I_yBX6BA2xJYRm2" TargetMode="External"/><Relationship Id="rId74" Type="http://schemas.openxmlformats.org/officeDocument/2006/relationships/hyperlink" Target="https://talan.bank.gov.ua/get-user-certificate/DZVY_iObGnBnjAkHBJGn" TargetMode="External"/><Relationship Id="rId377" Type="http://schemas.openxmlformats.org/officeDocument/2006/relationships/hyperlink" Target="https://talan.bank.gov.ua/get-user-certificate/DZVY_vIHvOvWn3VXoW5z" TargetMode="External"/><Relationship Id="rId500" Type="http://schemas.openxmlformats.org/officeDocument/2006/relationships/hyperlink" Target="https://talan.bank.gov.ua/get-user-certificate/DZVY_v3fIO9DJhyj1Nbw" TargetMode="External"/><Relationship Id="rId584" Type="http://schemas.openxmlformats.org/officeDocument/2006/relationships/hyperlink" Target="https://talan.bank.gov.ua/get-user-certificate/DZVY_21CNAbBzdwjsg7s" TargetMode="External"/><Relationship Id="rId5" Type="http://schemas.openxmlformats.org/officeDocument/2006/relationships/hyperlink" Target="https://talan.bank.gov.ua/get-user-certificate/DZVY_dyLx2O2VCjcZr6j" TargetMode="External"/><Relationship Id="rId237" Type="http://schemas.openxmlformats.org/officeDocument/2006/relationships/hyperlink" Target="https://talan.bank.gov.ua/get-user-certificate/DZVY_-jdmHIIYrA6D1x_" TargetMode="External"/><Relationship Id="rId444" Type="http://schemas.openxmlformats.org/officeDocument/2006/relationships/hyperlink" Target="https://talan.bank.gov.ua/get-user-certificate/DZVY_iXU9nkE1vYZe1te" TargetMode="External"/><Relationship Id="rId651" Type="http://schemas.openxmlformats.org/officeDocument/2006/relationships/hyperlink" Target="https://talan.bank.gov.ua/get-user-certificate/DZVY_qAY77Qn4sIXvH7c" TargetMode="External"/><Relationship Id="rId290" Type="http://schemas.openxmlformats.org/officeDocument/2006/relationships/hyperlink" Target="https://talan.bank.gov.ua/get-user-certificate/DZVY_wEnzviacpGM8zXR" TargetMode="External"/><Relationship Id="rId304" Type="http://schemas.openxmlformats.org/officeDocument/2006/relationships/hyperlink" Target="https://talan.bank.gov.ua/get-user-certificate/DZVY_DVN14H_j23i-t0o" TargetMode="External"/><Relationship Id="rId388" Type="http://schemas.openxmlformats.org/officeDocument/2006/relationships/hyperlink" Target="https://talan.bank.gov.ua/get-user-certificate/DZVY_ISzCJIeXiy42nBS" TargetMode="External"/><Relationship Id="rId511" Type="http://schemas.openxmlformats.org/officeDocument/2006/relationships/hyperlink" Target="https://talan.bank.gov.ua/get-user-certificate/DZVY_B9OHUmYEQIUkack" TargetMode="External"/><Relationship Id="rId609" Type="http://schemas.openxmlformats.org/officeDocument/2006/relationships/hyperlink" Target="https://talan.bank.gov.ua/get-user-certificate/DZVY_DIo254TUxvL0HOL" TargetMode="External"/><Relationship Id="rId85" Type="http://schemas.openxmlformats.org/officeDocument/2006/relationships/hyperlink" Target="https://talan.bank.gov.ua/get-user-certificate/DZVY_0mE6JjPHwpJ74-v" TargetMode="External"/><Relationship Id="rId150" Type="http://schemas.openxmlformats.org/officeDocument/2006/relationships/hyperlink" Target="https://talan.bank.gov.ua/get-user-certificate/DZVY_xklCkqy4Ky5IIuC" TargetMode="External"/><Relationship Id="rId595" Type="http://schemas.openxmlformats.org/officeDocument/2006/relationships/hyperlink" Target="https://talan.bank.gov.ua/get-user-certificate/DZVY_RtBdCx4Qh3gQJ9E" TargetMode="External"/><Relationship Id="rId248" Type="http://schemas.openxmlformats.org/officeDocument/2006/relationships/hyperlink" Target="https://talan.bank.gov.ua/get-user-certificate/DZVY_lKgKrepBPNnuyaH" TargetMode="External"/><Relationship Id="rId455" Type="http://schemas.openxmlformats.org/officeDocument/2006/relationships/hyperlink" Target="https://talan.bank.gov.ua/get-user-certificate/DZVY_hsr5h_8vcdEGkyu" TargetMode="External"/><Relationship Id="rId662" Type="http://schemas.openxmlformats.org/officeDocument/2006/relationships/hyperlink" Target="https://talan.bank.gov.ua/get-user-certificate/DZVY_sgsFvRu-CMEwq9M" TargetMode="External"/><Relationship Id="rId12" Type="http://schemas.openxmlformats.org/officeDocument/2006/relationships/hyperlink" Target="https://talan.bank.gov.ua/get-user-certificate/DZVY_rbPIGSx-O_ucXuH" TargetMode="External"/><Relationship Id="rId108" Type="http://schemas.openxmlformats.org/officeDocument/2006/relationships/hyperlink" Target="https://talan.bank.gov.ua/get-user-certificate/DZVY_qb2zWji-whvByFw" TargetMode="External"/><Relationship Id="rId315" Type="http://schemas.openxmlformats.org/officeDocument/2006/relationships/hyperlink" Target="https://talan.bank.gov.ua/get-user-certificate/DZVY_zcu46nkiOLg9GJA" TargetMode="External"/><Relationship Id="rId522" Type="http://schemas.openxmlformats.org/officeDocument/2006/relationships/hyperlink" Target="https://talan.bank.gov.ua/get-user-certificate/DZVY_k4NgkUOkZHW7JSE" TargetMode="External"/><Relationship Id="rId96" Type="http://schemas.openxmlformats.org/officeDocument/2006/relationships/hyperlink" Target="https://talan.bank.gov.ua/get-user-certificate/DZVY_jwekM79u-mVS1Ih" TargetMode="External"/><Relationship Id="rId161" Type="http://schemas.openxmlformats.org/officeDocument/2006/relationships/hyperlink" Target="https://talan.bank.gov.ua/get-user-certificate/DZVY_QN9qGif539x2qhJ" TargetMode="External"/><Relationship Id="rId399" Type="http://schemas.openxmlformats.org/officeDocument/2006/relationships/hyperlink" Target="https://talan.bank.gov.ua/get-user-certificate/DZVY_cOzWUPGLbVG2Wrd" TargetMode="External"/><Relationship Id="rId259" Type="http://schemas.openxmlformats.org/officeDocument/2006/relationships/hyperlink" Target="https://talan.bank.gov.ua/get-user-certificate/DZVY_wqOIfZfTqghop_E" TargetMode="External"/><Relationship Id="rId466" Type="http://schemas.openxmlformats.org/officeDocument/2006/relationships/hyperlink" Target="https://talan.bank.gov.ua/get-user-certificate/DZVY_6Q4kOf_2pa3yK-I" TargetMode="External"/><Relationship Id="rId673" Type="http://schemas.openxmlformats.org/officeDocument/2006/relationships/hyperlink" Target="https://talan.bank.gov.ua/get-user-certificate/DZVY_x0IH0d30QrNXLVC" TargetMode="External"/><Relationship Id="rId23" Type="http://schemas.openxmlformats.org/officeDocument/2006/relationships/hyperlink" Target="https://talan.bank.gov.ua/get-user-certificate/DZVY_VLwzddXjvHwPRPw" TargetMode="External"/><Relationship Id="rId119" Type="http://schemas.openxmlformats.org/officeDocument/2006/relationships/hyperlink" Target="https://talan.bank.gov.ua/get-user-certificate/DZVY_QEKRMOOGRt9XBGV" TargetMode="External"/><Relationship Id="rId326" Type="http://schemas.openxmlformats.org/officeDocument/2006/relationships/hyperlink" Target="https://talan.bank.gov.ua/get-user-certificate/DZVY_zyEDfV8TLFAqRR4" TargetMode="External"/><Relationship Id="rId533" Type="http://schemas.openxmlformats.org/officeDocument/2006/relationships/hyperlink" Target="https://talan.bank.gov.ua/get-user-certificate/DZVY_skzU6ISDfAZPpHz" TargetMode="External"/><Relationship Id="rId172" Type="http://schemas.openxmlformats.org/officeDocument/2006/relationships/hyperlink" Target="https://talan.bank.gov.ua/get-user-certificate/DZVY_RUMkVqc7jv4AX9J" TargetMode="External"/><Relationship Id="rId477" Type="http://schemas.openxmlformats.org/officeDocument/2006/relationships/hyperlink" Target="https://talan.bank.gov.ua/get-user-certificate/DZVY_czjMl7LQ6sEPfMd" TargetMode="External"/><Relationship Id="rId600" Type="http://schemas.openxmlformats.org/officeDocument/2006/relationships/hyperlink" Target="https://talan.bank.gov.ua/get-user-certificate/DZVY_e21t-nsRRVL4oRX" TargetMode="External"/><Relationship Id="rId684" Type="http://schemas.openxmlformats.org/officeDocument/2006/relationships/hyperlink" Target="https://talan.bank.gov.ua/get-user-certificate/DZVY_5fOLUlFGV_aNA6a" TargetMode="External"/><Relationship Id="rId337" Type="http://schemas.openxmlformats.org/officeDocument/2006/relationships/hyperlink" Target="https://talan.bank.gov.ua/get-user-certificate/DZVY_eWb8k_Fahc1VTOX" TargetMode="External"/><Relationship Id="rId34" Type="http://schemas.openxmlformats.org/officeDocument/2006/relationships/hyperlink" Target="https://talan.bank.gov.ua/get-user-certificate/DZVY_8_0xuOYaYRClq-x" TargetMode="External"/><Relationship Id="rId544" Type="http://schemas.openxmlformats.org/officeDocument/2006/relationships/hyperlink" Target="https://talan.bank.gov.ua/get-user-certificate/DZVY_UDIDNo_B2P3wtce" TargetMode="External"/><Relationship Id="rId183" Type="http://schemas.openxmlformats.org/officeDocument/2006/relationships/hyperlink" Target="https://talan.bank.gov.ua/get-user-certificate/DZVY_UKgOvlfrG1z-Eak" TargetMode="External"/><Relationship Id="rId390" Type="http://schemas.openxmlformats.org/officeDocument/2006/relationships/hyperlink" Target="https://talan.bank.gov.ua/get-user-certificate/DZVY_iIB8bVVv0XX3mfY" TargetMode="External"/><Relationship Id="rId404" Type="http://schemas.openxmlformats.org/officeDocument/2006/relationships/hyperlink" Target="https://talan.bank.gov.ua/get-user-certificate/DZVY_kxHuU1VzlCe0WvD" TargetMode="External"/><Relationship Id="rId611" Type="http://schemas.openxmlformats.org/officeDocument/2006/relationships/hyperlink" Target="https://talan.bank.gov.ua/get-user-certificate/DZVY_YR23c2hLVIbpk0m" TargetMode="External"/><Relationship Id="rId250" Type="http://schemas.openxmlformats.org/officeDocument/2006/relationships/hyperlink" Target="https://talan.bank.gov.ua/get-user-certificate/DZVY_Ig-pp_5zYTm8B8J" TargetMode="External"/><Relationship Id="rId488" Type="http://schemas.openxmlformats.org/officeDocument/2006/relationships/hyperlink" Target="https://talan.bank.gov.ua/get-user-certificate/DZVY_0LgH_VLwstf35Lo" TargetMode="External"/><Relationship Id="rId695" Type="http://schemas.openxmlformats.org/officeDocument/2006/relationships/hyperlink" Target="https://talan.bank.gov.ua/get-user-certificate/DZVY_e086y09eBv8i-ZU" TargetMode="External"/><Relationship Id="rId45" Type="http://schemas.openxmlformats.org/officeDocument/2006/relationships/hyperlink" Target="https://talan.bank.gov.ua/get-user-certificate/DZVY_Td8EU_JyheKgaDn" TargetMode="External"/><Relationship Id="rId110" Type="http://schemas.openxmlformats.org/officeDocument/2006/relationships/hyperlink" Target="https://talan.bank.gov.ua/get-user-certificate/DZVY_h0IlgmpmKdYXDDM" TargetMode="External"/><Relationship Id="rId348" Type="http://schemas.openxmlformats.org/officeDocument/2006/relationships/hyperlink" Target="https://talan.bank.gov.ua/get-user-certificate/DZVY_00ikBFKE1Wrcj_b" TargetMode="External"/><Relationship Id="rId555" Type="http://schemas.openxmlformats.org/officeDocument/2006/relationships/hyperlink" Target="https://talan.bank.gov.ua/get-user-certificate/DZVY_X5L8CckEBDB-uBe" TargetMode="External"/><Relationship Id="rId194" Type="http://schemas.openxmlformats.org/officeDocument/2006/relationships/hyperlink" Target="https://talan.bank.gov.ua/get-user-certificate/DZVY_6L0U7yx8XU5FLCf" TargetMode="External"/><Relationship Id="rId208" Type="http://schemas.openxmlformats.org/officeDocument/2006/relationships/hyperlink" Target="https://talan.bank.gov.ua/get-user-certificate/DZVY_fblfgdBUn2XK22S" TargetMode="External"/><Relationship Id="rId415" Type="http://schemas.openxmlformats.org/officeDocument/2006/relationships/hyperlink" Target="https://talan.bank.gov.ua/get-user-certificate/DZVY_Gn5lIfDprJ9ausm" TargetMode="External"/><Relationship Id="rId622" Type="http://schemas.openxmlformats.org/officeDocument/2006/relationships/hyperlink" Target="https://talan.bank.gov.ua/get-user-certificate/DZVY_e7NACih0WQZGhZF" TargetMode="External"/><Relationship Id="rId261" Type="http://schemas.openxmlformats.org/officeDocument/2006/relationships/hyperlink" Target="https://talan.bank.gov.ua/get-user-certificate/DZVY_PW8Ugqnf7pfnY9J" TargetMode="External"/><Relationship Id="rId499" Type="http://schemas.openxmlformats.org/officeDocument/2006/relationships/hyperlink" Target="https://talan.bank.gov.ua/get-user-certificate/DZVY_oPkuO0IFYYL3qGL" TargetMode="External"/><Relationship Id="rId56" Type="http://schemas.openxmlformats.org/officeDocument/2006/relationships/hyperlink" Target="https://talan.bank.gov.ua/get-user-certificate/DZVY_Q2pP3HBiD7uqjkd" TargetMode="External"/><Relationship Id="rId359" Type="http://schemas.openxmlformats.org/officeDocument/2006/relationships/hyperlink" Target="https://talan.bank.gov.ua/get-user-certificate/DZVY_XGfZFqb1yCqnoXa" TargetMode="External"/><Relationship Id="rId566" Type="http://schemas.openxmlformats.org/officeDocument/2006/relationships/hyperlink" Target="https://talan.bank.gov.ua/get-user-certificate/DZVY_s2yYaKLiiNztElq" TargetMode="External"/><Relationship Id="rId121" Type="http://schemas.openxmlformats.org/officeDocument/2006/relationships/hyperlink" Target="https://talan.bank.gov.ua/get-user-certificate/DZVY_ZIptiEGsAfdN-u1" TargetMode="External"/><Relationship Id="rId219" Type="http://schemas.openxmlformats.org/officeDocument/2006/relationships/hyperlink" Target="https://talan.bank.gov.ua/get-user-certificate/DZVY_1ZL8W6560yv6G4h" TargetMode="External"/><Relationship Id="rId426" Type="http://schemas.openxmlformats.org/officeDocument/2006/relationships/hyperlink" Target="https://talan.bank.gov.ua/get-user-certificate/DZVY_KZ4jVX8VcT6cEoB" TargetMode="External"/><Relationship Id="rId633" Type="http://schemas.openxmlformats.org/officeDocument/2006/relationships/hyperlink" Target="https://talan.bank.gov.ua/get-user-certificate/DZVY_aPLFSv5wp8GB3eZ" TargetMode="External"/><Relationship Id="rId67" Type="http://schemas.openxmlformats.org/officeDocument/2006/relationships/hyperlink" Target="https://talan.bank.gov.ua/get-user-certificate/DZVY_BN4Nn8pT1Mp3jgr" TargetMode="External"/><Relationship Id="rId272" Type="http://schemas.openxmlformats.org/officeDocument/2006/relationships/hyperlink" Target="https://talan.bank.gov.ua/get-user-certificate/DZVY_EnfthNfjwY6BXPv" TargetMode="External"/><Relationship Id="rId577" Type="http://schemas.openxmlformats.org/officeDocument/2006/relationships/hyperlink" Target="https://talan.bank.gov.ua/get-user-certificate/DZVY_Ee2qPHJLsN-DnZj" TargetMode="External"/><Relationship Id="rId132" Type="http://schemas.openxmlformats.org/officeDocument/2006/relationships/hyperlink" Target="https://talan.bank.gov.ua/get-user-certificate/DZVY_wwvSeVfnSNekms_" TargetMode="External"/><Relationship Id="rId437" Type="http://schemas.openxmlformats.org/officeDocument/2006/relationships/hyperlink" Target="https://talan.bank.gov.ua/get-user-certificate/DZVY_sjZG3GoaRgdPj0X" TargetMode="External"/><Relationship Id="rId644" Type="http://schemas.openxmlformats.org/officeDocument/2006/relationships/hyperlink" Target="https://talan.bank.gov.ua/get-user-certificate/DZVY_3aBl7Z1D2mlPXtX" TargetMode="External"/><Relationship Id="rId283" Type="http://schemas.openxmlformats.org/officeDocument/2006/relationships/hyperlink" Target="https://talan.bank.gov.ua/get-user-certificate/DZVY_RAef4pqqk68xrHd" TargetMode="External"/><Relationship Id="rId490" Type="http://schemas.openxmlformats.org/officeDocument/2006/relationships/hyperlink" Target="https://talan.bank.gov.ua/get-user-certificate/DZVY_mnL2xP04Y2gePyF" TargetMode="External"/><Relationship Id="rId504" Type="http://schemas.openxmlformats.org/officeDocument/2006/relationships/hyperlink" Target="https://talan.bank.gov.ua/get-user-certificate/DZVY_bpiiOOYlqxAX8ZD" TargetMode="External"/><Relationship Id="rId78" Type="http://schemas.openxmlformats.org/officeDocument/2006/relationships/hyperlink" Target="https://talan.bank.gov.ua/get-user-certificate/DZVY_E6l6W7TAj04hbJH" TargetMode="External"/><Relationship Id="rId143" Type="http://schemas.openxmlformats.org/officeDocument/2006/relationships/hyperlink" Target="https://talan.bank.gov.ua/get-user-certificate/DZVY_86WppoGvZla17SU" TargetMode="External"/><Relationship Id="rId350" Type="http://schemas.openxmlformats.org/officeDocument/2006/relationships/hyperlink" Target="https://talan.bank.gov.ua/get-user-certificate/DZVY_a-uxFLL5ojGytx-" TargetMode="External"/><Relationship Id="rId588" Type="http://schemas.openxmlformats.org/officeDocument/2006/relationships/hyperlink" Target="https://talan.bank.gov.ua/get-user-certificate/DZVY_HJOdq12II7pRsPe" TargetMode="External"/><Relationship Id="rId9" Type="http://schemas.openxmlformats.org/officeDocument/2006/relationships/hyperlink" Target="https://talan.bank.gov.ua/get-user-certificate/DZVY_NfNhr8XnQqqiTMC" TargetMode="External"/><Relationship Id="rId210" Type="http://schemas.openxmlformats.org/officeDocument/2006/relationships/hyperlink" Target="https://talan.bank.gov.ua/get-user-certificate/DZVY_F8yJNHll4JINkcz" TargetMode="External"/><Relationship Id="rId448" Type="http://schemas.openxmlformats.org/officeDocument/2006/relationships/hyperlink" Target="https://talan.bank.gov.ua/get-user-certificate/DZVY_jX2BZuEK8EcAkXW" TargetMode="External"/><Relationship Id="rId655" Type="http://schemas.openxmlformats.org/officeDocument/2006/relationships/hyperlink" Target="https://talan.bank.gov.ua/get-user-certificate/DZVY_OCqtVtF_j0eq-6E" TargetMode="External"/><Relationship Id="rId294" Type="http://schemas.openxmlformats.org/officeDocument/2006/relationships/hyperlink" Target="https://talan.bank.gov.ua/get-user-certificate/DZVY_xGsq5FtQ512hWEr" TargetMode="External"/><Relationship Id="rId308" Type="http://schemas.openxmlformats.org/officeDocument/2006/relationships/hyperlink" Target="https://talan.bank.gov.ua/get-user-certificate/DZVY__DhAwzYaXiimy1F" TargetMode="External"/><Relationship Id="rId515" Type="http://schemas.openxmlformats.org/officeDocument/2006/relationships/hyperlink" Target="https://talan.bank.gov.ua/get-user-certificate/DZVY_3EdCiYFzKMiG804" TargetMode="External"/><Relationship Id="rId89" Type="http://schemas.openxmlformats.org/officeDocument/2006/relationships/hyperlink" Target="https://talan.bank.gov.ua/get-user-certificate/DZVY_64GuWBc6Jc-LG1N" TargetMode="External"/><Relationship Id="rId154" Type="http://schemas.openxmlformats.org/officeDocument/2006/relationships/hyperlink" Target="https://talan.bank.gov.ua/get-user-certificate/DZVY_qMfqKatilJccVLd" TargetMode="External"/><Relationship Id="rId361" Type="http://schemas.openxmlformats.org/officeDocument/2006/relationships/hyperlink" Target="https://talan.bank.gov.ua/get-user-certificate/DZVY_hT6RA2WQizyg_6f" TargetMode="External"/><Relationship Id="rId599" Type="http://schemas.openxmlformats.org/officeDocument/2006/relationships/hyperlink" Target="https://talan.bank.gov.ua/get-user-certificate/DZVY_SY8gwjBKDcxw5TY" TargetMode="External"/><Relationship Id="rId459" Type="http://schemas.openxmlformats.org/officeDocument/2006/relationships/hyperlink" Target="https://talan.bank.gov.ua/get-user-certificate/DZVY_VdAzvZqDEy3sxoQ" TargetMode="External"/><Relationship Id="rId666" Type="http://schemas.openxmlformats.org/officeDocument/2006/relationships/hyperlink" Target="https://talan.bank.gov.ua/get-user-certificate/DZVY_lttjVrsE6rufetP" TargetMode="External"/><Relationship Id="rId16" Type="http://schemas.openxmlformats.org/officeDocument/2006/relationships/hyperlink" Target="https://talan.bank.gov.ua/get-user-certificate/DZVY_Ta3UkExM6k-7S6H" TargetMode="External"/><Relationship Id="rId221" Type="http://schemas.openxmlformats.org/officeDocument/2006/relationships/hyperlink" Target="https://talan.bank.gov.ua/get-user-certificate/DZVY_17775mFkk53pXz_" TargetMode="External"/><Relationship Id="rId319" Type="http://schemas.openxmlformats.org/officeDocument/2006/relationships/hyperlink" Target="https://talan.bank.gov.ua/get-user-certificate/DZVY_CIODT0ikOm5SphX" TargetMode="External"/><Relationship Id="rId526" Type="http://schemas.openxmlformats.org/officeDocument/2006/relationships/hyperlink" Target="https://talan.bank.gov.ua/get-user-certificate/DZVY_32l8Tpsi2Ds4u5W" TargetMode="External"/><Relationship Id="rId165" Type="http://schemas.openxmlformats.org/officeDocument/2006/relationships/hyperlink" Target="https://talan.bank.gov.ua/get-user-certificate/DZVY_prah_ns00uammTs" TargetMode="External"/><Relationship Id="rId372" Type="http://schemas.openxmlformats.org/officeDocument/2006/relationships/hyperlink" Target="https://talan.bank.gov.ua/get-user-certificate/DZVY_NnYlw451tSdJgKC" TargetMode="External"/><Relationship Id="rId677" Type="http://schemas.openxmlformats.org/officeDocument/2006/relationships/hyperlink" Target="https://talan.bank.gov.ua/get-user-certificate/DZVY_YAcnkG7zPUEa6Q3" TargetMode="External"/><Relationship Id="rId232" Type="http://schemas.openxmlformats.org/officeDocument/2006/relationships/hyperlink" Target="https://talan.bank.gov.ua/get-user-certificate/DZVY_2R3MVYvFcyzdmCK" TargetMode="External"/><Relationship Id="rId27" Type="http://schemas.openxmlformats.org/officeDocument/2006/relationships/hyperlink" Target="https://talan.bank.gov.ua/get-user-certificate/DZVY_BK1WssTtZNWtL41" TargetMode="External"/><Relationship Id="rId537" Type="http://schemas.openxmlformats.org/officeDocument/2006/relationships/hyperlink" Target="https://talan.bank.gov.ua/get-user-certificate/DZVY_lw64piGuwwz4cdA" TargetMode="External"/><Relationship Id="rId80" Type="http://schemas.openxmlformats.org/officeDocument/2006/relationships/hyperlink" Target="https://talan.bank.gov.ua/get-user-certificate/DZVY_RcbNDAcCZ-J2JRV" TargetMode="External"/><Relationship Id="rId176" Type="http://schemas.openxmlformats.org/officeDocument/2006/relationships/hyperlink" Target="https://talan.bank.gov.ua/get-user-certificate/DZVY_Yo-pNxu4MJK4tWz" TargetMode="External"/><Relationship Id="rId383" Type="http://schemas.openxmlformats.org/officeDocument/2006/relationships/hyperlink" Target="https://talan.bank.gov.ua/get-user-certificate/DZVY_tBp5ZBMy7viJkJl" TargetMode="External"/><Relationship Id="rId590" Type="http://schemas.openxmlformats.org/officeDocument/2006/relationships/hyperlink" Target="https://talan.bank.gov.ua/get-user-certificate/DZVY_86aXp2bQpH6-_Nj" TargetMode="External"/><Relationship Id="rId604" Type="http://schemas.openxmlformats.org/officeDocument/2006/relationships/hyperlink" Target="https://talan.bank.gov.ua/get-user-certificate/DZVY_FYM0ENbRGljKtzb" TargetMode="External"/><Relationship Id="rId243" Type="http://schemas.openxmlformats.org/officeDocument/2006/relationships/hyperlink" Target="https://talan.bank.gov.ua/get-user-certificate/DZVY_2NMAoSzNk5RkreP" TargetMode="External"/><Relationship Id="rId450" Type="http://schemas.openxmlformats.org/officeDocument/2006/relationships/hyperlink" Target="https://talan.bank.gov.ua/get-user-certificate/DZVY_Vhj9ttY3-esyx5h" TargetMode="External"/><Relationship Id="rId688" Type="http://schemas.openxmlformats.org/officeDocument/2006/relationships/hyperlink" Target="https://talan.bank.gov.ua/get-user-certificate/DZVY_HrcfxCZFopQRlSp" TargetMode="External"/><Relationship Id="rId38" Type="http://schemas.openxmlformats.org/officeDocument/2006/relationships/hyperlink" Target="https://talan.bank.gov.ua/get-user-certificate/DZVY_yp3R0X75B69UWex" TargetMode="External"/><Relationship Id="rId103" Type="http://schemas.openxmlformats.org/officeDocument/2006/relationships/hyperlink" Target="https://talan.bank.gov.ua/get-user-certificate/DZVY_D_wyZEvnepQW-TD" TargetMode="External"/><Relationship Id="rId310" Type="http://schemas.openxmlformats.org/officeDocument/2006/relationships/hyperlink" Target="https://talan.bank.gov.ua/get-user-certificate/DZVY_7790gRarX3iTLfU" TargetMode="External"/><Relationship Id="rId548" Type="http://schemas.openxmlformats.org/officeDocument/2006/relationships/hyperlink" Target="https://talan.bank.gov.ua/get-user-certificate/DZVY_4o5lkhjDmfKZa9n" TargetMode="External"/><Relationship Id="rId91" Type="http://schemas.openxmlformats.org/officeDocument/2006/relationships/hyperlink" Target="https://talan.bank.gov.ua/get-user-certificate/DZVY_gS8DdrPa-bscjEV" TargetMode="External"/><Relationship Id="rId187" Type="http://schemas.openxmlformats.org/officeDocument/2006/relationships/hyperlink" Target="https://talan.bank.gov.ua/get-user-certificate/DZVY_ymyb4_uw-bHnNaD" TargetMode="External"/><Relationship Id="rId394" Type="http://schemas.openxmlformats.org/officeDocument/2006/relationships/hyperlink" Target="https://talan.bank.gov.ua/get-user-certificate/DZVY_BrnoNx6TvO7At-u" TargetMode="External"/><Relationship Id="rId408" Type="http://schemas.openxmlformats.org/officeDocument/2006/relationships/hyperlink" Target="https://talan.bank.gov.ua/get-user-certificate/DZVY_dKnkbGVhruiR3ej" TargetMode="External"/><Relationship Id="rId615" Type="http://schemas.openxmlformats.org/officeDocument/2006/relationships/hyperlink" Target="https://talan.bank.gov.ua/get-user-certificate/DZVY_GvYodP-BN2jIYBW" TargetMode="External"/><Relationship Id="rId254" Type="http://schemas.openxmlformats.org/officeDocument/2006/relationships/hyperlink" Target="https://talan.bank.gov.ua/get-user-certificate/DZVY_9EPy2TCgmOHPzlq" TargetMode="External"/><Relationship Id="rId49" Type="http://schemas.openxmlformats.org/officeDocument/2006/relationships/hyperlink" Target="https://talan.bank.gov.ua/get-user-certificate/DZVY_oCSH0cmtaqKv4h_" TargetMode="External"/><Relationship Id="rId114" Type="http://schemas.openxmlformats.org/officeDocument/2006/relationships/hyperlink" Target="https://talan.bank.gov.ua/get-user-certificate/DZVY_Z1UYvu43jISDbGd" TargetMode="External"/><Relationship Id="rId461" Type="http://schemas.openxmlformats.org/officeDocument/2006/relationships/hyperlink" Target="https://talan.bank.gov.ua/get-user-certificate/DZVY_-qiSOUL_e86wh6A" TargetMode="External"/><Relationship Id="rId559" Type="http://schemas.openxmlformats.org/officeDocument/2006/relationships/hyperlink" Target="https://talan.bank.gov.ua/get-user-certificate/DZVY_YsVGRaZk48QQAql" TargetMode="External"/><Relationship Id="rId198" Type="http://schemas.openxmlformats.org/officeDocument/2006/relationships/hyperlink" Target="https://talan.bank.gov.ua/get-user-certificate/DZVY_kj1Mp10KbEEAtla" TargetMode="External"/><Relationship Id="rId321" Type="http://schemas.openxmlformats.org/officeDocument/2006/relationships/hyperlink" Target="https://talan.bank.gov.ua/get-user-certificate/DZVY_APqG6I60CDiKBl1" TargetMode="External"/><Relationship Id="rId419" Type="http://schemas.openxmlformats.org/officeDocument/2006/relationships/hyperlink" Target="https://talan.bank.gov.ua/get-user-certificate/DZVY_I2jNenW4E-fMDV7" TargetMode="External"/><Relationship Id="rId626" Type="http://schemas.openxmlformats.org/officeDocument/2006/relationships/hyperlink" Target="https://talan.bank.gov.ua/get-user-certificate/DZVY_zN8xhBNdwjDuG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9"/>
  <sheetViews>
    <sheetView tabSelected="1" workbookViewId="0">
      <selection activeCell="C1" sqref="C1"/>
    </sheetView>
  </sheetViews>
  <sheetFormatPr defaultRowHeight="14.4" x14ac:dyDescent="0.3"/>
  <cols>
    <col min="2" max="2" width="18.77734375" customWidth="1"/>
    <col min="3" max="3" width="36.88671875" customWidth="1"/>
    <col min="4" max="4" width="65.21875" customWidth="1"/>
    <col min="5" max="5" width="29" customWidth="1"/>
  </cols>
  <sheetData>
    <row r="1" spans="1:5" x14ac:dyDescent="0.3">
      <c r="A1" t="s">
        <v>0</v>
      </c>
      <c r="B1" t="s">
        <v>1</v>
      </c>
      <c r="C1" t="s">
        <v>1425</v>
      </c>
      <c r="D1" t="s">
        <v>1424</v>
      </c>
      <c r="E1" t="s">
        <v>2</v>
      </c>
    </row>
    <row r="2" spans="1:5" x14ac:dyDescent="0.3">
      <c r="A2" t="s">
        <v>3</v>
      </c>
      <c r="B2" t="s">
        <v>4</v>
      </c>
      <c r="C2" t="s">
        <v>5</v>
      </c>
      <c r="D2" t="s">
        <v>6</v>
      </c>
      <c r="E2" t="str">
        <f>HYPERLINK("https://talan.bank.gov.ua/get-user-certificate/DZVY_DSlBw6nBxWsdu5V","Завантажити сертифікат")</f>
        <v>Завантажити сертифікат</v>
      </c>
    </row>
    <row r="3" spans="1:5" x14ac:dyDescent="0.3">
      <c r="A3" t="s">
        <v>7</v>
      </c>
      <c r="B3" t="s">
        <v>4</v>
      </c>
      <c r="C3" t="s">
        <v>8</v>
      </c>
      <c r="D3" t="s">
        <v>9</v>
      </c>
      <c r="E3" t="str">
        <f>HYPERLINK("https://talan.bank.gov.ua/get-user-certificate/DZVY_5vQ-vDMhNVXcjA5","Завантажити сертифікат")</f>
        <v>Завантажити сертифікат</v>
      </c>
    </row>
    <row r="4" spans="1:5" x14ac:dyDescent="0.3">
      <c r="A4" t="s">
        <v>10</v>
      </c>
      <c r="B4" t="s">
        <v>4</v>
      </c>
      <c r="C4" t="s">
        <v>11</v>
      </c>
      <c r="D4" t="s">
        <v>12</v>
      </c>
      <c r="E4" t="str">
        <f>HYPERLINK("https://talan.bank.gov.ua/get-user-certificate/DZVY_xsUxNLPihHvfhxo","Завантажити сертифікат")</f>
        <v>Завантажити сертифікат</v>
      </c>
    </row>
    <row r="5" spans="1:5" x14ac:dyDescent="0.3">
      <c r="A5" t="s">
        <v>13</v>
      </c>
      <c r="B5" t="s">
        <v>4</v>
      </c>
      <c r="C5" t="s">
        <v>14</v>
      </c>
      <c r="D5" t="s">
        <v>15</v>
      </c>
      <c r="E5" t="str">
        <f>HYPERLINK("https://talan.bank.gov.ua/get-user-certificate/DZVY_VRduNMRf0UcW1Sw","Завантажити сертифікат")</f>
        <v>Завантажити сертифікат</v>
      </c>
    </row>
    <row r="6" spans="1:5" x14ac:dyDescent="0.3">
      <c r="A6" t="s">
        <v>16</v>
      </c>
      <c r="B6" t="s">
        <v>4</v>
      </c>
      <c r="C6" t="s">
        <v>17</v>
      </c>
      <c r="D6" t="s">
        <v>18</v>
      </c>
      <c r="E6" t="str">
        <f>HYPERLINK("https://talan.bank.gov.ua/get-user-certificate/DZVY_dyLx2O2VCjcZr6j","Завантажити сертифікат")</f>
        <v>Завантажити сертифікат</v>
      </c>
    </row>
    <row r="7" spans="1:5" x14ac:dyDescent="0.3">
      <c r="A7" t="s">
        <v>19</v>
      </c>
      <c r="B7" t="s">
        <v>4</v>
      </c>
      <c r="C7" t="s">
        <v>20</v>
      </c>
      <c r="D7" t="s">
        <v>21</v>
      </c>
      <c r="E7" t="str">
        <f>HYPERLINK("https://talan.bank.gov.ua/get-user-certificate/DZVY_d51M77-OUiAY_Hc","Завантажити сертифікат")</f>
        <v>Завантажити сертифікат</v>
      </c>
    </row>
    <row r="8" spans="1:5" x14ac:dyDescent="0.3">
      <c r="A8" t="s">
        <v>22</v>
      </c>
      <c r="B8" t="s">
        <v>4</v>
      </c>
      <c r="C8" t="s">
        <v>23</v>
      </c>
      <c r="D8" t="s">
        <v>24</v>
      </c>
      <c r="E8" t="str">
        <f>HYPERLINK("https://talan.bank.gov.ua/get-user-certificate/DZVY_SHiqkCB2REmjvKr","Завантажити сертифікат")</f>
        <v>Завантажити сертифікат</v>
      </c>
    </row>
    <row r="9" spans="1:5" x14ac:dyDescent="0.3">
      <c r="A9" t="s">
        <v>25</v>
      </c>
      <c r="B9" t="s">
        <v>4</v>
      </c>
      <c r="C9" t="s">
        <v>26</v>
      </c>
      <c r="D9" t="s">
        <v>27</v>
      </c>
      <c r="E9" t="str">
        <f>HYPERLINK("https://talan.bank.gov.ua/get-user-certificate/DZVY_zU4FS1Wq5WScZX2","Завантажити сертифікат")</f>
        <v>Завантажити сертифікат</v>
      </c>
    </row>
    <row r="10" spans="1:5" x14ac:dyDescent="0.3">
      <c r="A10" t="s">
        <v>28</v>
      </c>
      <c r="B10" t="s">
        <v>4</v>
      </c>
      <c r="C10" t="s">
        <v>29</v>
      </c>
      <c r="D10" t="s">
        <v>30</v>
      </c>
      <c r="E10" t="str">
        <f>HYPERLINK("https://talan.bank.gov.ua/get-user-certificate/DZVY_NfNhr8XnQqqiTMC","Завантажити сертифікат")</f>
        <v>Завантажити сертифікат</v>
      </c>
    </row>
    <row r="11" spans="1:5" x14ac:dyDescent="0.3">
      <c r="A11" t="s">
        <v>31</v>
      </c>
      <c r="B11" t="s">
        <v>4</v>
      </c>
      <c r="C11" t="s">
        <v>32</v>
      </c>
      <c r="D11" t="s">
        <v>33</v>
      </c>
      <c r="E11" t="str">
        <f>HYPERLINK("https://talan.bank.gov.ua/get-user-certificate/DZVY_OmZy5Q30fF1TYa7","Завантажити сертифікат")</f>
        <v>Завантажити сертифікат</v>
      </c>
    </row>
    <row r="12" spans="1:5" x14ac:dyDescent="0.3">
      <c r="A12" t="s">
        <v>34</v>
      </c>
      <c r="B12" t="s">
        <v>4</v>
      </c>
      <c r="C12" t="s">
        <v>35</v>
      </c>
      <c r="D12" t="s">
        <v>36</v>
      </c>
      <c r="E12" t="str">
        <f>HYPERLINK("https://talan.bank.gov.ua/get-user-certificate/DZVY_prT2yUFcdO1-V3j","Завантажити сертифікат")</f>
        <v>Завантажити сертифікат</v>
      </c>
    </row>
    <row r="13" spans="1:5" x14ac:dyDescent="0.3">
      <c r="A13" t="s">
        <v>37</v>
      </c>
      <c r="B13" t="s">
        <v>4</v>
      </c>
      <c r="C13" t="s">
        <v>38</v>
      </c>
      <c r="D13" t="s">
        <v>39</v>
      </c>
      <c r="E13" t="str">
        <f>HYPERLINK("https://talan.bank.gov.ua/get-user-certificate/DZVY_rbPIGSx-O_ucXuH","Завантажити сертифікат")</f>
        <v>Завантажити сертифікат</v>
      </c>
    </row>
    <row r="14" spans="1:5" x14ac:dyDescent="0.3">
      <c r="A14" t="s">
        <v>40</v>
      </c>
      <c r="B14" t="s">
        <v>4</v>
      </c>
      <c r="C14" t="s">
        <v>41</v>
      </c>
      <c r="D14" t="s">
        <v>39</v>
      </c>
      <c r="E14" t="str">
        <f>HYPERLINK("https://talan.bank.gov.ua/get-user-certificate/DZVY_-uFlmrVp50fuCWp","Завантажити сертифікат")</f>
        <v>Завантажити сертифікат</v>
      </c>
    </row>
    <row r="15" spans="1:5" x14ac:dyDescent="0.3">
      <c r="A15" t="s">
        <v>42</v>
      </c>
      <c r="B15" t="s">
        <v>4</v>
      </c>
      <c r="C15" t="s">
        <v>43</v>
      </c>
      <c r="D15" t="s">
        <v>44</v>
      </c>
      <c r="E15" t="str">
        <f>HYPERLINK("https://talan.bank.gov.ua/get-user-certificate/DZVY_iMFE3DWmwFWPASc","Завантажити сертифікат")</f>
        <v>Завантажити сертифікат</v>
      </c>
    </row>
    <row r="16" spans="1:5" x14ac:dyDescent="0.3">
      <c r="A16" t="s">
        <v>45</v>
      </c>
      <c r="B16" t="s">
        <v>4</v>
      </c>
      <c r="C16" t="s">
        <v>46</v>
      </c>
      <c r="D16" t="s">
        <v>47</v>
      </c>
      <c r="E16" t="str">
        <f>HYPERLINK("https://talan.bank.gov.ua/get-user-certificate/DZVY_l8DIzOpGIJ7QTm-","Завантажити сертифікат")</f>
        <v>Завантажити сертифікат</v>
      </c>
    </row>
    <row r="17" spans="1:5" x14ac:dyDescent="0.3">
      <c r="A17" t="s">
        <v>48</v>
      </c>
      <c r="B17" t="s">
        <v>4</v>
      </c>
      <c r="C17" t="s">
        <v>49</v>
      </c>
      <c r="D17" t="s">
        <v>50</v>
      </c>
      <c r="E17" t="str">
        <f>HYPERLINK("https://talan.bank.gov.ua/get-user-certificate/DZVY_Ta3UkExM6k-7S6H","Завантажити сертифікат")</f>
        <v>Завантажити сертифікат</v>
      </c>
    </row>
    <row r="18" spans="1:5" x14ac:dyDescent="0.3">
      <c r="A18" t="s">
        <v>51</v>
      </c>
      <c r="B18" t="s">
        <v>4</v>
      </c>
      <c r="C18" t="s">
        <v>52</v>
      </c>
      <c r="D18" t="s">
        <v>53</v>
      </c>
      <c r="E18" t="str">
        <f>HYPERLINK("https://talan.bank.gov.ua/get-user-certificate/DZVY_2vq2doe0AMF-y8_","Завантажити сертифікат")</f>
        <v>Завантажити сертифікат</v>
      </c>
    </row>
    <row r="19" spans="1:5" x14ac:dyDescent="0.3">
      <c r="A19" t="s">
        <v>54</v>
      </c>
      <c r="B19" t="s">
        <v>4</v>
      </c>
      <c r="C19" t="s">
        <v>55</v>
      </c>
      <c r="D19" t="s">
        <v>56</v>
      </c>
      <c r="E19" t="str">
        <f>HYPERLINK("https://talan.bank.gov.ua/get-user-certificate/DZVY_gXKjknXE_1e__y0","Завантажити сертифікат")</f>
        <v>Завантажити сертифікат</v>
      </c>
    </row>
    <row r="20" spans="1:5" x14ac:dyDescent="0.3">
      <c r="A20" t="s">
        <v>57</v>
      </c>
      <c r="B20" t="s">
        <v>4</v>
      </c>
      <c r="C20" t="s">
        <v>58</v>
      </c>
      <c r="D20" t="s">
        <v>59</v>
      </c>
      <c r="E20" t="str">
        <f>HYPERLINK("https://talan.bank.gov.ua/get-user-certificate/DZVY_nQgi-QM_ssi883N","Завантажити сертифікат")</f>
        <v>Завантажити сертифікат</v>
      </c>
    </row>
    <row r="21" spans="1:5" x14ac:dyDescent="0.3">
      <c r="A21" t="s">
        <v>60</v>
      </c>
      <c r="B21" t="s">
        <v>4</v>
      </c>
      <c r="C21" t="s">
        <v>61</v>
      </c>
      <c r="D21" t="s">
        <v>62</v>
      </c>
      <c r="E21" t="str">
        <f>HYPERLINK("https://talan.bank.gov.ua/get-user-certificate/DZVY_Hko5Sd0JhM7GtmA","Завантажити сертифікат")</f>
        <v>Завантажити сертифікат</v>
      </c>
    </row>
    <row r="22" spans="1:5" x14ac:dyDescent="0.3">
      <c r="A22" t="s">
        <v>63</v>
      </c>
      <c r="B22" t="s">
        <v>4</v>
      </c>
      <c r="C22" t="s">
        <v>64</v>
      </c>
      <c r="D22" t="s">
        <v>65</v>
      </c>
      <c r="E22" t="str">
        <f>HYPERLINK("https://talan.bank.gov.ua/get-user-certificate/DZVY_MYDbbwLlkLGhqRX","Завантажити сертифікат")</f>
        <v>Завантажити сертифікат</v>
      </c>
    </row>
    <row r="23" spans="1:5" x14ac:dyDescent="0.3">
      <c r="A23" t="s">
        <v>66</v>
      </c>
      <c r="B23" t="s">
        <v>4</v>
      </c>
      <c r="C23" t="s">
        <v>67</v>
      </c>
      <c r="D23" t="s">
        <v>68</v>
      </c>
      <c r="E23" t="str">
        <f>HYPERLINK("https://talan.bank.gov.ua/get-user-certificate/DZVY_pN_K5xouvCX-O08","Завантажити сертифікат")</f>
        <v>Завантажити сертифікат</v>
      </c>
    </row>
    <row r="24" spans="1:5" x14ac:dyDescent="0.3">
      <c r="A24" t="s">
        <v>69</v>
      </c>
      <c r="B24" t="s">
        <v>4</v>
      </c>
      <c r="C24" t="s">
        <v>70</v>
      </c>
      <c r="D24" t="s">
        <v>71</v>
      </c>
      <c r="E24" t="str">
        <f>HYPERLINK("https://talan.bank.gov.ua/get-user-certificate/DZVY_VLwzddXjvHwPRPw","Завантажити сертифікат")</f>
        <v>Завантажити сертифікат</v>
      </c>
    </row>
    <row r="25" spans="1:5" x14ac:dyDescent="0.3">
      <c r="A25" t="s">
        <v>72</v>
      </c>
      <c r="B25" t="s">
        <v>4</v>
      </c>
      <c r="C25" t="s">
        <v>73</v>
      </c>
      <c r="D25" t="s">
        <v>74</v>
      </c>
      <c r="E25" t="str">
        <f>HYPERLINK("https://talan.bank.gov.ua/get-user-certificate/DZVY_RbBBAed-PqmlSXv","Завантажити сертифікат")</f>
        <v>Завантажити сертифікат</v>
      </c>
    </row>
    <row r="26" spans="1:5" x14ac:dyDescent="0.3">
      <c r="A26" t="s">
        <v>75</v>
      </c>
      <c r="B26" t="s">
        <v>4</v>
      </c>
      <c r="C26" t="s">
        <v>76</v>
      </c>
      <c r="D26" t="s">
        <v>77</v>
      </c>
      <c r="E26" t="str">
        <f>HYPERLINK("https://talan.bank.gov.ua/get-user-certificate/DZVY_fsA1z3dp5yNB43X","Завантажити сертифікат")</f>
        <v>Завантажити сертифікат</v>
      </c>
    </row>
    <row r="27" spans="1:5" x14ac:dyDescent="0.3">
      <c r="A27" t="s">
        <v>78</v>
      </c>
      <c r="B27" t="s">
        <v>4</v>
      </c>
      <c r="C27" t="s">
        <v>79</v>
      </c>
      <c r="D27" t="s">
        <v>80</v>
      </c>
      <c r="E27" t="str">
        <f>HYPERLINK("https://talan.bank.gov.ua/get-user-certificate/DZVY_9NAYeLJREoV3zxF","Завантажити сертифікат")</f>
        <v>Завантажити сертифікат</v>
      </c>
    </row>
    <row r="28" spans="1:5" x14ac:dyDescent="0.3">
      <c r="A28" t="s">
        <v>81</v>
      </c>
      <c r="B28" t="s">
        <v>4</v>
      </c>
      <c r="C28" t="s">
        <v>82</v>
      </c>
      <c r="D28" t="s">
        <v>83</v>
      </c>
      <c r="E28" t="str">
        <f>HYPERLINK("https://talan.bank.gov.ua/get-user-certificate/DZVY_BK1WssTtZNWtL41","Завантажити сертифікат")</f>
        <v>Завантажити сертифікат</v>
      </c>
    </row>
    <row r="29" spans="1:5" x14ac:dyDescent="0.3">
      <c r="A29" t="s">
        <v>84</v>
      </c>
      <c r="B29" t="s">
        <v>4</v>
      </c>
      <c r="C29" t="s">
        <v>85</v>
      </c>
      <c r="D29" t="s">
        <v>86</v>
      </c>
      <c r="E29" t="str">
        <f>HYPERLINK("https://talan.bank.gov.ua/get-user-certificate/DZVY_2F5-XmFP73v-1wf","Завантажити сертифікат")</f>
        <v>Завантажити сертифікат</v>
      </c>
    </row>
    <row r="30" spans="1:5" x14ac:dyDescent="0.3">
      <c r="A30" t="s">
        <v>87</v>
      </c>
      <c r="B30" t="s">
        <v>4</v>
      </c>
      <c r="C30" t="s">
        <v>88</v>
      </c>
      <c r="D30" t="s">
        <v>89</v>
      </c>
      <c r="E30" t="str">
        <f>HYPERLINK("https://talan.bank.gov.ua/get-user-certificate/DZVY_avQ-HpvykGIxfFr","Завантажити сертифікат")</f>
        <v>Завантажити сертифікат</v>
      </c>
    </row>
    <row r="31" spans="1:5" x14ac:dyDescent="0.3">
      <c r="A31" t="s">
        <v>90</v>
      </c>
      <c r="B31" t="s">
        <v>4</v>
      </c>
      <c r="C31" t="s">
        <v>91</v>
      </c>
      <c r="D31" t="s">
        <v>92</v>
      </c>
      <c r="E31" t="str">
        <f>HYPERLINK("https://talan.bank.gov.ua/get-user-certificate/DZVY_DQXeQGrVp9XwWqR","Завантажити сертифікат")</f>
        <v>Завантажити сертифікат</v>
      </c>
    </row>
    <row r="32" spans="1:5" x14ac:dyDescent="0.3">
      <c r="A32" t="s">
        <v>93</v>
      </c>
      <c r="B32" t="s">
        <v>4</v>
      </c>
      <c r="C32" t="s">
        <v>94</v>
      </c>
      <c r="D32" t="s">
        <v>95</v>
      </c>
      <c r="E32" t="str">
        <f>HYPERLINK("https://talan.bank.gov.ua/get-user-certificate/DZVY_FugztTKDaGDsF0t","Завантажити сертифікат")</f>
        <v>Завантажити сертифікат</v>
      </c>
    </row>
    <row r="33" spans="1:5" x14ac:dyDescent="0.3">
      <c r="A33" t="s">
        <v>96</v>
      </c>
      <c r="B33" t="s">
        <v>4</v>
      </c>
      <c r="C33" t="s">
        <v>97</v>
      </c>
      <c r="D33" t="s">
        <v>98</v>
      </c>
      <c r="E33" t="str">
        <f>HYPERLINK("https://talan.bank.gov.ua/get-user-certificate/DZVY_buIaf1QcwF1bUTm","Завантажити сертифікат")</f>
        <v>Завантажити сертифікат</v>
      </c>
    </row>
    <row r="34" spans="1:5" x14ac:dyDescent="0.3">
      <c r="A34" t="s">
        <v>99</v>
      </c>
      <c r="B34" t="s">
        <v>4</v>
      </c>
      <c r="C34" t="s">
        <v>100</v>
      </c>
      <c r="D34" t="s">
        <v>101</v>
      </c>
      <c r="E34" t="str">
        <f>HYPERLINK("https://talan.bank.gov.ua/get-user-certificate/DZVY_M_IKqMp5iM--hJT","Завантажити сертифікат")</f>
        <v>Завантажити сертифікат</v>
      </c>
    </row>
    <row r="35" spans="1:5" x14ac:dyDescent="0.3">
      <c r="A35" t="s">
        <v>102</v>
      </c>
      <c r="B35" t="s">
        <v>4</v>
      </c>
      <c r="C35" t="s">
        <v>103</v>
      </c>
      <c r="D35" t="s">
        <v>104</v>
      </c>
      <c r="E35" t="str">
        <f>HYPERLINK("https://talan.bank.gov.ua/get-user-certificate/DZVY_8_0xuOYaYRClq-x","Завантажити сертифікат")</f>
        <v>Завантажити сертифікат</v>
      </c>
    </row>
    <row r="36" spans="1:5" x14ac:dyDescent="0.3">
      <c r="A36" t="s">
        <v>105</v>
      </c>
      <c r="B36" t="s">
        <v>4</v>
      </c>
      <c r="C36" t="s">
        <v>106</v>
      </c>
      <c r="D36" t="s">
        <v>107</v>
      </c>
      <c r="E36" t="str">
        <f>HYPERLINK("https://talan.bank.gov.ua/get-user-certificate/DZVY_UO27WXHlxv8HA6-","Завантажити сертифікат")</f>
        <v>Завантажити сертифікат</v>
      </c>
    </row>
    <row r="37" spans="1:5" x14ac:dyDescent="0.3">
      <c r="A37" t="s">
        <v>108</v>
      </c>
      <c r="B37" t="s">
        <v>4</v>
      </c>
      <c r="C37" t="s">
        <v>109</v>
      </c>
      <c r="D37" t="s">
        <v>110</v>
      </c>
      <c r="E37" t="str">
        <f>HYPERLINK("https://talan.bank.gov.ua/get-user-certificate/DZVY_Sw3Euhn4DNh-WIM","Завантажити сертифікат")</f>
        <v>Завантажити сертифікат</v>
      </c>
    </row>
    <row r="38" spans="1:5" x14ac:dyDescent="0.3">
      <c r="A38" t="s">
        <v>111</v>
      </c>
      <c r="B38" t="s">
        <v>4</v>
      </c>
      <c r="C38" t="s">
        <v>112</v>
      </c>
      <c r="D38" t="s">
        <v>113</v>
      </c>
      <c r="E38" t="str">
        <f>HYPERLINK("https://talan.bank.gov.ua/get-user-certificate/DZVY_adeJM3n1jLa8huN","Завантажити сертифікат")</f>
        <v>Завантажити сертифікат</v>
      </c>
    </row>
    <row r="39" spans="1:5" x14ac:dyDescent="0.3">
      <c r="A39" t="s">
        <v>114</v>
      </c>
      <c r="B39" t="s">
        <v>4</v>
      </c>
      <c r="C39" t="s">
        <v>115</v>
      </c>
      <c r="D39" t="s">
        <v>116</v>
      </c>
      <c r="E39" t="str">
        <f>HYPERLINK("https://talan.bank.gov.ua/get-user-certificate/DZVY_yp3R0X75B69UWex","Завантажити сертифікат")</f>
        <v>Завантажити сертифікат</v>
      </c>
    </row>
    <row r="40" spans="1:5" x14ac:dyDescent="0.3">
      <c r="A40" t="s">
        <v>117</v>
      </c>
      <c r="B40" t="s">
        <v>4</v>
      </c>
      <c r="C40" t="s">
        <v>118</v>
      </c>
      <c r="D40" t="s">
        <v>119</v>
      </c>
      <c r="E40" t="str">
        <f>HYPERLINK("https://talan.bank.gov.ua/get-user-certificate/DZVY_UJJwJdMkDYvpTFA","Завантажити сертифікат")</f>
        <v>Завантажити сертифікат</v>
      </c>
    </row>
    <row r="41" spans="1:5" x14ac:dyDescent="0.3">
      <c r="A41" t="s">
        <v>120</v>
      </c>
      <c r="B41" t="s">
        <v>4</v>
      </c>
      <c r="C41" t="s">
        <v>121</v>
      </c>
      <c r="D41" t="s">
        <v>122</v>
      </c>
      <c r="E41" t="str">
        <f>HYPERLINK("https://talan.bank.gov.ua/get-user-certificate/DZVY_FASIAZxCvHouVyt","Завантажити сертифікат")</f>
        <v>Завантажити сертифікат</v>
      </c>
    </row>
    <row r="42" spans="1:5" x14ac:dyDescent="0.3">
      <c r="A42" t="s">
        <v>123</v>
      </c>
      <c r="B42" t="s">
        <v>4</v>
      </c>
      <c r="C42" t="s">
        <v>124</v>
      </c>
      <c r="D42" t="s">
        <v>125</v>
      </c>
      <c r="E42" t="str">
        <f>HYPERLINK("https://talan.bank.gov.ua/get-user-certificate/DZVY_7a_BwioykFDIlKo","Завантажити сертифікат")</f>
        <v>Завантажити сертифікат</v>
      </c>
    </row>
    <row r="43" spans="1:5" x14ac:dyDescent="0.3">
      <c r="A43" t="s">
        <v>126</v>
      </c>
      <c r="B43" t="s">
        <v>4</v>
      </c>
      <c r="C43" t="s">
        <v>127</v>
      </c>
      <c r="D43" t="s">
        <v>128</v>
      </c>
      <c r="E43" t="str">
        <f>HYPERLINK("https://talan.bank.gov.ua/get-user-certificate/DZVY_rLe6JzBC9sQhyUv","Завантажити сертифікат")</f>
        <v>Завантажити сертифікат</v>
      </c>
    </row>
    <row r="44" spans="1:5" x14ac:dyDescent="0.3">
      <c r="A44" t="s">
        <v>129</v>
      </c>
      <c r="B44" t="s">
        <v>4</v>
      </c>
      <c r="C44" t="s">
        <v>130</v>
      </c>
      <c r="D44" t="s">
        <v>131</v>
      </c>
      <c r="E44" t="str">
        <f>HYPERLINK("https://talan.bank.gov.ua/get-user-certificate/DZVY_5ZviifK2B2aMM_M","Завантажити сертифікат")</f>
        <v>Завантажити сертифікат</v>
      </c>
    </row>
    <row r="45" spans="1:5" x14ac:dyDescent="0.3">
      <c r="A45" t="s">
        <v>132</v>
      </c>
      <c r="B45" t="s">
        <v>4</v>
      </c>
      <c r="C45" t="s">
        <v>133</v>
      </c>
      <c r="D45" t="s">
        <v>134</v>
      </c>
      <c r="E45" t="str">
        <f>HYPERLINK("https://talan.bank.gov.ua/get-user-certificate/DZVY_4InB1shZtoggM7v","Завантажити сертифікат")</f>
        <v>Завантажити сертифікат</v>
      </c>
    </row>
    <row r="46" spans="1:5" x14ac:dyDescent="0.3">
      <c r="A46" t="s">
        <v>135</v>
      </c>
      <c r="B46" t="s">
        <v>4</v>
      </c>
      <c r="C46" t="s">
        <v>136</v>
      </c>
      <c r="D46" t="s">
        <v>137</v>
      </c>
      <c r="E46" t="str">
        <f>HYPERLINK("https://talan.bank.gov.ua/get-user-certificate/DZVY_Td8EU_JyheKgaDn","Завантажити сертифікат")</f>
        <v>Завантажити сертифікат</v>
      </c>
    </row>
    <row r="47" spans="1:5" x14ac:dyDescent="0.3">
      <c r="A47" t="s">
        <v>138</v>
      </c>
      <c r="B47" t="s">
        <v>4</v>
      </c>
      <c r="C47" t="s">
        <v>139</v>
      </c>
      <c r="D47" t="s">
        <v>140</v>
      </c>
      <c r="E47" t="str">
        <f>HYPERLINK("https://talan.bank.gov.ua/get-user-certificate/DZVY_em1-lW2cWOfbXxt","Завантажити сертифікат")</f>
        <v>Завантажити сертифікат</v>
      </c>
    </row>
    <row r="48" spans="1:5" x14ac:dyDescent="0.3">
      <c r="A48" t="s">
        <v>141</v>
      </c>
      <c r="B48" t="s">
        <v>4</v>
      </c>
      <c r="C48" t="s">
        <v>142</v>
      </c>
      <c r="D48" t="s">
        <v>143</v>
      </c>
      <c r="E48" t="str">
        <f>HYPERLINK("https://talan.bank.gov.ua/get-user-certificate/DZVY_FXTXD94Ks7Srlnr","Завантажити сертифікат")</f>
        <v>Завантажити сертифікат</v>
      </c>
    </row>
    <row r="49" spans="1:5" x14ac:dyDescent="0.3">
      <c r="A49" t="s">
        <v>144</v>
      </c>
      <c r="B49" t="s">
        <v>4</v>
      </c>
      <c r="C49" t="s">
        <v>145</v>
      </c>
      <c r="D49" t="s">
        <v>146</v>
      </c>
      <c r="E49" t="str">
        <f>HYPERLINK("https://talan.bank.gov.ua/get-user-certificate/DZVY_tmRFcM1OtNuvAPS","Завантажити сертифікат")</f>
        <v>Завантажити сертифікат</v>
      </c>
    </row>
    <row r="50" spans="1:5" x14ac:dyDescent="0.3">
      <c r="A50" t="s">
        <v>147</v>
      </c>
      <c r="B50" t="s">
        <v>4</v>
      </c>
      <c r="C50" t="s">
        <v>148</v>
      </c>
      <c r="D50" t="s">
        <v>149</v>
      </c>
      <c r="E50" t="str">
        <f>HYPERLINK("https://talan.bank.gov.ua/get-user-certificate/DZVY_oCSH0cmtaqKv4h_","Завантажити сертифікат")</f>
        <v>Завантажити сертифікат</v>
      </c>
    </row>
    <row r="51" spans="1:5" x14ac:dyDescent="0.3">
      <c r="A51" t="s">
        <v>150</v>
      </c>
      <c r="B51" t="s">
        <v>4</v>
      </c>
      <c r="C51" t="s">
        <v>151</v>
      </c>
      <c r="D51" t="s">
        <v>152</v>
      </c>
      <c r="E51" t="str">
        <f>HYPERLINK("https://talan.bank.gov.ua/get-user-certificate/DZVY_foLyJmlm77RvXai","Завантажити сертифікат")</f>
        <v>Завантажити сертифікат</v>
      </c>
    </row>
    <row r="52" spans="1:5" x14ac:dyDescent="0.3">
      <c r="A52" t="s">
        <v>153</v>
      </c>
      <c r="B52" t="s">
        <v>4</v>
      </c>
      <c r="C52" t="s">
        <v>154</v>
      </c>
      <c r="D52" t="s">
        <v>155</v>
      </c>
      <c r="E52" t="str">
        <f>HYPERLINK("https://talan.bank.gov.ua/get-user-certificate/DZVY_JmC4l3xSMrRZRqC","Завантажити сертифікат")</f>
        <v>Завантажити сертифікат</v>
      </c>
    </row>
    <row r="53" spans="1:5" x14ac:dyDescent="0.3">
      <c r="A53" t="s">
        <v>156</v>
      </c>
      <c r="B53" t="s">
        <v>4</v>
      </c>
      <c r="C53" t="s">
        <v>157</v>
      </c>
      <c r="D53" t="s">
        <v>158</v>
      </c>
      <c r="E53" t="str">
        <f>HYPERLINK("https://talan.bank.gov.ua/get-user-certificate/DZVY__7Li-RzZoOVo4ze","Завантажити сертифікат")</f>
        <v>Завантажити сертифікат</v>
      </c>
    </row>
    <row r="54" spans="1:5" x14ac:dyDescent="0.3">
      <c r="A54" t="s">
        <v>159</v>
      </c>
      <c r="B54" t="s">
        <v>4</v>
      </c>
      <c r="C54" t="s">
        <v>160</v>
      </c>
      <c r="D54" t="s">
        <v>161</v>
      </c>
      <c r="E54" t="str">
        <f>HYPERLINK("https://talan.bank.gov.ua/get-user-certificate/DZVY_dIcnR4YT1rrz2Bf","Завантажити сертифікат")</f>
        <v>Завантажити сертифікат</v>
      </c>
    </row>
    <row r="55" spans="1:5" x14ac:dyDescent="0.3">
      <c r="A55" t="s">
        <v>162</v>
      </c>
      <c r="B55" t="s">
        <v>4</v>
      </c>
      <c r="C55" t="s">
        <v>163</v>
      </c>
      <c r="D55" t="s">
        <v>164</v>
      </c>
      <c r="E55" t="str">
        <f>HYPERLINK("https://talan.bank.gov.ua/get-user-certificate/DZVY_7QhTr7h8uV941DC","Завантажити сертифікат")</f>
        <v>Завантажити сертифікат</v>
      </c>
    </row>
    <row r="56" spans="1:5" x14ac:dyDescent="0.3">
      <c r="A56" t="s">
        <v>165</v>
      </c>
      <c r="B56" t="s">
        <v>4</v>
      </c>
      <c r="C56" t="s">
        <v>166</v>
      </c>
      <c r="D56" t="s">
        <v>80</v>
      </c>
      <c r="E56" t="str">
        <f>HYPERLINK("https://talan.bank.gov.ua/get-user-certificate/DZVY_MwmBU4WuYd07TlK","Завантажити сертифікат")</f>
        <v>Завантажити сертифікат</v>
      </c>
    </row>
    <row r="57" spans="1:5" x14ac:dyDescent="0.3">
      <c r="A57" t="s">
        <v>167</v>
      </c>
      <c r="B57" t="s">
        <v>4</v>
      </c>
      <c r="C57" t="s">
        <v>168</v>
      </c>
      <c r="D57" t="s">
        <v>169</v>
      </c>
      <c r="E57" t="str">
        <f>HYPERLINK("https://talan.bank.gov.ua/get-user-certificate/DZVY_Q2pP3HBiD7uqjkd","Завантажити сертифікат")</f>
        <v>Завантажити сертифікат</v>
      </c>
    </row>
    <row r="58" spans="1:5" x14ac:dyDescent="0.3">
      <c r="A58" t="s">
        <v>170</v>
      </c>
      <c r="B58" t="s">
        <v>4</v>
      </c>
      <c r="C58" t="s">
        <v>171</v>
      </c>
      <c r="D58" t="s">
        <v>172</v>
      </c>
      <c r="E58" t="str">
        <f>HYPERLINK("https://talan.bank.gov.ua/get-user-certificate/DZVY_D4x9XMx2jzdBjFf","Завантажити сертифікат")</f>
        <v>Завантажити сертифікат</v>
      </c>
    </row>
    <row r="59" spans="1:5" x14ac:dyDescent="0.3">
      <c r="A59" t="s">
        <v>173</v>
      </c>
      <c r="B59" t="s">
        <v>4</v>
      </c>
      <c r="C59" t="s">
        <v>174</v>
      </c>
      <c r="D59" t="s">
        <v>175</v>
      </c>
      <c r="E59" t="str">
        <f>HYPERLINK("https://talan.bank.gov.ua/get-user-certificate/DZVY_zvUF-taQfxH1nn9","Завантажити сертифікат")</f>
        <v>Завантажити сертифікат</v>
      </c>
    </row>
    <row r="60" spans="1:5" x14ac:dyDescent="0.3">
      <c r="A60" t="s">
        <v>176</v>
      </c>
      <c r="B60" t="s">
        <v>4</v>
      </c>
      <c r="C60" t="s">
        <v>177</v>
      </c>
      <c r="D60" t="s">
        <v>158</v>
      </c>
      <c r="E60" t="str">
        <f>HYPERLINK("https://talan.bank.gov.ua/get-user-certificate/DZVY_2QePgloVo6l0RF_","Завантажити сертифікат")</f>
        <v>Завантажити сертифікат</v>
      </c>
    </row>
    <row r="61" spans="1:5" x14ac:dyDescent="0.3">
      <c r="A61" t="s">
        <v>178</v>
      </c>
      <c r="B61" t="s">
        <v>4</v>
      </c>
      <c r="C61" t="s">
        <v>179</v>
      </c>
      <c r="D61" t="s">
        <v>180</v>
      </c>
      <c r="E61" t="str">
        <f>HYPERLINK("https://talan.bank.gov.ua/get-user-certificate/DZVY_ypC3xSZokYkf21E","Завантажити сертифікат")</f>
        <v>Завантажити сертифікат</v>
      </c>
    </row>
    <row r="62" spans="1:5" x14ac:dyDescent="0.3">
      <c r="A62" t="s">
        <v>181</v>
      </c>
      <c r="B62" t="s">
        <v>4</v>
      </c>
      <c r="C62" t="s">
        <v>182</v>
      </c>
      <c r="D62" t="s">
        <v>183</v>
      </c>
      <c r="E62" t="str">
        <f>HYPERLINK("https://talan.bank.gov.ua/get-user-certificate/DZVY_d3njfMo5kB0QGZx","Завантажити сертифікат")</f>
        <v>Завантажити сертифікат</v>
      </c>
    </row>
    <row r="63" spans="1:5" x14ac:dyDescent="0.3">
      <c r="A63" t="s">
        <v>184</v>
      </c>
      <c r="B63" t="s">
        <v>4</v>
      </c>
      <c r="C63" t="s">
        <v>185</v>
      </c>
      <c r="D63" t="s">
        <v>186</v>
      </c>
      <c r="E63" t="str">
        <f>HYPERLINK("https://talan.bank.gov.ua/get-user-certificate/DZVY_5tZCRbPT-FQfmX9","Завантажити сертифікат")</f>
        <v>Завантажити сертифікат</v>
      </c>
    </row>
    <row r="64" spans="1:5" x14ac:dyDescent="0.3">
      <c r="A64" t="s">
        <v>187</v>
      </c>
      <c r="B64" t="s">
        <v>4</v>
      </c>
      <c r="C64" t="s">
        <v>188</v>
      </c>
      <c r="D64" t="s">
        <v>189</v>
      </c>
      <c r="E64" t="str">
        <f>HYPERLINK("https://talan.bank.gov.ua/get-user-certificate/DZVY_W0zM9tONzVfKyYH","Завантажити сертифікат")</f>
        <v>Завантажити сертифікат</v>
      </c>
    </row>
    <row r="65" spans="1:5" x14ac:dyDescent="0.3">
      <c r="A65" t="s">
        <v>190</v>
      </c>
      <c r="B65" t="s">
        <v>4</v>
      </c>
      <c r="C65" t="s">
        <v>191</v>
      </c>
      <c r="D65" t="s">
        <v>192</v>
      </c>
      <c r="E65" t="str">
        <f>HYPERLINK("https://talan.bank.gov.ua/get-user-certificate/DZVY_-g7WHPkjHCuTrpV","Завантажити сертифікат")</f>
        <v>Завантажити сертифікат</v>
      </c>
    </row>
    <row r="66" spans="1:5" x14ac:dyDescent="0.3">
      <c r="A66" t="s">
        <v>193</v>
      </c>
      <c r="B66" t="s">
        <v>4</v>
      </c>
      <c r="C66" t="s">
        <v>194</v>
      </c>
      <c r="D66" t="s">
        <v>195</v>
      </c>
      <c r="E66" t="str">
        <f>HYPERLINK("https://talan.bank.gov.ua/get-user-certificate/DZVY_sVlVGYWs0sCrAsD","Завантажити сертифікат")</f>
        <v>Завантажити сертифікат</v>
      </c>
    </row>
    <row r="67" spans="1:5" x14ac:dyDescent="0.3">
      <c r="A67" t="s">
        <v>196</v>
      </c>
      <c r="B67" t="s">
        <v>4</v>
      </c>
      <c r="C67" t="s">
        <v>197</v>
      </c>
      <c r="D67" t="s">
        <v>198</v>
      </c>
      <c r="E67" t="str">
        <f>HYPERLINK("https://talan.bank.gov.ua/get-user-certificate/DZVY_q8qtmlNfnMDI9fZ","Завантажити сертифікат")</f>
        <v>Завантажити сертифікат</v>
      </c>
    </row>
    <row r="68" spans="1:5" x14ac:dyDescent="0.3">
      <c r="A68" t="s">
        <v>199</v>
      </c>
      <c r="B68" t="s">
        <v>4</v>
      </c>
      <c r="C68" t="s">
        <v>200</v>
      </c>
      <c r="D68" t="s">
        <v>201</v>
      </c>
      <c r="E68" t="str">
        <f>HYPERLINK("https://talan.bank.gov.ua/get-user-certificate/DZVY_BN4Nn8pT1Mp3jgr","Завантажити сертифікат")</f>
        <v>Завантажити сертифікат</v>
      </c>
    </row>
    <row r="69" spans="1:5" x14ac:dyDescent="0.3">
      <c r="A69" t="s">
        <v>202</v>
      </c>
      <c r="B69" t="s">
        <v>4</v>
      </c>
      <c r="C69" t="s">
        <v>203</v>
      </c>
      <c r="D69" t="s">
        <v>204</v>
      </c>
      <c r="E69" t="str">
        <f>HYPERLINK("https://talan.bank.gov.ua/get-user-certificate/DZVY_6E2pTYRhEREez8I","Завантажити сертифікат")</f>
        <v>Завантажити сертифікат</v>
      </c>
    </row>
    <row r="70" spans="1:5" x14ac:dyDescent="0.3">
      <c r="A70" t="s">
        <v>205</v>
      </c>
      <c r="B70" t="s">
        <v>4</v>
      </c>
      <c r="C70" t="s">
        <v>206</v>
      </c>
      <c r="D70" t="s">
        <v>207</v>
      </c>
      <c r="E70" t="str">
        <f>HYPERLINK("https://talan.bank.gov.ua/get-user-certificate/DZVY_GmiNfsQUXkfeZOL","Завантажити сертифікат")</f>
        <v>Завантажити сертифікат</v>
      </c>
    </row>
    <row r="71" spans="1:5" x14ac:dyDescent="0.3">
      <c r="A71" t="s">
        <v>208</v>
      </c>
      <c r="B71" t="s">
        <v>4</v>
      </c>
      <c r="C71" t="s">
        <v>209</v>
      </c>
      <c r="D71" t="s">
        <v>210</v>
      </c>
      <c r="E71" t="str">
        <f>HYPERLINK("https://talan.bank.gov.ua/get-user-certificate/DZVY_PwJYg5S8joiNSZE","Завантажити сертифікат")</f>
        <v>Завантажити сертифікат</v>
      </c>
    </row>
    <row r="72" spans="1:5" x14ac:dyDescent="0.3">
      <c r="A72" t="s">
        <v>211</v>
      </c>
      <c r="B72" t="s">
        <v>4</v>
      </c>
      <c r="C72" t="s">
        <v>212</v>
      </c>
      <c r="D72" t="s">
        <v>213</v>
      </c>
      <c r="E72" t="str">
        <f>HYPERLINK("https://talan.bank.gov.ua/get-user-certificate/DZVY_rDNIVLUSHNxk9vu","Завантажити сертифікат")</f>
        <v>Завантажити сертифікат</v>
      </c>
    </row>
    <row r="73" spans="1:5" x14ac:dyDescent="0.3">
      <c r="A73" t="s">
        <v>214</v>
      </c>
      <c r="B73" t="s">
        <v>4</v>
      </c>
      <c r="C73" t="s">
        <v>215</v>
      </c>
      <c r="D73" t="s">
        <v>216</v>
      </c>
      <c r="E73" t="str">
        <f>HYPERLINK("https://talan.bank.gov.ua/get-user-certificate/DZVY_YvX9rTi_KODZ6oy","Завантажити сертифікат")</f>
        <v>Завантажити сертифікат</v>
      </c>
    </row>
    <row r="74" spans="1:5" x14ac:dyDescent="0.3">
      <c r="A74" t="s">
        <v>217</v>
      </c>
      <c r="B74" t="s">
        <v>4</v>
      </c>
      <c r="C74" t="s">
        <v>218</v>
      </c>
      <c r="D74" t="s">
        <v>219</v>
      </c>
      <c r="E74" t="str">
        <f>HYPERLINK("https://talan.bank.gov.ua/get-user-certificate/DZVY_65LBPr71ocVadhr","Завантажити сертифікат")</f>
        <v>Завантажити сертифікат</v>
      </c>
    </row>
    <row r="75" spans="1:5" x14ac:dyDescent="0.3">
      <c r="A75" t="s">
        <v>220</v>
      </c>
      <c r="B75" t="s">
        <v>4</v>
      </c>
      <c r="C75" t="s">
        <v>221</v>
      </c>
      <c r="D75" t="s">
        <v>222</v>
      </c>
      <c r="E75" t="str">
        <f>HYPERLINK("https://talan.bank.gov.ua/get-user-certificate/DZVY_iObGnBnjAkHBJGn","Завантажити сертифікат")</f>
        <v>Завантажити сертифікат</v>
      </c>
    </row>
    <row r="76" spans="1:5" x14ac:dyDescent="0.3">
      <c r="A76" t="s">
        <v>223</v>
      </c>
      <c r="B76" t="s">
        <v>4</v>
      </c>
      <c r="C76" t="s">
        <v>224</v>
      </c>
      <c r="D76" t="s">
        <v>225</v>
      </c>
      <c r="E76" t="str">
        <f>HYPERLINK("https://talan.bank.gov.ua/get-user-certificate/DZVY_hQTI-hCVSI6e1iZ","Завантажити сертифікат")</f>
        <v>Завантажити сертифікат</v>
      </c>
    </row>
    <row r="77" spans="1:5" x14ac:dyDescent="0.3">
      <c r="A77" t="s">
        <v>226</v>
      </c>
      <c r="B77" t="s">
        <v>4</v>
      </c>
      <c r="C77" t="s">
        <v>227</v>
      </c>
      <c r="D77" t="s">
        <v>228</v>
      </c>
      <c r="E77" t="str">
        <f>HYPERLINK("https://talan.bank.gov.ua/get-user-certificate/DZVY_BCyAbk7MpOG-ynD","Завантажити сертифікат")</f>
        <v>Завантажити сертифікат</v>
      </c>
    </row>
    <row r="78" spans="1:5" x14ac:dyDescent="0.3">
      <c r="A78" t="s">
        <v>229</v>
      </c>
      <c r="B78" t="s">
        <v>4</v>
      </c>
      <c r="C78" t="s">
        <v>230</v>
      </c>
      <c r="D78" t="s">
        <v>231</v>
      </c>
      <c r="E78" t="str">
        <f>HYPERLINK("https://talan.bank.gov.ua/get-user-certificate/DZVY_h4sea9-LdWCUiK-","Завантажити сертифікат")</f>
        <v>Завантажити сертифікат</v>
      </c>
    </row>
    <row r="79" spans="1:5" x14ac:dyDescent="0.3">
      <c r="A79" t="s">
        <v>232</v>
      </c>
      <c r="B79" t="s">
        <v>4</v>
      </c>
      <c r="C79" t="s">
        <v>233</v>
      </c>
      <c r="D79" t="s">
        <v>234</v>
      </c>
      <c r="E79" t="str">
        <f>HYPERLINK("https://talan.bank.gov.ua/get-user-certificate/DZVY_E6l6W7TAj04hbJH","Завантажити сертифікат")</f>
        <v>Завантажити сертифікат</v>
      </c>
    </row>
    <row r="80" spans="1:5" x14ac:dyDescent="0.3">
      <c r="A80" t="s">
        <v>235</v>
      </c>
      <c r="B80" t="s">
        <v>4</v>
      </c>
      <c r="C80" t="s">
        <v>236</v>
      </c>
      <c r="D80" t="s">
        <v>158</v>
      </c>
      <c r="E80" t="str">
        <f>HYPERLINK("https://talan.bank.gov.ua/get-user-certificate/DZVY_Y2WO78FzHXr_FQS","Завантажити сертифікат")</f>
        <v>Завантажити сертифікат</v>
      </c>
    </row>
    <row r="81" spans="1:5" x14ac:dyDescent="0.3">
      <c r="A81" t="s">
        <v>237</v>
      </c>
      <c r="B81" t="s">
        <v>4</v>
      </c>
      <c r="C81" t="s">
        <v>238</v>
      </c>
      <c r="D81" t="s">
        <v>239</v>
      </c>
      <c r="E81" t="str">
        <f>HYPERLINK("https://talan.bank.gov.ua/get-user-certificate/DZVY_RcbNDAcCZ-J2JRV","Завантажити сертифікат")</f>
        <v>Завантажити сертифікат</v>
      </c>
    </row>
    <row r="82" spans="1:5" x14ac:dyDescent="0.3">
      <c r="A82" t="s">
        <v>240</v>
      </c>
      <c r="B82" t="s">
        <v>4</v>
      </c>
      <c r="C82" t="s">
        <v>241</v>
      </c>
      <c r="D82" t="s">
        <v>242</v>
      </c>
      <c r="E82" t="str">
        <f>HYPERLINK("https://talan.bank.gov.ua/get-user-certificate/DZVY_kfJqUHDIiMzMG9J","Завантажити сертифікат")</f>
        <v>Завантажити сертифікат</v>
      </c>
    </row>
    <row r="83" spans="1:5" x14ac:dyDescent="0.3">
      <c r="A83" t="s">
        <v>243</v>
      </c>
      <c r="B83" t="s">
        <v>4</v>
      </c>
      <c r="C83" t="s">
        <v>244</v>
      </c>
      <c r="D83" t="s">
        <v>245</v>
      </c>
      <c r="E83" t="str">
        <f>HYPERLINK("https://talan.bank.gov.ua/get-user-certificate/DZVY_a3bBsXVjDh3jKQq","Завантажити сертифікат")</f>
        <v>Завантажити сертифікат</v>
      </c>
    </row>
    <row r="84" spans="1:5" x14ac:dyDescent="0.3">
      <c r="A84" t="s">
        <v>246</v>
      </c>
      <c r="B84" t="s">
        <v>4</v>
      </c>
      <c r="C84" t="s">
        <v>247</v>
      </c>
      <c r="D84" t="s">
        <v>248</v>
      </c>
      <c r="E84" t="str">
        <f>HYPERLINK("https://talan.bank.gov.ua/get-user-certificate/DZVY_i_NUv-T5NpT4OOR","Завантажити сертифікат")</f>
        <v>Завантажити сертифікат</v>
      </c>
    </row>
    <row r="85" spans="1:5" x14ac:dyDescent="0.3">
      <c r="A85" t="s">
        <v>249</v>
      </c>
      <c r="B85" t="s">
        <v>4</v>
      </c>
      <c r="C85" t="s">
        <v>250</v>
      </c>
      <c r="D85" t="s">
        <v>251</v>
      </c>
      <c r="E85" t="str">
        <f>HYPERLINK("https://talan.bank.gov.ua/get-user-certificate/DZVY_NG5T8E64oh-Yj_8","Завантажити сертифікат")</f>
        <v>Завантажити сертифікат</v>
      </c>
    </row>
    <row r="86" spans="1:5" x14ac:dyDescent="0.3">
      <c r="A86" t="s">
        <v>252</v>
      </c>
      <c r="B86" t="s">
        <v>4</v>
      </c>
      <c r="C86" t="s">
        <v>253</v>
      </c>
      <c r="D86" t="s">
        <v>254</v>
      </c>
      <c r="E86" t="str">
        <f>HYPERLINK("https://talan.bank.gov.ua/get-user-certificate/DZVY_0mE6JjPHwpJ74-v","Завантажити сертифікат")</f>
        <v>Завантажити сертифікат</v>
      </c>
    </row>
    <row r="87" spans="1:5" x14ac:dyDescent="0.3">
      <c r="A87" t="s">
        <v>255</v>
      </c>
      <c r="B87" t="s">
        <v>4</v>
      </c>
      <c r="C87" t="s">
        <v>256</v>
      </c>
      <c r="D87" t="s">
        <v>257</v>
      </c>
      <c r="E87" t="str">
        <f>HYPERLINK("https://talan.bank.gov.ua/get-user-certificate/DZVY_fwfBrl-q4F1rPRQ","Завантажити сертифікат")</f>
        <v>Завантажити сертифікат</v>
      </c>
    </row>
    <row r="88" spans="1:5" x14ac:dyDescent="0.3">
      <c r="A88" t="s">
        <v>258</v>
      </c>
      <c r="B88" t="s">
        <v>4</v>
      </c>
      <c r="C88" t="s">
        <v>259</v>
      </c>
      <c r="D88" t="s">
        <v>260</v>
      </c>
      <c r="E88" t="str">
        <f>HYPERLINK("https://talan.bank.gov.ua/get-user-certificate/DZVY_sDBbmfhSooEAO50","Завантажити сертифікат")</f>
        <v>Завантажити сертифікат</v>
      </c>
    </row>
    <row r="89" spans="1:5" x14ac:dyDescent="0.3">
      <c r="A89" t="s">
        <v>261</v>
      </c>
      <c r="B89" t="s">
        <v>4</v>
      </c>
      <c r="C89" t="s">
        <v>262</v>
      </c>
      <c r="D89" t="s">
        <v>263</v>
      </c>
      <c r="E89" t="str">
        <f>HYPERLINK("https://talan.bank.gov.ua/get-user-certificate/DZVY_ipp8BkxZaXUlej6","Завантажити сертифікат")</f>
        <v>Завантажити сертифікат</v>
      </c>
    </row>
    <row r="90" spans="1:5" x14ac:dyDescent="0.3">
      <c r="A90" t="s">
        <v>264</v>
      </c>
      <c r="B90" t="s">
        <v>4</v>
      </c>
      <c r="C90" t="s">
        <v>265</v>
      </c>
      <c r="D90" t="s">
        <v>266</v>
      </c>
      <c r="E90" t="str">
        <f>HYPERLINK("https://talan.bank.gov.ua/get-user-certificate/DZVY_64GuWBc6Jc-LG1N","Завантажити сертифікат")</f>
        <v>Завантажити сертифікат</v>
      </c>
    </row>
    <row r="91" spans="1:5" x14ac:dyDescent="0.3">
      <c r="A91" t="s">
        <v>267</v>
      </c>
      <c r="B91" t="s">
        <v>4</v>
      </c>
      <c r="C91" t="s">
        <v>268</v>
      </c>
      <c r="D91" t="s">
        <v>269</v>
      </c>
      <c r="E91" t="str">
        <f>HYPERLINK("https://talan.bank.gov.ua/get-user-certificate/DZVY_gazgLtKIo9AaTw2","Завантажити сертифікат")</f>
        <v>Завантажити сертифікат</v>
      </c>
    </row>
    <row r="92" spans="1:5" x14ac:dyDescent="0.3">
      <c r="A92" t="s">
        <v>270</v>
      </c>
      <c r="B92" t="s">
        <v>4</v>
      </c>
      <c r="C92" t="s">
        <v>271</v>
      </c>
      <c r="D92" t="s">
        <v>272</v>
      </c>
      <c r="E92" t="str">
        <f>HYPERLINK("https://talan.bank.gov.ua/get-user-certificate/DZVY_gS8DdrPa-bscjEV","Завантажити сертифікат")</f>
        <v>Завантажити сертифікат</v>
      </c>
    </row>
    <row r="93" spans="1:5" x14ac:dyDescent="0.3">
      <c r="A93" t="s">
        <v>273</v>
      </c>
      <c r="B93" t="s">
        <v>4</v>
      </c>
      <c r="C93" t="s">
        <v>274</v>
      </c>
      <c r="D93" t="s">
        <v>275</v>
      </c>
      <c r="E93" t="str">
        <f>HYPERLINK("https://talan.bank.gov.ua/get-user-certificate/DZVY_9ah4uK2WKKqjOkz","Завантажити сертифікат")</f>
        <v>Завантажити сертифікат</v>
      </c>
    </row>
    <row r="94" spans="1:5" x14ac:dyDescent="0.3">
      <c r="A94" t="s">
        <v>276</v>
      </c>
      <c r="B94" t="s">
        <v>4</v>
      </c>
      <c r="C94" t="s">
        <v>277</v>
      </c>
      <c r="D94" t="s">
        <v>278</v>
      </c>
      <c r="E94" t="str">
        <f>HYPERLINK("https://talan.bank.gov.ua/get-user-certificate/DZVY_fq9u_tZuoLjuIM0","Завантажити сертифікат")</f>
        <v>Завантажити сертифікат</v>
      </c>
    </row>
    <row r="95" spans="1:5" x14ac:dyDescent="0.3">
      <c r="A95" t="s">
        <v>279</v>
      </c>
      <c r="B95" t="s">
        <v>4</v>
      </c>
      <c r="C95" t="s">
        <v>280</v>
      </c>
      <c r="D95" t="s">
        <v>198</v>
      </c>
      <c r="E95" t="str">
        <f>HYPERLINK("https://talan.bank.gov.ua/get-user-certificate/DZVY_O5PesQKupN-ucK2","Завантажити сертифікат")</f>
        <v>Завантажити сертифікат</v>
      </c>
    </row>
    <row r="96" spans="1:5" x14ac:dyDescent="0.3">
      <c r="A96" t="s">
        <v>281</v>
      </c>
      <c r="B96" t="s">
        <v>4</v>
      </c>
      <c r="C96" t="s">
        <v>282</v>
      </c>
      <c r="D96" t="s">
        <v>283</v>
      </c>
      <c r="E96" t="str">
        <f>HYPERLINK("https://talan.bank.gov.ua/get-user-certificate/DZVY_hUW13ftLumidsv4","Завантажити сертифікат")</f>
        <v>Завантажити сертифікат</v>
      </c>
    </row>
    <row r="97" spans="1:5" x14ac:dyDescent="0.3">
      <c r="A97" t="s">
        <v>284</v>
      </c>
      <c r="B97" t="s">
        <v>4</v>
      </c>
      <c r="C97" t="s">
        <v>285</v>
      </c>
      <c r="D97" t="s">
        <v>286</v>
      </c>
      <c r="E97" t="str">
        <f>HYPERLINK("https://talan.bank.gov.ua/get-user-certificate/DZVY_jwekM79u-mVS1Ih","Завантажити сертифікат")</f>
        <v>Завантажити сертифікат</v>
      </c>
    </row>
    <row r="98" spans="1:5" x14ac:dyDescent="0.3">
      <c r="A98" t="s">
        <v>287</v>
      </c>
      <c r="B98" t="s">
        <v>4</v>
      </c>
      <c r="C98" t="s">
        <v>288</v>
      </c>
      <c r="D98" t="s">
        <v>289</v>
      </c>
      <c r="E98" t="str">
        <f>HYPERLINK("https://talan.bank.gov.ua/get-user-certificate/DZVY_NdkxLXB5ouT4zeL","Завантажити сертифікат")</f>
        <v>Завантажити сертифікат</v>
      </c>
    </row>
    <row r="99" spans="1:5" x14ac:dyDescent="0.3">
      <c r="A99" t="s">
        <v>290</v>
      </c>
      <c r="B99" t="s">
        <v>4</v>
      </c>
      <c r="C99" t="s">
        <v>291</v>
      </c>
      <c r="D99" t="s">
        <v>292</v>
      </c>
      <c r="E99" t="str">
        <f>HYPERLINK("https://talan.bank.gov.ua/get-user-certificate/DZVY_5XCqeZLb6pyI8yE","Завантажити сертифікат")</f>
        <v>Завантажити сертифікат</v>
      </c>
    </row>
    <row r="100" spans="1:5" x14ac:dyDescent="0.3">
      <c r="A100" t="s">
        <v>293</v>
      </c>
      <c r="B100" t="s">
        <v>4</v>
      </c>
      <c r="C100" t="s">
        <v>294</v>
      </c>
      <c r="D100" t="s">
        <v>295</v>
      </c>
      <c r="E100" t="str">
        <f>HYPERLINK("https://talan.bank.gov.ua/get-user-certificate/DZVY_2SPJYroxZc1-0aH","Завантажити сертифікат")</f>
        <v>Завантажити сертифікат</v>
      </c>
    </row>
    <row r="101" spans="1:5" x14ac:dyDescent="0.3">
      <c r="A101">
        <v>100</v>
      </c>
      <c r="B101" t="s">
        <v>4</v>
      </c>
      <c r="C101" t="s">
        <v>296</v>
      </c>
      <c r="D101" t="s">
        <v>297</v>
      </c>
      <c r="E101" t="str">
        <f>HYPERLINK("https://talan.bank.gov.ua/get-user-certificate/DZVY_hXKyUtwq7w8V5e_","Завантажити сертифікат")</f>
        <v>Завантажити сертифікат</v>
      </c>
    </row>
    <row r="102" spans="1:5" x14ac:dyDescent="0.3">
      <c r="A102">
        <v>101</v>
      </c>
      <c r="B102" t="s">
        <v>4</v>
      </c>
      <c r="C102" t="s">
        <v>298</v>
      </c>
      <c r="D102" t="s">
        <v>299</v>
      </c>
      <c r="E102" t="str">
        <f>HYPERLINK("https://talan.bank.gov.ua/get-user-certificate/DZVY_ts3OA6UtwLlAe8b","Завантажити сертифікат")</f>
        <v>Завантажити сертифікат</v>
      </c>
    </row>
    <row r="103" spans="1:5" x14ac:dyDescent="0.3">
      <c r="A103">
        <v>102</v>
      </c>
      <c r="B103" t="s">
        <v>4</v>
      </c>
      <c r="C103" t="s">
        <v>300</v>
      </c>
      <c r="D103" t="s">
        <v>301</v>
      </c>
      <c r="E103" t="str">
        <f>HYPERLINK("https://talan.bank.gov.ua/get-user-certificate/DZVY_c1cTwLimS07dA3h","Завантажити сертифікат")</f>
        <v>Завантажити сертифікат</v>
      </c>
    </row>
    <row r="104" spans="1:5" x14ac:dyDescent="0.3">
      <c r="A104">
        <v>103</v>
      </c>
      <c r="B104" t="s">
        <v>4</v>
      </c>
      <c r="C104" t="s">
        <v>302</v>
      </c>
      <c r="D104" t="s">
        <v>303</v>
      </c>
      <c r="E104" t="str">
        <f>HYPERLINK("https://talan.bank.gov.ua/get-user-certificate/DZVY_D_wyZEvnepQW-TD","Завантажити сертифікат")</f>
        <v>Завантажити сертифікат</v>
      </c>
    </row>
    <row r="105" spans="1:5" x14ac:dyDescent="0.3">
      <c r="A105">
        <v>104</v>
      </c>
      <c r="B105" t="s">
        <v>4</v>
      </c>
      <c r="C105" t="s">
        <v>304</v>
      </c>
      <c r="D105" t="s">
        <v>305</v>
      </c>
      <c r="E105" t="str">
        <f>HYPERLINK("https://talan.bank.gov.ua/get-user-certificate/DZVY_3LuMbfnTuRaemCq","Завантажити сертифікат")</f>
        <v>Завантажити сертифікат</v>
      </c>
    </row>
    <row r="106" spans="1:5" x14ac:dyDescent="0.3">
      <c r="A106">
        <v>105</v>
      </c>
      <c r="B106" t="s">
        <v>4</v>
      </c>
      <c r="C106" t="s">
        <v>306</v>
      </c>
      <c r="D106" t="s">
        <v>307</v>
      </c>
      <c r="E106" t="str">
        <f>HYPERLINK("https://talan.bank.gov.ua/get-user-certificate/DZVY_fXW461YISBmrSrF","Завантажити сертифікат")</f>
        <v>Завантажити сертифікат</v>
      </c>
    </row>
    <row r="107" spans="1:5" x14ac:dyDescent="0.3">
      <c r="A107">
        <v>106</v>
      </c>
      <c r="B107" t="s">
        <v>4</v>
      </c>
      <c r="C107" t="s">
        <v>308</v>
      </c>
      <c r="D107" t="s">
        <v>309</v>
      </c>
      <c r="E107" t="str">
        <f>HYPERLINK("https://talan.bank.gov.ua/get-user-certificate/DZVY_mIgRU87qqcq_5Hq","Завантажити сертифікат")</f>
        <v>Завантажити сертифікат</v>
      </c>
    </row>
    <row r="108" spans="1:5" x14ac:dyDescent="0.3">
      <c r="A108">
        <v>107</v>
      </c>
      <c r="B108" t="s">
        <v>4</v>
      </c>
      <c r="C108" t="s">
        <v>310</v>
      </c>
      <c r="D108" t="s">
        <v>311</v>
      </c>
      <c r="E108" t="str">
        <f>HYPERLINK("https://talan.bank.gov.ua/get-user-certificate/DZVY_MpG8boZsmaiqLPD","Завантажити сертифікат")</f>
        <v>Завантажити сертифікат</v>
      </c>
    </row>
    <row r="109" spans="1:5" x14ac:dyDescent="0.3">
      <c r="A109">
        <v>108</v>
      </c>
      <c r="B109" t="s">
        <v>4</v>
      </c>
      <c r="C109" t="s">
        <v>312</v>
      </c>
      <c r="D109" t="s">
        <v>313</v>
      </c>
      <c r="E109" t="str">
        <f>HYPERLINK("https://talan.bank.gov.ua/get-user-certificate/DZVY_qb2zWji-whvByFw","Завантажити сертифікат")</f>
        <v>Завантажити сертифікат</v>
      </c>
    </row>
    <row r="110" spans="1:5" x14ac:dyDescent="0.3">
      <c r="A110">
        <v>109</v>
      </c>
      <c r="B110" t="s">
        <v>4</v>
      </c>
      <c r="C110" t="s">
        <v>314</v>
      </c>
      <c r="D110" t="s">
        <v>315</v>
      </c>
      <c r="E110" t="str">
        <f>HYPERLINK("https://talan.bank.gov.ua/get-user-certificate/DZVY_KKf5LZ0fCHYQAL0","Завантажити сертифікат")</f>
        <v>Завантажити сертифікат</v>
      </c>
    </row>
    <row r="111" spans="1:5" x14ac:dyDescent="0.3">
      <c r="A111">
        <v>110</v>
      </c>
      <c r="B111" t="s">
        <v>4</v>
      </c>
      <c r="C111" t="s">
        <v>316</v>
      </c>
      <c r="D111" t="s">
        <v>317</v>
      </c>
      <c r="E111" t="str">
        <f>HYPERLINK("https://talan.bank.gov.ua/get-user-certificate/DZVY_h0IlgmpmKdYXDDM","Завантажити сертифікат")</f>
        <v>Завантажити сертифікат</v>
      </c>
    </row>
    <row r="112" spans="1:5" x14ac:dyDescent="0.3">
      <c r="A112">
        <v>111</v>
      </c>
      <c r="B112" t="s">
        <v>4</v>
      </c>
      <c r="C112" t="s">
        <v>318</v>
      </c>
      <c r="D112" t="s">
        <v>319</v>
      </c>
      <c r="E112" t="str">
        <f>HYPERLINK("https://talan.bank.gov.ua/get-user-certificate/DZVY_gIlr8Q00v-hFiTc","Завантажити сертифікат")</f>
        <v>Завантажити сертифікат</v>
      </c>
    </row>
    <row r="113" spans="1:5" x14ac:dyDescent="0.3">
      <c r="A113">
        <v>112</v>
      </c>
      <c r="B113" t="s">
        <v>4</v>
      </c>
      <c r="C113" t="s">
        <v>320</v>
      </c>
      <c r="D113" t="s">
        <v>321</v>
      </c>
      <c r="E113" t="str">
        <f>HYPERLINK("https://talan.bank.gov.ua/get-user-certificate/DZVY_7Yo8j14RvXFcBn6","Завантажити сертифікат")</f>
        <v>Завантажити сертифікат</v>
      </c>
    </row>
    <row r="114" spans="1:5" x14ac:dyDescent="0.3">
      <c r="A114">
        <v>113</v>
      </c>
      <c r="B114" t="s">
        <v>4</v>
      </c>
      <c r="C114" t="s">
        <v>322</v>
      </c>
      <c r="D114" t="s">
        <v>323</v>
      </c>
      <c r="E114" t="str">
        <f>HYPERLINK("https://talan.bank.gov.ua/get-user-certificate/DZVY_w8V_fN1ble9pZFm","Завантажити сертифікат")</f>
        <v>Завантажити сертифікат</v>
      </c>
    </row>
    <row r="115" spans="1:5" x14ac:dyDescent="0.3">
      <c r="A115">
        <v>114</v>
      </c>
      <c r="B115" t="s">
        <v>4</v>
      </c>
      <c r="C115" t="s">
        <v>324</v>
      </c>
      <c r="D115" t="s">
        <v>325</v>
      </c>
      <c r="E115" t="str">
        <f>HYPERLINK("https://talan.bank.gov.ua/get-user-certificate/DZVY_Z1UYvu43jISDbGd","Завантажити сертифікат")</f>
        <v>Завантажити сертифікат</v>
      </c>
    </row>
    <row r="116" spans="1:5" x14ac:dyDescent="0.3">
      <c r="A116">
        <v>115</v>
      </c>
      <c r="B116" t="s">
        <v>4</v>
      </c>
      <c r="C116" t="s">
        <v>326</v>
      </c>
      <c r="D116" t="s">
        <v>128</v>
      </c>
      <c r="E116" t="str">
        <f>HYPERLINK("https://talan.bank.gov.ua/get-user-certificate/DZVY_gERUvsfSjGUZtqu","Завантажити сертифікат")</f>
        <v>Завантажити сертифікат</v>
      </c>
    </row>
    <row r="117" spans="1:5" x14ac:dyDescent="0.3">
      <c r="A117">
        <v>116</v>
      </c>
      <c r="B117" t="s">
        <v>4</v>
      </c>
      <c r="C117" t="s">
        <v>327</v>
      </c>
      <c r="D117" t="s">
        <v>328</v>
      </c>
      <c r="E117" t="str">
        <f>HYPERLINK("https://talan.bank.gov.ua/get-user-certificate/DZVY_UfuQyEndEAZhwJc","Завантажити сертифікат")</f>
        <v>Завантажити сертифікат</v>
      </c>
    </row>
    <row r="118" spans="1:5" x14ac:dyDescent="0.3">
      <c r="A118">
        <v>117</v>
      </c>
      <c r="B118" t="s">
        <v>4</v>
      </c>
      <c r="C118" t="s">
        <v>329</v>
      </c>
      <c r="D118" t="s">
        <v>330</v>
      </c>
      <c r="E118" t="str">
        <f>HYPERLINK("https://talan.bank.gov.ua/get-user-certificate/DZVY_1mqLOMuUDGIIpQS","Завантажити сертифікат")</f>
        <v>Завантажити сертифікат</v>
      </c>
    </row>
    <row r="119" spans="1:5" x14ac:dyDescent="0.3">
      <c r="A119">
        <v>118</v>
      </c>
      <c r="B119" t="s">
        <v>4</v>
      </c>
      <c r="C119" t="s">
        <v>331</v>
      </c>
      <c r="D119" t="s">
        <v>332</v>
      </c>
      <c r="E119" t="str">
        <f>HYPERLINK("https://talan.bank.gov.ua/get-user-certificate/DZVY_wQ6NPzga--6ccfh","Завантажити сертифікат")</f>
        <v>Завантажити сертифікат</v>
      </c>
    </row>
    <row r="120" spans="1:5" x14ac:dyDescent="0.3">
      <c r="A120">
        <v>119</v>
      </c>
      <c r="B120" t="s">
        <v>4</v>
      </c>
      <c r="C120" t="s">
        <v>333</v>
      </c>
      <c r="D120" t="s">
        <v>334</v>
      </c>
      <c r="E120" t="str">
        <f>HYPERLINK("https://talan.bank.gov.ua/get-user-certificate/DZVY_QEKRMOOGRt9XBGV","Завантажити сертифікат")</f>
        <v>Завантажити сертифікат</v>
      </c>
    </row>
    <row r="121" spans="1:5" x14ac:dyDescent="0.3">
      <c r="A121">
        <v>120</v>
      </c>
      <c r="B121" t="s">
        <v>4</v>
      </c>
      <c r="C121" t="s">
        <v>335</v>
      </c>
      <c r="D121" t="s">
        <v>336</v>
      </c>
      <c r="E121" t="str">
        <f>HYPERLINK("https://talan.bank.gov.ua/get-user-certificate/DZVY_LtPp5UwFWUGk3ZW","Завантажити сертифікат")</f>
        <v>Завантажити сертифікат</v>
      </c>
    </row>
    <row r="122" spans="1:5" x14ac:dyDescent="0.3">
      <c r="A122">
        <v>121</v>
      </c>
      <c r="B122" t="s">
        <v>4</v>
      </c>
      <c r="C122" t="s">
        <v>337</v>
      </c>
      <c r="D122" t="s">
        <v>338</v>
      </c>
      <c r="E122" t="str">
        <f>HYPERLINK("https://talan.bank.gov.ua/get-user-certificate/DZVY_ZIptiEGsAfdN-u1","Завантажити сертифікат")</f>
        <v>Завантажити сертифікат</v>
      </c>
    </row>
    <row r="123" spans="1:5" x14ac:dyDescent="0.3">
      <c r="A123">
        <v>122</v>
      </c>
      <c r="B123" t="s">
        <v>4</v>
      </c>
      <c r="C123" t="s">
        <v>339</v>
      </c>
      <c r="D123" t="s">
        <v>340</v>
      </c>
      <c r="E123" t="str">
        <f>HYPERLINK("https://talan.bank.gov.ua/get-user-certificate/DZVY_F45EYHmSWYsx3_r","Завантажити сертифікат")</f>
        <v>Завантажити сертифікат</v>
      </c>
    </row>
    <row r="124" spans="1:5" x14ac:dyDescent="0.3">
      <c r="A124">
        <v>123</v>
      </c>
      <c r="B124" t="s">
        <v>4</v>
      </c>
      <c r="C124" t="s">
        <v>341</v>
      </c>
      <c r="D124" t="s">
        <v>342</v>
      </c>
      <c r="E124" t="str">
        <f>HYPERLINK("https://talan.bank.gov.ua/get-user-certificate/DZVY_dVMumTv74J11g_C","Завантажити сертифікат")</f>
        <v>Завантажити сертифікат</v>
      </c>
    </row>
    <row r="125" spans="1:5" x14ac:dyDescent="0.3">
      <c r="A125">
        <v>124</v>
      </c>
      <c r="B125" t="s">
        <v>4</v>
      </c>
      <c r="C125" t="s">
        <v>343</v>
      </c>
      <c r="D125" t="s">
        <v>344</v>
      </c>
      <c r="E125" t="str">
        <f>HYPERLINK("https://talan.bank.gov.ua/get-user-certificate/DZVY_lQfdgzpckx9EmNE","Завантажити сертифікат")</f>
        <v>Завантажити сертифікат</v>
      </c>
    </row>
    <row r="126" spans="1:5" x14ac:dyDescent="0.3">
      <c r="A126">
        <v>125</v>
      </c>
      <c r="B126" t="s">
        <v>4</v>
      </c>
      <c r="C126" t="s">
        <v>345</v>
      </c>
      <c r="D126" t="s">
        <v>346</v>
      </c>
      <c r="E126" t="str">
        <f>HYPERLINK("https://talan.bank.gov.ua/get-user-certificate/DZVY_prvr3sVijjZXWCj","Завантажити сертифікат")</f>
        <v>Завантажити сертифікат</v>
      </c>
    </row>
    <row r="127" spans="1:5" x14ac:dyDescent="0.3">
      <c r="A127">
        <v>126</v>
      </c>
      <c r="B127" t="s">
        <v>4</v>
      </c>
      <c r="C127" t="s">
        <v>347</v>
      </c>
      <c r="D127" t="s">
        <v>348</v>
      </c>
      <c r="E127" t="str">
        <f>HYPERLINK("https://talan.bank.gov.ua/get-user-certificate/DZVY_DPsASFlDR3CUGqo","Завантажити сертифікат")</f>
        <v>Завантажити сертифікат</v>
      </c>
    </row>
    <row r="128" spans="1:5" x14ac:dyDescent="0.3">
      <c r="A128">
        <v>127</v>
      </c>
      <c r="B128" t="s">
        <v>4</v>
      </c>
      <c r="C128" t="s">
        <v>349</v>
      </c>
      <c r="D128" t="s">
        <v>350</v>
      </c>
      <c r="E128" t="str">
        <f>HYPERLINK("https://talan.bank.gov.ua/get-user-certificate/DZVY_MOBI1ASsGaW7Xp4","Завантажити сертифікат")</f>
        <v>Завантажити сертифікат</v>
      </c>
    </row>
    <row r="129" spans="1:5" x14ac:dyDescent="0.3">
      <c r="A129">
        <v>128</v>
      </c>
      <c r="B129" t="s">
        <v>4</v>
      </c>
      <c r="C129" t="s">
        <v>351</v>
      </c>
      <c r="D129" t="s">
        <v>352</v>
      </c>
      <c r="E129" t="str">
        <f>HYPERLINK("https://talan.bank.gov.ua/get-user-certificate/DZVY_SCWtLWSRCZFC_8Q","Завантажити сертифікат")</f>
        <v>Завантажити сертифікат</v>
      </c>
    </row>
    <row r="130" spans="1:5" x14ac:dyDescent="0.3">
      <c r="A130">
        <v>129</v>
      </c>
      <c r="B130" t="s">
        <v>4</v>
      </c>
      <c r="C130" t="s">
        <v>353</v>
      </c>
      <c r="D130" t="s">
        <v>354</v>
      </c>
      <c r="E130" t="str">
        <f>HYPERLINK("https://talan.bank.gov.ua/get-user-certificate/DZVY_3H2Vc55cWzvrCzz","Завантажити сертифікат")</f>
        <v>Завантажити сертифікат</v>
      </c>
    </row>
    <row r="131" spans="1:5" x14ac:dyDescent="0.3">
      <c r="A131">
        <v>130</v>
      </c>
      <c r="B131" t="s">
        <v>4</v>
      </c>
      <c r="C131" t="s">
        <v>355</v>
      </c>
      <c r="D131" t="s">
        <v>356</v>
      </c>
      <c r="E131" t="str">
        <f>HYPERLINK("https://talan.bank.gov.ua/get-user-certificate/DZVY_KmioZenxHftNjch","Завантажити сертифікат")</f>
        <v>Завантажити сертифікат</v>
      </c>
    </row>
    <row r="132" spans="1:5" x14ac:dyDescent="0.3">
      <c r="A132">
        <v>131</v>
      </c>
      <c r="B132" t="s">
        <v>4</v>
      </c>
      <c r="C132" t="s">
        <v>357</v>
      </c>
      <c r="D132" t="s">
        <v>358</v>
      </c>
      <c r="E132" t="str">
        <f>HYPERLINK("https://talan.bank.gov.ua/get-user-certificate/DZVY_CYK-2RBtAC4QL7F","Завантажити сертифікат")</f>
        <v>Завантажити сертифікат</v>
      </c>
    </row>
    <row r="133" spans="1:5" x14ac:dyDescent="0.3">
      <c r="A133">
        <v>132</v>
      </c>
      <c r="B133" t="s">
        <v>4</v>
      </c>
      <c r="C133" t="s">
        <v>359</v>
      </c>
      <c r="D133" t="s">
        <v>104</v>
      </c>
      <c r="E133" t="str">
        <f>HYPERLINK("https://talan.bank.gov.ua/get-user-certificate/DZVY_wwvSeVfnSNekms_","Завантажити сертифікат")</f>
        <v>Завантажити сертифікат</v>
      </c>
    </row>
    <row r="134" spans="1:5" x14ac:dyDescent="0.3">
      <c r="A134">
        <v>133</v>
      </c>
      <c r="B134" t="s">
        <v>4</v>
      </c>
      <c r="C134" t="s">
        <v>360</v>
      </c>
      <c r="D134" t="s">
        <v>361</v>
      </c>
      <c r="E134" t="str">
        <f>HYPERLINK("https://talan.bank.gov.ua/get-user-certificate/DZVY_AIxTGfIGz7RMgwW","Завантажити сертифікат")</f>
        <v>Завантажити сертифікат</v>
      </c>
    </row>
    <row r="135" spans="1:5" x14ac:dyDescent="0.3">
      <c r="A135">
        <v>134</v>
      </c>
      <c r="B135" t="s">
        <v>4</v>
      </c>
      <c r="C135" t="s">
        <v>362</v>
      </c>
      <c r="D135" t="s">
        <v>363</v>
      </c>
      <c r="E135" t="str">
        <f>HYPERLINK("https://talan.bank.gov.ua/get-user-certificate/DZVY_uFkSUfw-gMigKam","Завантажити сертифікат")</f>
        <v>Завантажити сертифікат</v>
      </c>
    </row>
    <row r="136" spans="1:5" x14ac:dyDescent="0.3">
      <c r="A136">
        <v>135</v>
      </c>
      <c r="B136" t="s">
        <v>4</v>
      </c>
      <c r="C136" t="s">
        <v>364</v>
      </c>
      <c r="D136" t="s">
        <v>365</v>
      </c>
      <c r="E136" t="str">
        <f>HYPERLINK("https://talan.bank.gov.ua/get-user-certificate/DZVY_HabIz6udea0hc53","Завантажити сертифікат")</f>
        <v>Завантажити сертифікат</v>
      </c>
    </row>
    <row r="137" spans="1:5" x14ac:dyDescent="0.3">
      <c r="A137">
        <v>136</v>
      </c>
      <c r="B137" t="s">
        <v>4</v>
      </c>
      <c r="C137" t="s">
        <v>366</v>
      </c>
      <c r="D137" t="s">
        <v>367</v>
      </c>
      <c r="E137" t="str">
        <f>HYPERLINK("https://talan.bank.gov.ua/get-user-certificate/DZVY_X0aJ4A6K9JwdPFT","Завантажити сертифікат")</f>
        <v>Завантажити сертифікат</v>
      </c>
    </row>
    <row r="138" spans="1:5" x14ac:dyDescent="0.3">
      <c r="A138">
        <v>137</v>
      </c>
      <c r="B138" t="s">
        <v>4</v>
      </c>
      <c r="C138" t="s">
        <v>368</v>
      </c>
      <c r="D138" t="s">
        <v>369</v>
      </c>
      <c r="E138" t="str">
        <f>HYPERLINK("https://talan.bank.gov.ua/get-user-certificate/DZVY_PCnhh2IcMPKYbI_","Завантажити сертифікат")</f>
        <v>Завантажити сертифікат</v>
      </c>
    </row>
    <row r="139" spans="1:5" x14ac:dyDescent="0.3">
      <c r="A139">
        <v>138</v>
      </c>
      <c r="B139" t="s">
        <v>4</v>
      </c>
      <c r="C139" t="s">
        <v>370</v>
      </c>
      <c r="D139" t="s">
        <v>371</v>
      </c>
      <c r="E139" t="str">
        <f>HYPERLINK("https://talan.bank.gov.ua/get-user-certificate/DZVY_uuSBH9DStvYo5NU","Завантажити сертифікат")</f>
        <v>Завантажити сертифікат</v>
      </c>
    </row>
    <row r="140" spans="1:5" x14ac:dyDescent="0.3">
      <c r="A140">
        <v>139</v>
      </c>
      <c r="B140" t="s">
        <v>4</v>
      </c>
      <c r="C140" t="s">
        <v>372</v>
      </c>
      <c r="D140" t="s">
        <v>373</v>
      </c>
      <c r="E140" t="str">
        <f>HYPERLINK("https://talan.bank.gov.ua/get-user-certificate/DZVY_dJrbStFN_4isa-y","Завантажити сертифікат")</f>
        <v>Завантажити сертифікат</v>
      </c>
    </row>
    <row r="141" spans="1:5" x14ac:dyDescent="0.3">
      <c r="A141">
        <v>140</v>
      </c>
      <c r="B141" t="s">
        <v>4</v>
      </c>
      <c r="C141" t="s">
        <v>374</v>
      </c>
      <c r="D141" t="s">
        <v>375</v>
      </c>
      <c r="E141" t="str">
        <f>HYPERLINK("https://talan.bank.gov.ua/get-user-certificate/DZVY_k8Jy3KkzkxgYygm","Завантажити сертифікат")</f>
        <v>Завантажити сертифікат</v>
      </c>
    </row>
    <row r="142" spans="1:5" x14ac:dyDescent="0.3">
      <c r="A142">
        <v>141</v>
      </c>
      <c r="B142" t="s">
        <v>4</v>
      </c>
      <c r="C142" t="s">
        <v>376</v>
      </c>
      <c r="D142" t="s">
        <v>377</v>
      </c>
      <c r="E142" t="str">
        <f>HYPERLINK("https://talan.bank.gov.ua/get-user-certificate/DZVY_OZrsqH3ME2SlfxT","Завантажити сертифікат")</f>
        <v>Завантажити сертифікат</v>
      </c>
    </row>
    <row r="143" spans="1:5" x14ac:dyDescent="0.3">
      <c r="A143">
        <v>142</v>
      </c>
      <c r="B143" t="s">
        <v>4</v>
      </c>
      <c r="C143" t="s">
        <v>378</v>
      </c>
      <c r="D143" t="s">
        <v>379</v>
      </c>
      <c r="E143" t="str">
        <f>HYPERLINK("https://talan.bank.gov.ua/get-user-certificate/DZVY_jKljGO1T3f4kGBl","Завантажити сертифікат")</f>
        <v>Завантажити сертифікат</v>
      </c>
    </row>
    <row r="144" spans="1:5" x14ac:dyDescent="0.3">
      <c r="A144">
        <v>143</v>
      </c>
      <c r="B144" t="s">
        <v>4</v>
      </c>
      <c r="C144" t="s">
        <v>380</v>
      </c>
      <c r="D144" t="s">
        <v>381</v>
      </c>
      <c r="E144" t="str">
        <f>HYPERLINK("https://talan.bank.gov.ua/get-user-certificate/DZVY_86WppoGvZla17SU","Завантажити сертифікат")</f>
        <v>Завантажити сертифікат</v>
      </c>
    </row>
    <row r="145" spans="1:5" x14ac:dyDescent="0.3">
      <c r="A145">
        <v>144</v>
      </c>
      <c r="B145" t="s">
        <v>4</v>
      </c>
      <c r="C145" t="s">
        <v>382</v>
      </c>
      <c r="D145" t="s">
        <v>383</v>
      </c>
      <c r="E145" t="str">
        <f>HYPERLINK("https://talan.bank.gov.ua/get-user-certificate/DZVY_UVojanj5RqYERbE","Завантажити сертифікат")</f>
        <v>Завантажити сертифікат</v>
      </c>
    </row>
    <row r="146" spans="1:5" x14ac:dyDescent="0.3">
      <c r="A146">
        <v>145</v>
      </c>
      <c r="B146" t="s">
        <v>4</v>
      </c>
      <c r="C146" t="s">
        <v>384</v>
      </c>
      <c r="D146" t="s">
        <v>385</v>
      </c>
      <c r="E146" t="str">
        <f>HYPERLINK("https://talan.bank.gov.ua/get-user-certificate/DZVY_9vjRlx5HvnkMlSv","Завантажити сертифікат")</f>
        <v>Завантажити сертифікат</v>
      </c>
    </row>
    <row r="147" spans="1:5" x14ac:dyDescent="0.3">
      <c r="A147">
        <v>146</v>
      </c>
      <c r="B147" t="s">
        <v>4</v>
      </c>
      <c r="C147" t="s">
        <v>386</v>
      </c>
      <c r="D147" t="s">
        <v>387</v>
      </c>
      <c r="E147" t="str">
        <f>HYPERLINK("https://talan.bank.gov.ua/get-user-certificate/DZVY_k9l1lmha1Ry_vNK","Завантажити сертифікат")</f>
        <v>Завантажити сертифікат</v>
      </c>
    </row>
    <row r="148" spans="1:5" x14ac:dyDescent="0.3">
      <c r="A148">
        <v>147</v>
      </c>
      <c r="B148" t="s">
        <v>4</v>
      </c>
      <c r="C148" t="s">
        <v>388</v>
      </c>
      <c r="D148" t="s">
        <v>389</v>
      </c>
      <c r="E148" t="str">
        <f>HYPERLINK("https://talan.bank.gov.ua/get-user-certificate/DZVY_Rq2WYHu6n3Aqf7b","Завантажити сертифікат")</f>
        <v>Завантажити сертифікат</v>
      </c>
    </row>
    <row r="149" spans="1:5" x14ac:dyDescent="0.3">
      <c r="A149">
        <v>148</v>
      </c>
      <c r="B149" t="s">
        <v>4</v>
      </c>
      <c r="C149" t="s">
        <v>390</v>
      </c>
      <c r="D149" t="s">
        <v>391</v>
      </c>
      <c r="E149" t="str">
        <f>HYPERLINK("https://talan.bank.gov.ua/get-user-certificate/DZVY_Zl8_IxqehinO4gB","Завантажити сертифікат")</f>
        <v>Завантажити сертифікат</v>
      </c>
    </row>
    <row r="150" spans="1:5" x14ac:dyDescent="0.3">
      <c r="A150">
        <v>149</v>
      </c>
      <c r="B150" t="s">
        <v>4</v>
      </c>
      <c r="C150" t="s">
        <v>392</v>
      </c>
      <c r="D150" t="s">
        <v>393</v>
      </c>
      <c r="E150" t="str">
        <f>HYPERLINK("https://talan.bank.gov.ua/get-user-certificate/DZVY_bxsZHmj096hzbRR","Завантажити сертифікат")</f>
        <v>Завантажити сертифікат</v>
      </c>
    </row>
    <row r="151" spans="1:5" x14ac:dyDescent="0.3">
      <c r="A151">
        <v>150</v>
      </c>
      <c r="B151" t="s">
        <v>4</v>
      </c>
      <c r="C151" t="s">
        <v>394</v>
      </c>
      <c r="D151" t="s">
        <v>395</v>
      </c>
      <c r="E151" t="str">
        <f>HYPERLINK("https://talan.bank.gov.ua/get-user-certificate/DZVY_xklCkqy4Ky5IIuC","Завантажити сертифікат")</f>
        <v>Завантажити сертифікат</v>
      </c>
    </row>
    <row r="152" spans="1:5" x14ac:dyDescent="0.3">
      <c r="A152">
        <v>151</v>
      </c>
      <c r="B152" t="s">
        <v>4</v>
      </c>
      <c r="C152" t="s">
        <v>396</v>
      </c>
      <c r="D152" t="s">
        <v>397</v>
      </c>
      <c r="E152" t="str">
        <f>HYPERLINK("https://talan.bank.gov.ua/get-user-certificate/DZVY_lQTH7OrUCViuDMi","Завантажити сертифікат")</f>
        <v>Завантажити сертифікат</v>
      </c>
    </row>
    <row r="153" spans="1:5" x14ac:dyDescent="0.3">
      <c r="A153">
        <v>152</v>
      </c>
      <c r="B153" t="s">
        <v>4</v>
      </c>
      <c r="C153" t="s">
        <v>398</v>
      </c>
      <c r="D153" t="s">
        <v>399</v>
      </c>
      <c r="E153" t="str">
        <f>HYPERLINK("https://talan.bank.gov.ua/get-user-certificate/DZVY_XqdqGmE9nGzH1aW","Завантажити сертифікат")</f>
        <v>Завантажити сертифікат</v>
      </c>
    </row>
    <row r="154" spans="1:5" x14ac:dyDescent="0.3">
      <c r="A154">
        <v>153</v>
      </c>
      <c r="B154" t="s">
        <v>4</v>
      </c>
      <c r="C154" t="s">
        <v>400</v>
      </c>
      <c r="D154" t="s">
        <v>358</v>
      </c>
      <c r="E154" t="str">
        <f>HYPERLINK("https://talan.bank.gov.ua/get-user-certificate/DZVY_Rz65Uy0daWiIyzh","Завантажити сертифікат")</f>
        <v>Завантажити сертифікат</v>
      </c>
    </row>
    <row r="155" spans="1:5" x14ac:dyDescent="0.3">
      <c r="A155">
        <v>154</v>
      </c>
      <c r="B155" t="s">
        <v>4</v>
      </c>
      <c r="C155" t="s">
        <v>401</v>
      </c>
      <c r="D155" t="s">
        <v>402</v>
      </c>
      <c r="E155" t="str">
        <f>HYPERLINK("https://talan.bank.gov.ua/get-user-certificate/DZVY_qMfqKatilJccVLd","Завантажити сертифікат")</f>
        <v>Завантажити сертифікат</v>
      </c>
    </row>
    <row r="156" spans="1:5" x14ac:dyDescent="0.3">
      <c r="A156">
        <v>155</v>
      </c>
      <c r="B156" t="s">
        <v>4</v>
      </c>
      <c r="C156" t="s">
        <v>403</v>
      </c>
      <c r="D156" t="s">
        <v>104</v>
      </c>
      <c r="E156" t="str">
        <f>HYPERLINK("https://talan.bank.gov.ua/get-user-certificate/DZVY_pRcFEIgLYCV9OOi","Завантажити сертифікат")</f>
        <v>Завантажити сертифікат</v>
      </c>
    </row>
    <row r="157" spans="1:5" x14ac:dyDescent="0.3">
      <c r="A157">
        <v>156</v>
      </c>
      <c r="B157" t="s">
        <v>4</v>
      </c>
      <c r="C157" t="s">
        <v>404</v>
      </c>
      <c r="D157" t="s">
        <v>405</v>
      </c>
      <c r="E157" t="str">
        <f>HYPERLINK("https://talan.bank.gov.ua/get-user-certificate/DZVY_aALlzwgG__bSIiF","Завантажити сертифікат")</f>
        <v>Завантажити сертифікат</v>
      </c>
    </row>
    <row r="158" spans="1:5" x14ac:dyDescent="0.3">
      <c r="A158">
        <v>157</v>
      </c>
      <c r="B158" t="s">
        <v>4</v>
      </c>
      <c r="C158" t="s">
        <v>406</v>
      </c>
      <c r="D158" t="s">
        <v>407</v>
      </c>
      <c r="E158" t="str">
        <f>HYPERLINK("https://talan.bank.gov.ua/get-user-certificate/DZVY_X1k9B0tDw43IM_d","Завантажити сертифікат")</f>
        <v>Завантажити сертифікат</v>
      </c>
    </row>
    <row r="159" spans="1:5" x14ac:dyDescent="0.3">
      <c r="A159">
        <v>158</v>
      </c>
      <c r="B159" t="s">
        <v>4</v>
      </c>
      <c r="C159" t="s">
        <v>408</v>
      </c>
      <c r="D159" t="s">
        <v>409</v>
      </c>
      <c r="E159" t="str">
        <f>HYPERLINK("https://talan.bank.gov.ua/get-user-certificate/DZVY_ty1zagPxp1nuT_N","Завантажити сертифікат")</f>
        <v>Завантажити сертифікат</v>
      </c>
    </row>
    <row r="160" spans="1:5" x14ac:dyDescent="0.3">
      <c r="A160">
        <v>159</v>
      </c>
      <c r="B160" t="s">
        <v>4</v>
      </c>
      <c r="C160" t="s">
        <v>410</v>
      </c>
      <c r="D160" t="s">
        <v>411</v>
      </c>
      <c r="E160" t="str">
        <f>HYPERLINK("https://talan.bank.gov.ua/get-user-certificate/DZVY_-0M3GMuunQzuW2T","Завантажити сертифікат")</f>
        <v>Завантажити сертифікат</v>
      </c>
    </row>
    <row r="161" spans="1:5" x14ac:dyDescent="0.3">
      <c r="A161">
        <v>160</v>
      </c>
      <c r="B161" t="s">
        <v>4</v>
      </c>
      <c r="C161" t="s">
        <v>412</v>
      </c>
      <c r="D161" t="s">
        <v>413</v>
      </c>
      <c r="E161" t="str">
        <f>HYPERLINK("https://talan.bank.gov.ua/get-user-certificate/DZVY_JcN70JKuoWI3z0u","Завантажити сертифікат")</f>
        <v>Завантажити сертифікат</v>
      </c>
    </row>
    <row r="162" spans="1:5" x14ac:dyDescent="0.3">
      <c r="A162">
        <v>161</v>
      </c>
      <c r="B162" t="s">
        <v>4</v>
      </c>
      <c r="C162" t="s">
        <v>414</v>
      </c>
      <c r="D162" t="s">
        <v>415</v>
      </c>
      <c r="E162" t="str">
        <f>HYPERLINK("https://talan.bank.gov.ua/get-user-certificate/DZVY_QN9qGif539x2qhJ","Завантажити сертифікат")</f>
        <v>Завантажити сертифікат</v>
      </c>
    </row>
    <row r="163" spans="1:5" x14ac:dyDescent="0.3">
      <c r="A163">
        <v>162</v>
      </c>
      <c r="B163" t="s">
        <v>4</v>
      </c>
      <c r="C163" t="s">
        <v>416</v>
      </c>
      <c r="D163" t="s">
        <v>417</v>
      </c>
      <c r="E163" t="str">
        <f>HYPERLINK("https://talan.bank.gov.ua/get-user-certificate/DZVY_geaEF-ivIOs3GCU","Завантажити сертифікат")</f>
        <v>Завантажити сертифікат</v>
      </c>
    </row>
    <row r="164" spans="1:5" x14ac:dyDescent="0.3">
      <c r="A164">
        <v>163</v>
      </c>
      <c r="B164" t="s">
        <v>4</v>
      </c>
      <c r="C164" t="s">
        <v>418</v>
      </c>
      <c r="D164" t="s">
        <v>419</v>
      </c>
      <c r="E164" t="str">
        <f>HYPERLINK("https://talan.bank.gov.ua/get-user-certificate/DZVY_FTSweDfhQfOB1r8","Завантажити сертифікат")</f>
        <v>Завантажити сертифікат</v>
      </c>
    </row>
    <row r="165" spans="1:5" x14ac:dyDescent="0.3">
      <c r="A165">
        <v>164</v>
      </c>
      <c r="B165" t="s">
        <v>4</v>
      </c>
      <c r="C165" t="s">
        <v>420</v>
      </c>
      <c r="D165" t="s">
        <v>421</v>
      </c>
      <c r="E165" t="str">
        <f>HYPERLINK("https://talan.bank.gov.ua/get-user-certificate/DZVY_p2wKZlj0FMvTUr8","Завантажити сертифікат")</f>
        <v>Завантажити сертифікат</v>
      </c>
    </row>
    <row r="166" spans="1:5" x14ac:dyDescent="0.3">
      <c r="A166">
        <v>165</v>
      </c>
      <c r="B166" t="s">
        <v>4</v>
      </c>
      <c r="C166" t="s">
        <v>422</v>
      </c>
      <c r="D166" t="s">
        <v>399</v>
      </c>
      <c r="E166" t="str">
        <f>HYPERLINK("https://talan.bank.gov.ua/get-user-certificate/DZVY_prah_ns00uammTs","Завантажити сертифікат")</f>
        <v>Завантажити сертифікат</v>
      </c>
    </row>
    <row r="167" spans="1:5" x14ac:dyDescent="0.3">
      <c r="A167">
        <v>166</v>
      </c>
      <c r="B167" t="s">
        <v>4</v>
      </c>
      <c r="C167" t="s">
        <v>423</v>
      </c>
      <c r="D167" t="s">
        <v>424</v>
      </c>
      <c r="E167" t="str">
        <f>HYPERLINK("https://talan.bank.gov.ua/get-user-certificate/DZVY_BhcIJ_gV0HQxsMe","Завантажити сертифікат")</f>
        <v>Завантажити сертифікат</v>
      </c>
    </row>
    <row r="168" spans="1:5" x14ac:dyDescent="0.3">
      <c r="A168">
        <v>167</v>
      </c>
      <c r="B168" t="s">
        <v>4</v>
      </c>
      <c r="C168" t="s">
        <v>425</v>
      </c>
      <c r="D168" t="s">
        <v>426</v>
      </c>
      <c r="E168" t="str">
        <f>HYPERLINK("https://talan.bank.gov.ua/get-user-certificate/DZVY_v-HRSGnlSBNgdWD","Завантажити сертифікат")</f>
        <v>Завантажити сертифікат</v>
      </c>
    </row>
    <row r="169" spans="1:5" x14ac:dyDescent="0.3">
      <c r="A169">
        <v>168</v>
      </c>
      <c r="B169" t="s">
        <v>4</v>
      </c>
      <c r="C169" t="s">
        <v>427</v>
      </c>
      <c r="D169" t="s">
        <v>428</v>
      </c>
      <c r="E169" t="str">
        <f>HYPERLINK("https://talan.bank.gov.ua/get-user-certificate/DZVY_9HsJy3ZNpR-azJE","Завантажити сертифікат")</f>
        <v>Завантажити сертифікат</v>
      </c>
    </row>
    <row r="170" spans="1:5" x14ac:dyDescent="0.3">
      <c r="A170">
        <v>169</v>
      </c>
      <c r="B170" t="s">
        <v>4</v>
      </c>
      <c r="C170" t="s">
        <v>429</v>
      </c>
      <c r="D170" t="s">
        <v>430</v>
      </c>
      <c r="E170" t="str">
        <f>HYPERLINK("https://talan.bank.gov.ua/get-user-certificate/DZVY_4Rkrb4F5-ZDY4x9","Завантажити сертифікат")</f>
        <v>Завантажити сертифікат</v>
      </c>
    </row>
    <row r="171" spans="1:5" x14ac:dyDescent="0.3">
      <c r="A171">
        <v>170</v>
      </c>
      <c r="B171" t="s">
        <v>4</v>
      </c>
      <c r="C171" t="s">
        <v>431</v>
      </c>
      <c r="D171" t="s">
        <v>432</v>
      </c>
      <c r="E171" t="str">
        <f>HYPERLINK("https://talan.bank.gov.ua/get-user-certificate/DZVY_kDQZy97nw9R46K2","Завантажити сертифікат")</f>
        <v>Завантажити сертифікат</v>
      </c>
    </row>
    <row r="172" spans="1:5" x14ac:dyDescent="0.3">
      <c r="A172">
        <v>171</v>
      </c>
      <c r="B172" t="s">
        <v>4</v>
      </c>
      <c r="C172" t="s">
        <v>433</v>
      </c>
      <c r="D172" t="s">
        <v>434</v>
      </c>
      <c r="E172" t="str">
        <f>HYPERLINK("https://talan.bank.gov.ua/get-user-certificate/DZVY_6nolCBIgsJQZamf","Завантажити сертифікат")</f>
        <v>Завантажити сертифікат</v>
      </c>
    </row>
    <row r="173" spans="1:5" x14ac:dyDescent="0.3">
      <c r="A173">
        <v>172</v>
      </c>
      <c r="B173" t="s">
        <v>4</v>
      </c>
      <c r="C173" t="s">
        <v>435</v>
      </c>
      <c r="D173" t="s">
        <v>436</v>
      </c>
      <c r="E173" t="str">
        <f>HYPERLINK("https://talan.bank.gov.ua/get-user-certificate/DZVY_RUMkVqc7jv4AX9J","Завантажити сертифікат")</f>
        <v>Завантажити сертифікат</v>
      </c>
    </row>
    <row r="174" spans="1:5" x14ac:dyDescent="0.3">
      <c r="A174">
        <v>173</v>
      </c>
      <c r="B174" t="s">
        <v>4</v>
      </c>
      <c r="C174" t="s">
        <v>437</v>
      </c>
      <c r="D174" t="s">
        <v>438</v>
      </c>
      <c r="E174" t="str">
        <f>HYPERLINK("https://talan.bank.gov.ua/get-user-certificate/DZVY_dUV8VZHC1LhNwpB","Завантажити сертифікат")</f>
        <v>Завантажити сертифікат</v>
      </c>
    </row>
    <row r="175" spans="1:5" x14ac:dyDescent="0.3">
      <c r="A175">
        <v>174</v>
      </c>
      <c r="B175" t="s">
        <v>4</v>
      </c>
      <c r="C175" t="s">
        <v>439</v>
      </c>
      <c r="D175" t="s">
        <v>440</v>
      </c>
      <c r="E175" t="str">
        <f>HYPERLINK("https://talan.bank.gov.ua/get-user-certificate/DZVY_A-wRafRStRGz1pU","Завантажити сертифікат")</f>
        <v>Завантажити сертифікат</v>
      </c>
    </row>
    <row r="176" spans="1:5" x14ac:dyDescent="0.3">
      <c r="A176">
        <v>175</v>
      </c>
      <c r="B176" t="s">
        <v>4</v>
      </c>
      <c r="C176" t="s">
        <v>441</v>
      </c>
      <c r="D176" t="s">
        <v>442</v>
      </c>
      <c r="E176" t="str">
        <f>HYPERLINK("https://talan.bank.gov.ua/get-user-certificate/DZVY_2wPpndYzyTIBtyA","Завантажити сертифікат")</f>
        <v>Завантажити сертифікат</v>
      </c>
    </row>
    <row r="177" spans="1:5" x14ac:dyDescent="0.3">
      <c r="A177">
        <v>176</v>
      </c>
      <c r="B177" t="s">
        <v>4</v>
      </c>
      <c r="C177" t="s">
        <v>443</v>
      </c>
      <c r="D177" t="s">
        <v>444</v>
      </c>
      <c r="E177" t="str">
        <f>HYPERLINK("https://talan.bank.gov.ua/get-user-certificate/DZVY_Yo-pNxu4MJK4tWz","Завантажити сертифікат")</f>
        <v>Завантажити сертифікат</v>
      </c>
    </row>
    <row r="178" spans="1:5" x14ac:dyDescent="0.3">
      <c r="A178">
        <v>177</v>
      </c>
      <c r="B178" t="s">
        <v>4</v>
      </c>
      <c r="C178" t="s">
        <v>445</v>
      </c>
      <c r="D178" t="s">
        <v>446</v>
      </c>
      <c r="E178" t="str">
        <f>HYPERLINK("https://talan.bank.gov.ua/get-user-certificate/DZVY_8HPed-T46sFFHtY","Завантажити сертифікат")</f>
        <v>Завантажити сертифікат</v>
      </c>
    </row>
    <row r="179" spans="1:5" x14ac:dyDescent="0.3">
      <c r="A179">
        <v>178</v>
      </c>
      <c r="B179" t="s">
        <v>4</v>
      </c>
      <c r="C179" t="s">
        <v>447</v>
      </c>
      <c r="D179" t="s">
        <v>448</v>
      </c>
      <c r="E179" t="str">
        <f>HYPERLINK("https://talan.bank.gov.ua/get-user-certificate/DZVY_GC5LmYUAhSBDRyW","Завантажити сертифікат")</f>
        <v>Завантажити сертифікат</v>
      </c>
    </row>
    <row r="180" spans="1:5" x14ac:dyDescent="0.3">
      <c r="A180">
        <v>179</v>
      </c>
      <c r="B180" t="s">
        <v>4</v>
      </c>
      <c r="C180" t="s">
        <v>449</v>
      </c>
      <c r="D180" t="s">
        <v>450</v>
      </c>
      <c r="E180" t="str">
        <f>HYPERLINK("https://talan.bank.gov.ua/get-user-certificate/DZVY_wtkPP6Q0xRuZOzR","Завантажити сертифікат")</f>
        <v>Завантажити сертифікат</v>
      </c>
    </row>
    <row r="181" spans="1:5" x14ac:dyDescent="0.3">
      <c r="A181">
        <v>180</v>
      </c>
      <c r="B181" t="s">
        <v>4</v>
      </c>
      <c r="C181" t="s">
        <v>451</v>
      </c>
      <c r="D181" t="s">
        <v>452</v>
      </c>
      <c r="E181" t="str">
        <f>HYPERLINK("https://talan.bank.gov.ua/get-user-certificate/DZVY_elgtnkTy92VPs4i","Завантажити сертифікат")</f>
        <v>Завантажити сертифікат</v>
      </c>
    </row>
    <row r="182" spans="1:5" x14ac:dyDescent="0.3">
      <c r="A182">
        <v>181</v>
      </c>
      <c r="B182" t="s">
        <v>4</v>
      </c>
      <c r="C182" t="s">
        <v>453</v>
      </c>
      <c r="D182" t="s">
        <v>454</v>
      </c>
      <c r="E182" t="str">
        <f>HYPERLINK("https://talan.bank.gov.ua/get-user-certificate/DZVY__ij9kfux7pgVsMc","Завантажити сертифікат")</f>
        <v>Завантажити сертифікат</v>
      </c>
    </row>
    <row r="183" spans="1:5" x14ac:dyDescent="0.3">
      <c r="A183">
        <v>182</v>
      </c>
      <c r="B183" t="s">
        <v>4</v>
      </c>
      <c r="C183" t="s">
        <v>455</v>
      </c>
      <c r="D183" t="s">
        <v>456</v>
      </c>
      <c r="E183" t="str">
        <f>HYPERLINK("https://talan.bank.gov.ua/get-user-certificate/DZVY_2vuktpMBJnOqeVK","Завантажити сертифікат")</f>
        <v>Завантажити сертифікат</v>
      </c>
    </row>
    <row r="184" spans="1:5" x14ac:dyDescent="0.3">
      <c r="A184">
        <v>183</v>
      </c>
      <c r="B184" t="s">
        <v>4</v>
      </c>
      <c r="C184" t="s">
        <v>457</v>
      </c>
      <c r="D184" t="s">
        <v>458</v>
      </c>
      <c r="E184" t="str">
        <f>HYPERLINK("https://talan.bank.gov.ua/get-user-certificate/DZVY_UKgOvlfrG1z-Eak","Завантажити сертифікат")</f>
        <v>Завантажити сертифікат</v>
      </c>
    </row>
    <row r="185" spans="1:5" x14ac:dyDescent="0.3">
      <c r="A185">
        <v>184</v>
      </c>
      <c r="B185" t="s">
        <v>4</v>
      </c>
      <c r="C185" t="s">
        <v>459</v>
      </c>
      <c r="D185" t="s">
        <v>460</v>
      </c>
      <c r="E185" t="str">
        <f>HYPERLINK("https://talan.bank.gov.ua/get-user-certificate/DZVY_WcLKhfmftDemcwJ","Завантажити сертифікат")</f>
        <v>Завантажити сертифікат</v>
      </c>
    </row>
    <row r="186" spans="1:5" x14ac:dyDescent="0.3">
      <c r="A186">
        <v>185</v>
      </c>
      <c r="B186" t="s">
        <v>4</v>
      </c>
      <c r="C186" t="s">
        <v>461</v>
      </c>
      <c r="D186" t="s">
        <v>462</v>
      </c>
      <c r="E186" t="str">
        <f>HYPERLINK("https://talan.bank.gov.ua/get-user-certificate/DZVY_Ge546sKHQHNRNfO","Завантажити сертифікат")</f>
        <v>Завантажити сертифікат</v>
      </c>
    </row>
    <row r="187" spans="1:5" x14ac:dyDescent="0.3">
      <c r="A187">
        <v>186</v>
      </c>
      <c r="B187" t="s">
        <v>4</v>
      </c>
      <c r="C187" t="s">
        <v>463</v>
      </c>
      <c r="D187" t="s">
        <v>464</v>
      </c>
      <c r="E187" t="str">
        <f>HYPERLINK("https://talan.bank.gov.ua/get-user-certificate/DZVY_EpwsNPfjpStFEJ0","Завантажити сертифікат")</f>
        <v>Завантажити сертифікат</v>
      </c>
    </row>
    <row r="188" spans="1:5" x14ac:dyDescent="0.3">
      <c r="A188">
        <v>187</v>
      </c>
      <c r="B188" t="s">
        <v>4</v>
      </c>
      <c r="C188" t="s">
        <v>465</v>
      </c>
      <c r="D188" t="s">
        <v>466</v>
      </c>
      <c r="E188" t="str">
        <f>HYPERLINK("https://talan.bank.gov.ua/get-user-certificate/DZVY_ymyb4_uw-bHnNaD","Завантажити сертифікат")</f>
        <v>Завантажити сертифікат</v>
      </c>
    </row>
    <row r="189" spans="1:5" x14ac:dyDescent="0.3">
      <c r="A189">
        <v>188</v>
      </c>
      <c r="B189" t="s">
        <v>4</v>
      </c>
      <c r="C189" t="s">
        <v>467</v>
      </c>
      <c r="D189" t="s">
        <v>468</v>
      </c>
      <c r="E189" t="str">
        <f>HYPERLINK("https://talan.bank.gov.ua/get-user-certificate/DZVY_Km0_ocpIKWS1QSZ","Завантажити сертифікат")</f>
        <v>Завантажити сертифікат</v>
      </c>
    </row>
    <row r="190" spans="1:5" x14ac:dyDescent="0.3">
      <c r="A190">
        <v>189</v>
      </c>
      <c r="B190" t="s">
        <v>4</v>
      </c>
      <c r="C190" t="s">
        <v>469</v>
      </c>
      <c r="D190" t="s">
        <v>402</v>
      </c>
      <c r="E190" t="str">
        <f>HYPERLINK("https://talan.bank.gov.ua/get-user-certificate/DZVY_SiQnhNVOZrEH3bs","Завантажити сертифікат")</f>
        <v>Завантажити сертифікат</v>
      </c>
    </row>
    <row r="191" spans="1:5" x14ac:dyDescent="0.3">
      <c r="A191">
        <v>190</v>
      </c>
      <c r="B191" t="s">
        <v>4</v>
      </c>
      <c r="C191" t="s">
        <v>470</v>
      </c>
      <c r="D191" t="s">
        <v>471</v>
      </c>
      <c r="E191" t="str">
        <f>HYPERLINK("https://talan.bank.gov.ua/get-user-certificate/DZVY_nDFgmrJVqhCenxn","Завантажити сертифікат")</f>
        <v>Завантажити сертифікат</v>
      </c>
    </row>
    <row r="192" spans="1:5" x14ac:dyDescent="0.3">
      <c r="A192">
        <v>191</v>
      </c>
      <c r="B192" t="s">
        <v>4</v>
      </c>
      <c r="C192" t="s">
        <v>472</v>
      </c>
      <c r="D192" t="s">
        <v>473</v>
      </c>
      <c r="E192" t="str">
        <f>HYPERLINK("https://talan.bank.gov.ua/get-user-certificate/DZVY_Lju5lxpAjpz4fjh","Завантажити сертифікат")</f>
        <v>Завантажити сертифікат</v>
      </c>
    </row>
    <row r="193" spans="1:5" x14ac:dyDescent="0.3">
      <c r="A193">
        <v>192</v>
      </c>
      <c r="B193" t="s">
        <v>4</v>
      </c>
      <c r="C193" t="s">
        <v>474</v>
      </c>
      <c r="D193" t="s">
        <v>475</v>
      </c>
      <c r="E193" t="str">
        <f>HYPERLINK("https://talan.bank.gov.ua/get-user-certificate/DZVY_7usQST4E6Ovmf3i","Завантажити сертифікат")</f>
        <v>Завантажити сертифікат</v>
      </c>
    </row>
    <row r="194" spans="1:5" x14ac:dyDescent="0.3">
      <c r="A194">
        <v>193</v>
      </c>
      <c r="B194" t="s">
        <v>4</v>
      </c>
      <c r="C194" t="s">
        <v>476</v>
      </c>
      <c r="D194" t="s">
        <v>477</v>
      </c>
      <c r="E194" t="str">
        <f>HYPERLINK("https://talan.bank.gov.ua/get-user-certificate/DZVY_xS7W8KcrTiBOavz","Завантажити сертифікат")</f>
        <v>Завантажити сертифікат</v>
      </c>
    </row>
    <row r="195" spans="1:5" x14ac:dyDescent="0.3">
      <c r="A195">
        <v>194</v>
      </c>
      <c r="B195" t="s">
        <v>4</v>
      </c>
      <c r="C195" t="s">
        <v>478</v>
      </c>
      <c r="D195" t="s">
        <v>479</v>
      </c>
      <c r="E195" t="str">
        <f>HYPERLINK("https://talan.bank.gov.ua/get-user-certificate/DZVY_6L0U7yx8XU5FLCf","Завантажити сертифікат")</f>
        <v>Завантажити сертифікат</v>
      </c>
    </row>
    <row r="196" spans="1:5" x14ac:dyDescent="0.3">
      <c r="A196">
        <v>195</v>
      </c>
      <c r="B196" t="s">
        <v>4</v>
      </c>
      <c r="C196" t="s">
        <v>480</v>
      </c>
      <c r="D196" t="s">
        <v>481</v>
      </c>
      <c r="E196" t="str">
        <f>HYPERLINK("https://talan.bank.gov.ua/get-user-certificate/DZVY_zebYBwFG_CnZZio","Завантажити сертифікат")</f>
        <v>Завантажити сертифікат</v>
      </c>
    </row>
    <row r="197" spans="1:5" x14ac:dyDescent="0.3">
      <c r="A197">
        <v>196</v>
      </c>
      <c r="B197" t="s">
        <v>4</v>
      </c>
      <c r="C197" t="s">
        <v>482</v>
      </c>
      <c r="D197" t="s">
        <v>483</v>
      </c>
      <c r="E197" t="str">
        <f>HYPERLINK("https://talan.bank.gov.ua/get-user-certificate/DZVY_j6tUrW2blV2QBpz","Завантажити сертифікат")</f>
        <v>Завантажити сертифікат</v>
      </c>
    </row>
    <row r="198" spans="1:5" x14ac:dyDescent="0.3">
      <c r="A198">
        <v>197</v>
      </c>
      <c r="B198" t="s">
        <v>4</v>
      </c>
      <c r="C198" t="s">
        <v>484</v>
      </c>
      <c r="D198" t="s">
        <v>485</v>
      </c>
      <c r="E198" t="str">
        <f>HYPERLINK("https://talan.bank.gov.ua/get-user-certificate/DZVY_b7r8pf6nn6s13Fe","Завантажити сертифікат")</f>
        <v>Завантажити сертифікат</v>
      </c>
    </row>
    <row r="199" spans="1:5" x14ac:dyDescent="0.3">
      <c r="A199">
        <v>198</v>
      </c>
      <c r="B199" t="s">
        <v>4</v>
      </c>
      <c r="C199" t="s">
        <v>486</v>
      </c>
      <c r="D199" t="s">
        <v>487</v>
      </c>
      <c r="E199" t="str">
        <f>HYPERLINK("https://talan.bank.gov.ua/get-user-certificate/DZVY_kj1Mp10KbEEAtla","Завантажити сертифікат")</f>
        <v>Завантажити сертифікат</v>
      </c>
    </row>
    <row r="200" spans="1:5" x14ac:dyDescent="0.3">
      <c r="A200">
        <v>199</v>
      </c>
      <c r="B200" t="s">
        <v>4</v>
      </c>
      <c r="C200" t="s">
        <v>488</v>
      </c>
      <c r="D200" t="s">
        <v>489</v>
      </c>
      <c r="E200" t="str">
        <f>HYPERLINK("https://talan.bank.gov.ua/get-user-certificate/DZVY_zF-kv6CSOzRR5fR","Завантажити сертифікат")</f>
        <v>Завантажити сертифікат</v>
      </c>
    </row>
    <row r="201" spans="1:5" x14ac:dyDescent="0.3">
      <c r="A201">
        <v>200</v>
      </c>
      <c r="B201" t="s">
        <v>4</v>
      </c>
      <c r="C201" t="s">
        <v>490</v>
      </c>
      <c r="D201" t="s">
        <v>491</v>
      </c>
      <c r="E201" t="str">
        <f>HYPERLINK("https://talan.bank.gov.ua/get-user-certificate/DZVY_HMkYq_OjQ9huUwY","Завантажити сертифікат")</f>
        <v>Завантажити сертифікат</v>
      </c>
    </row>
    <row r="202" spans="1:5" x14ac:dyDescent="0.3">
      <c r="A202">
        <v>201</v>
      </c>
      <c r="B202" t="s">
        <v>4</v>
      </c>
      <c r="C202" t="s">
        <v>492</v>
      </c>
      <c r="D202" t="s">
        <v>493</v>
      </c>
      <c r="E202" t="str">
        <f>HYPERLINK("https://talan.bank.gov.ua/get-user-certificate/DZVY_9qzOOzrgn2XLi3I","Завантажити сертифікат")</f>
        <v>Завантажити сертифікат</v>
      </c>
    </row>
    <row r="203" spans="1:5" x14ac:dyDescent="0.3">
      <c r="A203">
        <v>202</v>
      </c>
      <c r="B203" t="s">
        <v>4</v>
      </c>
      <c r="C203" t="s">
        <v>494</v>
      </c>
      <c r="D203" t="s">
        <v>495</v>
      </c>
      <c r="E203" t="str">
        <f>HYPERLINK("https://talan.bank.gov.ua/get-user-certificate/DZVY_kd6ddWH5GVi-kZb","Завантажити сертифікат")</f>
        <v>Завантажити сертифікат</v>
      </c>
    </row>
    <row r="204" spans="1:5" x14ac:dyDescent="0.3">
      <c r="A204">
        <v>203</v>
      </c>
      <c r="B204" t="s">
        <v>4</v>
      </c>
      <c r="C204" t="s">
        <v>496</v>
      </c>
      <c r="D204" t="s">
        <v>158</v>
      </c>
      <c r="E204" t="str">
        <f>HYPERLINK("https://talan.bank.gov.ua/get-user-certificate/DZVY__kjqEBA8qN_Shbd","Завантажити сертифікат")</f>
        <v>Завантажити сертифікат</v>
      </c>
    </row>
    <row r="205" spans="1:5" x14ac:dyDescent="0.3">
      <c r="A205">
        <v>204</v>
      </c>
      <c r="B205" t="s">
        <v>4</v>
      </c>
      <c r="C205" t="s">
        <v>497</v>
      </c>
      <c r="D205" t="s">
        <v>498</v>
      </c>
      <c r="E205" t="str">
        <f>HYPERLINK("https://talan.bank.gov.ua/get-user-certificate/DZVY_Eom734A9_1-5u1a","Завантажити сертифікат")</f>
        <v>Завантажити сертифікат</v>
      </c>
    </row>
    <row r="206" spans="1:5" x14ac:dyDescent="0.3">
      <c r="A206">
        <v>205</v>
      </c>
      <c r="B206" t="s">
        <v>4</v>
      </c>
      <c r="C206" t="s">
        <v>499</v>
      </c>
      <c r="D206" t="s">
        <v>500</v>
      </c>
      <c r="E206" t="str">
        <f>HYPERLINK("https://talan.bank.gov.ua/get-user-certificate/DZVY_0xGEOAyUQpR_Jeg","Завантажити сертифікат")</f>
        <v>Завантажити сертифікат</v>
      </c>
    </row>
    <row r="207" spans="1:5" x14ac:dyDescent="0.3">
      <c r="A207">
        <v>206</v>
      </c>
      <c r="B207" t="s">
        <v>4</v>
      </c>
      <c r="C207" t="s">
        <v>501</v>
      </c>
      <c r="D207" t="s">
        <v>502</v>
      </c>
      <c r="E207" t="str">
        <f>HYPERLINK("https://talan.bank.gov.ua/get-user-certificate/DZVY_1CMmxqKJnlb4bat","Завантажити сертифікат")</f>
        <v>Завантажити сертифікат</v>
      </c>
    </row>
    <row r="208" spans="1:5" x14ac:dyDescent="0.3">
      <c r="A208">
        <v>207</v>
      </c>
      <c r="B208" t="s">
        <v>4</v>
      </c>
      <c r="C208" t="s">
        <v>503</v>
      </c>
      <c r="D208" t="s">
        <v>504</v>
      </c>
      <c r="E208" t="str">
        <f>HYPERLINK("https://talan.bank.gov.ua/get-user-certificate/DZVY_ekYNhHMae3tWIdU","Завантажити сертифікат")</f>
        <v>Завантажити сертифікат</v>
      </c>
    </row>
    <row r="209" spans="1:5" x14ac:dyDescent="0.3">
      <c r="A209">
        <v>208</v>
      </c>
      <c r="B209" t="s">
        <v>4</v>
      </c>
      <c r="C209" t="s">
        <v>505</v>
      </c>
      <c r="D209" t="s">
        <v>506</v>
      </c>
      <c r="E209" t="str">
        <f>HYPERLINK("https://talan.bank.gov.ua/get-user-certificate/DZVY_fblfgdBUn2XK22S","Завантажити сертифікат")</f>
        <v>Завантажити сертифікат</v>
      </c>
    </row>
    <row r="210" spans="1:5" x14ac:dyDescent="0.3">
      <c r="A210">
        <v>209</v>
      </c>
      <c r="B210" t="s">
        <v>4</v>
      </c>
      <c r="C210" t="s">
        <v>507</v>
      </c>
      <c r="D210" t="s">
        <v>508</v>
      </c>
      <c r="E210" t="str">
        <f>HYPERLINK("https://talan.bank.gov.ua/get-user-certificate/DZVY_oRgmRZ1_HPrW7Dt","Завантажити сертифікат")</f>
        <v>Завантажити сертифікат</v>
      </c>
    </row>
    <row r="211" spans="1:5" x14ac:dyDescent="0.3">
      <c r="A211">
        <v>210</v>
      </c>
      <c r="B211" t="s">
        <v>4</v>
      </c>
      <c r="C211" t="s">
        <v>509</v>
      </c>
      <c r="D211" t="s">
        <v>508</v>
      </c>
      <c r="E211" t="str">
        <f>HYPERLINK("https://talan.bank.gov.ua/get-user-certificate/DZVY_F8yJNHll4JINkcz","Завантажити сертифікат")</f>
        <v>Завантажити сертифікат</v>
      </c>
    </row>
    <row r="212" spans="1:5" x14ac:dyDescent="0.3">
      <c r="A212">
        <v>211</v>
      </c>
      <c r="B212" t="s">
        <v>4</v>
      </c>
      <c r="C212" t="s">
        <v>510</v>
      </c>
      <c r="D212" t="s">
        <v>511</v>
      </c>
      <c r="E212" t="str">
        <f>HYPERLINK("https://talan.bank.gov.ua/get-user-certificate/DZVY_Rv6rppVrPzfRVJh","Завантажити сертифікат")</f>
        <v>Завантажити сертифікат</v>
      </c>
    </row>
    <row r="213" spans="1:5" x14ac:dyDescent="0.3">
      <c r="A213">
        <v>212</v>
      </c>
      <c r="B213" t="s">
        <v>4</v>
      </c>
      <c r="C213" t="s">
        <v>512</v>
      </c>
      <c r="D213" t="s">
        <v>513</v>
      </c>
      <c r="E213" t="str">
        <f>HYPERLINK("https://talan.bank.gov.ua/get-user-certificate/DZVY_3lXSS2_bP_5tM1s","Завантажити сертифікат")</f>
        <v>Завантажити сертифікат</v>
      </c>
    </row>
    <row r="214" spans="1:5" x14ac:dyDescent="0.3">
      <c r="A214">
        <v>213</v>
      </c>
      <c r="B214" t="s">
        <v>4</v>
      </c>
      <c r="C214" t="s">
        <v>514</v>
      </c>
      <c r="D214" t="s">
        <v>515</v>
      </c>
      <c r="E214" t="str">
        <f>HYPERLINK("https://talan.bank.gov.ua/get-user-certificate/DZVY_lnt8fFNUh_zrXSi","Завантажити сертифікат")</f>
        <v>Завантажити сертифікат</v>
      </c>
    </row>
    <row r="215" spans="1:5" x14ac:dyDescent="0.3">
      <c r="A215">
        <v>214</v>
      </c>
      <c r="B215" t="s">
        <v>4</v>
      </c>
      <c r="C215" t="s">
        <v>516</v>
      </c>
      <c r="D215" t="s">
        <v>517</v>
      </c>
      <c r="E215" t="str">
        <f>HYPERLINK("https://talan.bank.gov.ua/get-user-certificate/DZVY_5x5iORCmS5tR_Ym","Завантажити сертифікат")</f>
        <v>Завантажити сертифікат</v>
      </c>
    </row>
    <row r="216" spans="1:5" x14ac:dyDescent="0.3">
      <c r="A216">
        <v>215</v>
      </c>
      <c r="B216" t="s">
        <v>4</v>
      </c>
      <c r="C216" t="s">
        <v>518</v>
      </c>
      <c r="D216" t="s">
        <v>519</v>
      </c>
      <c r="E216" t="str">
        <f>HYPERLINK("https://talan.bank.gov.ua/get-user-certificate/DZVY_zQf9SMmoDql2AV1","Завантажити сертифікат")</f>
        <v>Завантажити сертифікат</v>
      </c>
    </row>
    <row r="217" spans="1:5" x14ac:dyDescent="0.3">
      <c r="A217">
        <v>216</v>
      </c>
      <c r="B217" t="s">
        <v>4</v>
      </c>
      <c r="C217" t="s">
        <v>520</v>
      </c>
      <c r="D217" t="s">
        <v>521</v>
      </c>
      <c r="E217" t="str">
        <f>HYPERLINK("https://talan.bank.gov.ua/get-user-certificate/DZVY_L01TUnt1xMVp2ve","Завантажити сертифікат")</f>
        <v>Завантажити сертифікат</v>
      </c>
    </row>
    <row r="218" spans="1:5" x14ac:dyDescent="0.3">
      <c r="A218">
        <v>217</v>
      </c>
      <c r="B218" t="s">
        <v>4</v>
      </c>
      <c r="C218" t="s">
        <v>522</v>
      </c>
      <c r="D218" t="s">
        <v>523</v>
      </c>
      <c r="E218" t="str">
        <f>HYPERLINK("https://talan.bank.gov.ua/get-user-certificate/DZVY_VtbRnkK4BMIDzGA","Завантажити сертифікат")</f>
        <v>Завантажити сертифікат</v>
      </c>
    </row>
    <row r="219" spans="1:5" x14ac:dyDescent="0.3">
      <c r="A219">
        <v>218</v>
      </c>
      <c r="B219" t="s">
        <v>4</v>
      </c>
      <c r="C219" t="s">
        <v>524</v>
      </c>
      <c r="D219" t="s">
        <v>525</v>
      </c>
      <c r="E219" t="str">
        <f>HYPERLINK("https://talan.bank.gov.ua/get-user-certificate/DZVY_RBKUmx6wVTfdVwp","Завантажити сертифікат")</f>
        <v>Завантажити сертифікат</v>
      </c>
    </row>
    <row r="220" spans="1:5" x14ac:dyDescent="0.3">
      <c r="A220">
        <v>219</v>
      </c>
      <c r="B220" t="s">
        <v>4</v>
      </c>
      <c r="C220" t="s">
        <v>526</v>
      </c>
      <c r="D220" t="s">
        <v>527</v>
      </c>
      <c r="E220" t="str">
        <f>HYPERLINK("https://talan.bank.gov.ua/get-user-certificate/DZVY_1ZL8W6560yv6G4h","Завантажити сертифікат")</f>
        <v>Завантажити сертифікат</v>
      </c>
    </row>
    <row r="221" spans="1:5" x14ac:dyDescent="0.3">
      <c r="A221">
        <v>220</v>
      </c>
      <c r="B221" t="s">
        <v>4</v>
      </c>
      <c r="C221" t="s">
        <v>528</v>
      </c>
      <c r="D221" t="s">
        <v>529</v>
      </c>
      <c r="E221" t="str">
        <f>HYPERLINK("https://talan.bank.gov.ua/get-user-certificate/DZVY_OIVi6Kd3-GgkNpP","Завантажити сертифікат")</f>
        <v>Завантажити сертифікат</v>
      </c>
    </row>
    <row r="222" spans="1:5" x14ac:dyDescent="0.3">
      <c r="A222">
        <v>221</v>
      </c>
      <c r="B222" t="s">
        <v>4</v>
      </c>
      <c r="C222" t="s">
        <v>530</v>
      </c>
      <c r="D222" t="s">
        <v>531</v>
      </c>
      <c r="E222" t="str">
        <f>HYPERLINK("https://talan.bank.gov.ua/get-user-certificate/DZVY_17775mFkk53pXz_","Завантажити сертифікат")</f>
        <v>Завантажити сертифікат</v>
      </c>
    </row>
    <row r="223" spans="1:5" x14ac:dyDescent="0.3">
      <c r="A223">
        <v>222</v>
      </c>
      <c r="B223" t="s">
        <v>4</v>
      </c>
      <c r="C223" t="s">
        <v>532</v>
      </c>
      <c r="D223" t="s">
        <v>158</v>
      </c>
      <c r="E223" t="str">
        <f>HYPERLINK("https://talan.bank.gov.ua/get-user-certificate/DZVY_qYqN77P_0pE2HTW","Завантажити сертифікат")</f>
        <v>Завантажити сертифікат</v>
      </c>
    </row>
    <row r="224" spans="1:5" x14ac:dyDescent="0.3">
      <c r="A224">
        <v>223</v>
      </c>
      <c r="B224" t="s">
        <v>4</v>
      </c>
      <c r="C224" t="s">
        <v>533</v>
      </c>
      <c r="D224" t="s">
        <v>534</v>
      </c>
      <c r="E224" t="str">
        <f>HYPERLINK("https://talan.bank.gov.ua/get-user-certificate/DZVY_mRoM4hsNOnXWB2H","Завантажити сертифікат")</f>
        <v>Завантажити сертифікат</v>
      </c>
    </row>
    <row r="225" spans="1:5" x14ac:dyDescent="0.3">
      <c r="A225">
        <v>224</v>
      </c>
      <c r="B225" t="s">
        <v>4</v>
      </c>
      <c r="C225" t="s">
        <v>535</v>
      </c>
      <c r="D225" t="s">
        <v>536</v>
      </c>
      <c r="E225" t="str">
        <f>HYPERLINK("https://talan.bank.gov.ua/get-user-certificate/DZVY_u9U9jOJVVjR12XV","Завантажити сертифікат")</f>
        <v>Завантажити сертифікат</v>
      </c>
    </row>
    <row r="226" spans="1:5" x14ac:dyDescent="0.3">
      <c r="A226">
        <v>225</v>
      </c>
      <c r="B226" t="s">
        <v>4</v>
      </c>
      <c r="C226" t="s">
        <v>537</v>
      </c>
      <c r="D226" t="s">
        <v>538</v>
      </c>
      <c r="E226" t="str">
        <f>HYPERLINK("https://talan.bank.gov.ua/get-user-certificate/DZVY_w8daODcq_ite84R","Завантажити сертифікат")</f>
        <v>Завантажити сертифікат</v>
      </c>
    </row>
    <row r="227" spans="1:5" x14ac:dyDescent="0.3">
      <c r="A227">
        <v>226</v>
      </c>
      <c r="B227" t="s">
        <v>4</v>
      </c>
      <c r="C227" t="s">
        <v>539</v>
      </c>
      <c r="D227" t="s">
        <v>540</v>
      </c>
      <c r="E227" t="str">
        <f>HYPERLINK("https://talan.bank.gov.ua/get-user-certificate/DZVY_G_8r3JWgycuHybV","Завантажити сертифікат")</f>
        <v>Завантажити сертифікат</v>
      </c>
    </row>
    <row r="228" spans="1:5" x14ac:dyDescent="0.3">
      <c r="A228">
        <v>227</v>
      </c>
      <c r="B228" t="s">
        <v>4</v>
      </c>
      <c r="C228" t="s">
        <v>541</v>
      </c>
      <c r="D228" t="s">
        <v>542</v>
      </c>
      <c r="E228" t="str">
        <f>HYPERLINK("https://talan.bank.gov.ua/get-user-certificate/DZVY_yGiO8O6lBxDEy5i","Завантажити сертифікат")</f>
        <v>Завантажити сертифікат</v>
      </c>
    </row>
    <row r="229" spans="1:5" x14ac:dyDescent="0.3">
      <c r="A229">
        <v>228</v>
      </c>
      <c r="B229" t="s">
        <v>4</v>
      </c>
      <c r="C229" t="s">
        <v>543</v>
      </c>
      <c r="D229" t="s">
        <v>544</v>
      </c>
      <c r="E229" t="str">
        <f>HYPERLINK("https://talan.bank.gov.ua/get-user-certificate/DZVY_YNxFqicpZCxBbZF","Завантажити сертифікат")</f>
        <v>Завантажити сертифікат</v>
      </c>
    </row>
    <row r="230" spans="1:5" x14ac:dyDescent="0.3">
      <c r="A230">
        <v>229</v>
      </c>
      <c r="B230" t="s">
        <v>4</v>
      </c>
      <c r="C230" t="s">
        <v>545</v>
      </c>
      <c r="D230" t="s">
        <v>546</v>
      </c>
      <c r="E230" t="str">
        <f>HYPERLINK("https://talan.bank.gov.ua/get-user-certificate/DZVY_QQGnhtZadvNpKcu","Завантажити сертифікат")</f>
        <v>Завантажити сертифікат</v>
      </c>
    </row>
    <row r="231" spans="1:5" x14ac:dyDescent="0.3">
      <c r="A231">
        <v>230</v>
      </c>
      <c r="B231" t="s">
        <v>4</v>
      </c>
      <c r="C231" t="s">
        <v>547</v>
      </c>
      <c r="D231" t="s">
        <v>548</v>
      </c>
      <c r="E231" t="str">
        <f>HYPERLINK("https://talan.bank.gov.ua/get-user-certificate/DZVY_vdah2bZz6Wty-4W","Завантажити сертифікат")</f>
        <v>Завантажити сертифікат</v>
      </c>
    </row>
    <row r="232" spans="1:5" x14ac:dyDescent="0.3">
      <c r="A232">
        <v>231</v>
      </c>
      <c r="B232" t="s">
        <v>4</v>
      </c>
      <c r="C232" t="s">
        <v>549</v>
      </c>
      <c r="D232" t="s">
        <v>550</v>
      </c>
      <c r="E232" t="str">
        <f>HYPERLINK("https://talan.bank.gov.ua/get-user-certificate/DZVY_iJlcXUw4rhR6biT","Завантажити сертифікат")</f>
        <v>Завантажити сертифікат</v>
      </c>
    </row>
    <row r="233" spans="1:5" x14ac:dyDescent="0.3">
      <c r="A233">
        <v>232</v>
      </c>
      <c r="B233" t="s">
        <v>4</v>
      </c>
      <c r="C233" t="s">
        <v>551</v>
      </c>
      <c r="D233" t="s">
        <v>552</v>
      </c>
      <c r="E233" t="str">
        <f>HYPERLINK("https://talan.bank.gov.ua/get-user-certificate/DZVY_2R3MVYvFcyzdmCK","Завантажити сертифікат")</f>
        <v>Завантажити сертифікат</v>
      </c>
    </row>
    <row r="234" spans="1:5" x14ac:dyDescent="0.3">
      <c r="A234">
        <v>233</v>
      </c>
      <c r="B234" t="s">
        <v>4</v>
      </c>
      <c r="C234" t="s">
        <v>553</v>
      </c>
      <c r="D234" t="s">
        <v>554</v>
      </c>
      <c r="E234" t="str">
        <f>HYPERLINK("https://talan.bank.gov.ua/get-user-certificate/DZVY_hp2mj75QsNaB03q","Завантажити сертифікат")</f>
        <v>Завантажити сертифікат</v>
      </c>
    </row>
    <row r="235" spans="1:5" x14ac:dyDescent="0.3">
      <c r="A235">
        <v>234</v>
      </c>
      <c r="B235" t="s">
        <v>4</v>
      </c>
      <c r="C235" t="s">
        <v>555</v>
      </c>
      <c r="D235" t="s">
        <v>158</v>
      </c>
      <c r="E235" t="str">
        <f>HYPERLINK("https://talan.bank.gov.ua/get-user-certificate/DZVY_Q90c9czAXGwZ8MH","Завантажити сертифікат")</f>
        <v>Завантажити сертифікат</v>
      </c>
    </row>
    <row r="236" spans="1:5" x14ac:dyDescent="0.3">
      <c r="A236">
        <v>235</v>
      </c>
      <c r="B236" t="s">
        <v>4</v>
      </c>
      <c r="C236" t="s">
        <v>556</v>
      </c>
      <c r="D236" t="s">
        <v>557</v>
      </c>
      <c r="E236" t="str">
        <f>HYPERLINK("https://talan.bank.gov.ua/get-user-certificate/DZVY_GmmXFRkvCKg9UhJ","Завантажити сертифікат")</f>
        <v>Завантажити сертифікат</v>
      </c>
    </row>
    <row r="237" spans="1:5" x14ac:dyDescent="0.3">
      <c r="A237">
        <v>236</v>
      </c>
      <c r="B237" t="s">
        <v>4</v>
      </c>
      <c r="C237" t="s">
        <v>558</v>
      </c>
      <c r="D237" t="s">
        <v>559</v>
      </c>
      <c r="E237" t="str">
        <f>HYPERLINK("https://talan.bank.gov.ua/get-user-certificate/DZVY_XrBWQvJHmdXxtep","Завантажити сертифікат")</f>
        <v>Завантажити сертифікат</v>
      </c>
    </row>
    <row r="238" spans="1:5" x14ac:dyDescent="0.3">
      <c r="A238">
        <v>237</v>
      </c>
      <c r="B238" t="s">
        <v>4</v>
      </c>
      <c r="C238" t="s">
        <v>560</v>
      </c>
      <c r="D238" t="s">
        <v>561</v>
      </c>
      <c r="E238" t="str">
        <f>HYPERLINK("https://talan.bank.gov.ua/get-user-certificate/DZVY_-jdmHIIYrA6D1x_","Завантажити сертифікат")</f>
        <v>Завантажити сертифікат</v>
      </c>
    </row>
    <row r="239" spans="1:5" x14ac:dyDescent="0.3">
      <c r="A239">
        <v>238</v>
      </c>
      <c r="B239" t="s">
        <v>4</v>
      </c>
      <c r="C239" t="s">
        <v>562</v>
      </c>
      <c r="D239" t="s">
        <v>563</v>
      </c>
      <c r="E239" t="str">
        <f>HYPERLINK("https://talan.bank.gov.ua/get-user-certificate/DZVY_-WLJsXPWKOl2AJ-","Завантажити сертифікат")</f>
        <v>Завантажити сертифікат</v>
      </c>
    </row>
    <row r="240" spans="1:5" x14ac:dyDescent="0.3">
      <c r="A240">
        <v>239</v>
      </c>
      <c r="B240" t="s">
        <v>4</v>
      </c>
      <c r="C240" t="s">
        <v>564</v>
      </c>
      <c r="D240" t="s">
        <v>565</v>
      </c>
      <c r="E240" t="str">
        <f>HYPERLINK("https://talan.bank.gov.ua/get-user-certificate/DZVY_Up0WRSSJpBSv0Qg","Завантажити сертифікат")</f>
        <v>Завантажити сертифікат</v>
      </c>
    </row>
    <row r="241" spans="1:5" x14ac:dyDescent="0.3">
      <c r="A241">
        <v>240</v>
      </c>
      <c r="B241" t="s">
        <v>4</v>
      </c>
      <c r="C241" t="s">
        <v>566</v>
      </c>
      <c r="D241" t="s">
        <v>567</v>
      </c>
      <c r="E241" t="str">
        <f>HYPERLINK("https://talan.bank.gov.ua/get-user-certificate/DZVY_DlWMhriBNBSw-xZ","Завантажити сертифікат")</f>
        <v>Завантажити сертифікат</v>
      </c>
    </row>
    <row r="242" spans="1:5" x14ac:dyDescent="0.3">
      <c r="A242">
        <v>241</v>
      </c>
      <c r="B242" t="s">
        <v>4</v>
      </c>
      <c r="C242" t="s">
        <v>568</v>
      </c>
      <c r="D242" t="s">
        <v>569</v>
      </c>
      <c r="E242" t="str">
        <f>HYPERLINK("https://talan.bank.gov.ua/get-user-certificate/DZVY_QZUpg1D90ypu3D8","Завантажити сертифікат")</f>
        <v>Завантажити сертифікат</v>
      </c>
    </row>
    <row r="243" spans="1:5" x14ac:dyDescent="0.3">
      <c r="A243">
        <v>242</v>
      </c>
      <c r="B243" t="s">
        <v>4</v>
      </c>
      <c r="C243" t="s">
        <v>570</v>
      </c>
      <c r="D243" t="s">
        <v>571</v>
      </c>
      <c r="E243" t="str">
        <f>HYPERLINK("https://talan.bank.gov.ua/get-user-certificate/DZVY_F_iJM7YxdxQqhxu","Завантажити сертифікат")</f>
        <v>Завантажити сертифікат</v>
      </c>
    </row>
    <row r="244" spans="1:5" x14ac:dyDescent="0.3">
      <c r="A244">
        <v>243</v>
      </c>
      <c r="B244" t="s">
        <v>4</v>
      </c>
      <c r="C244" t="s">
        <v>572</v>
      </c>
      <c r="D244" t="s">
        <v>402</v>
      </c>
      <c r="E244" t="str">
        <f>HYPERLINK("https://talan.bank.gov.ua/get-user-certificate/DZVY_2NMAoSzNk5RkreP","Завантажити сертифікат")</f>
        <v>Завантажити сертифікат</v>
      </c>
    </row>
    <row r="245" spans="1:5" x14ac:dyDescent="0.3">
      <c r="A245">
        <v>244</v>
      </c>
      <c r="B245" t="s">
        <v>4</v>
      </c>
      <c r="C245" t="s">
        <v>573</v>
      </c>
      <c r="D245" t="s">
        <v>574</v>
      </c>
      <c r="E245" t="str">
        <f>HYPERLINK("https://talan.bank.gov.ua/get-user-certificate/DZVY_gB8WPDsHfqmTwHm","Завантажити сертифікат")</f>
        <v>Завантажити сертифікат</v>
      </c>
    </row>
    <row r="246" spans="1:5" x14ac:dyDescent="0.3">
      <c r="A246">
        <v>245</v>
      </c>
      <c r="B246" t="s">
        <v>4</v>
      </c>
      <c r="C246" t="s">
        <v>575</v>
      </c>
      <c r="D246" t="s">
        <v>576</v>
      </c>
      <c r="E246" t="str">
        <f>HYPERLINK("https://talan.bank.gov.ua/get-user-certificate/DZVY_fYXglcZdDRlkZ5B","Завантажити сертифікат")</f>
        <v>Завантажити сертифікат</v>
      </c>
    </row>
    <row r="247" spans="1:5" x14ac:dyDescent="0.3">
      <c r="A247">
        <v>246</v>
      </c>
      <c r="B247" t="s">
        <v>4</v>
      </c>
      <c r="C247" t="s">
        <v>577</v>
      </c>
      <c r="D247" t="s">
        <v>578</v>
      </c>
      <c r="E247" t="str">
        <f>HYPERLINK("https://talan.bank.gov.ua/get-user-certificate/DZVY_T6R05WJ1FwjLean","Завантажити сертифікат")</f>
        <v>Завантажити сертифікат</v>
      </c>
    </row>
    <row r="248" spans="1:5" x14ac:dyDescent="0.3">
      <c r="A248">
        <v>247</v>
      </c>
      <c r="B248" t="s">
        <v>4</v>
      </c>
      <c r="C248" t="s">
        <v>579</v>
      </c>
      <c r="D248" t="s">
        <v>580</v>
      </c>
      <c r="E248" t="str">
        <f>HYPERLINK("https://talan.bank.gov.ua/get-user-certificate/DZVY_lvqtDjALQ_d1eld","Завантажити сертифікат")</f>
        <v>Завантажити сертифікат</v>
      </c>
    </row>
    <row r="249" spans="1:5" x14ac:dyDescent="0.3">
      <c r="A249">
        <v>248</v>
      </c>
      <c r="B249" t="s">
        <v>4</v>
      </c>
      <c r="C249" t="s">
        <v>581</v>
      </c>
      <c r="D249" t="s">
        <v>582</v>
      </c>
      <c r="E249" t="str">
        <f>HYPERLINK("https://talan.bank.gov.ua/get-user-certificate/DZVY_lKgKrepBPNnuyaH","Завантажити сертифікат")</f>
        <v>Завантажити сертифікат</v>
      </c>
    </row>
    <row r="250" spans="1:5" x14ac:dyDescent="0.3">
      <c r="A250">
        <v>249</v>
      </c>
      <c r="B250" t="s">
        <v>4</v>
      </c>
      <c r="C250" t="s">
        <v>583</v>
      </c>
      <c r="D250" t="s">
        <v>584</v>
      </c>
      <c r="E250" t="str">
        <f>HYPERLINK("https://talan.bank.gov.ua/get-user-certificate/DZVY_BqzD3b8wyb-n3ri","Завантажити сертифікат")</f>
        <v>Завантажити сертифікат</v>
      </c>
    </row>
    <row r="251" spans="1:5" x14ac:dyDescent="0.3">
      <c r="A251">
        <v>250</v>
      </c>
      <c r="B251" t="s">
        <v>4</v>
      </c>
      <c r="C251" t="s">
        <v>585</v>
      </c>
      <c r="D251" t="s">
        <v>586</v>
      </c>
      <c r="E251" t="str">
        <f>HYPERLINK("https://talan.bank.gov.ua/get-user-certificate/DZVY_Ig-pp_5zYTm8B8J","Завантажити сертифікат")</f>
        <v>Завантажити сертифікат</v>
      </c>
    </row>
    <row r="252" spans="1:5" x14ac:dyDescent="0.3">
      <c r="A252">
        <v>251</v>
      </c>
      <c r="B252" t="s">
        <v>4</v>
      </c>
      <c r="C252" t="s">
        <v>587</v>
      </c>
      <c r="D252" t="s">
        <v>588</v>
      </c>
      <c r="E252" t="str">
        <f>HYPERLINK("https://talan.bank.gov.ua/get-user-certificate/DZVY_87_9KaMLjmKo8lG","Завантажити сертифікат")</f>
        <v>Завантажити сертифікат</v>
      </c>
    </row>
    <row r="253" spans="1:5" x14ac:dyDescent="0.3">
      <c r="A253">
        <v>252</v>
      </c>
      <c r="B253" t="s">
        <v>4</v>
      </c>
      <c r="C253" t="s">
        <v>589</v>
      </c>
      <c r="D253" t="s">
        <v>590</v>
      </c>
      <c r="E253" t="str">
        <f>HYPERLINK("https://talan.bank.gov.ua/get-user-certificate/DZVY__xnLJxuduVgpx1P","Завантажити сертифікат")</f>
        <v>Завантажити сертифікат</v>
      </c>
    </row>
    <row r="254" spans="1:5" x14ac:dyDescent="0.3">
      <c r="A254">
        <v>253</v>
      </c>
      <c r="B254" t="s">
        <v>4</v>
      </c>
      <c r="C254" t="s">
        <v>591</v>
      </c>
      <c r="D254" t="s">
        <v>592</v>
      </c>
      <c r="E254" t="str">
        <f>HYPERLINK("https://talan.bank.gov.ua/get-user-certificate/DZVY_HIu2e7c8eTj-aUr","Завантажити сертифікат")</f>
        <v>Завантажити сертифікат</v>
      </c>
    </row>
    <row r="255" spans="1:5" x14ac:dyDescent="0.3">
      <c r="A255">
        <v>254</v>
      </c>
      <c r="B255" t="s">
        <v>4</v>
      </c>
      <c r="C255" t="s">
        <v>593</v>
      </c>
      <c r="D255" t="s">
        <v>594</v>
      </c>
      <c r="E255" t="str">
        <f>HYPERLINK("https://talan.bank.gov.ua/get-user-certificate/DZVY_9EPy2TCgmOHPzlq","Завантажити сертифікат")</f>
        <v>Завантажити сертифікат</v>
      </c>
    </row>
    <row r="256" spans="1:5" x14ac:dyDescent="0.3">
      <c r="A256">
        <v>255</v>
      </c>
      <c r="B256" t="s">
        <v>4</v>
      </c>
      <c r="C256" t="s">
        <v>595</v>
      </c>
      <c r="D256" t="s">
        <v>596</v>
      </c>
      <c r="E256" t="str">
        <f>HYPERLINK("https://talan.bank.gov.ua/get-user-certificate/DZVY_Vv6Hiq5QeSpx8RE","Завантажити сертифікат")</f>
        <v>Завантажити сертифікат</v>
      </c>
    </row>
    <row r="257" spans="1:5" x14ac:dyDescent="0.3">
      <c r="A257">
        <v>256</v>
      </c>
      <c r="B257" t="s">
        <v>4</v>
      </c>
      <c r="C257" t="s">
        <v>597</v>
      </c>
      <c r="D257" t="s">
        <v>598</v>
      </c>
      <c r="E257" t="str">
        <f>HYPERLINK("https://talan.bank.gov.ua/get-user-certificate/DZVY_u5Dt2CtJnZFc5Te","Завантажити сертифікат")</f>
        <v>Завантажити сертифікат</v>
      </c>
    </row>
    <row r="258" spans="1:5" x14ac:dyDescent="0.3">
      <c r="A258">
        <v>257</v>
      </c>
      <c r="B258" t="s">
        <v>4</v>
      </c>
      <c r="C258" t="s">
        <v>599</v>
      </c>
      <c r="D258" t="s">
        <v>600</v>
      </c>
      <c r="E258" t="str">
        <f>HYPERLINK("https://talan.bank.gov.ua/get-user-certificate/DZVY_1iyz_Lo5wqDdBhz","Завантажити сертифікат")</f>
        <v>Завантажити сертифікат</v>
      </c>
    </row>
    <row r="259" spans="1:5" x14ac:dyDescent="0.3">
      <c r="A259">
        <v>258</v>
      </c>
      <c r="B259" t="s">
        <v>4</v>
      </c>
      <c r="C259" t="s">
        <v>601</v>
      </c>
      <c r="D259" t="s">
        <v>602</v>
      </c>
      <c r="E259" t="str">
        <f>HYPERLINK("https://talan.bank.gov.ua/get-user-certificate/DZVY_5vGs83PjvE1V4ZS","Завантажити сертифікат")</f>
        <v>Завантажити сертифікат</v>
      </c>
    </row>
    <row r="260" spans="1:5" x14ac:dyDescent="0.3">
      <c r="A260">
        <v>259</v>
      </c>
      <c r="B260" t="s">
        <v>4</v>
      </c>
      <c r="C260" t="s">
        <v>603</v>
      </c>
      <c r="D260" t="s">
        <v>604</v>
      </c>
      <c r="E260" t="str">
        <f>HYPERLINK("https://talan.bank.gov.ua/get-user-certificate/DZVY_wqOIfZfTqghop_E","Завантажити сертифікат")</f>
        <v>Завантажити сертифікат</v>
      </c>
    </row>
    <row r="261" spans="1:5" x14ac:dyDescent="0.3">
      <c r="A261">
        <v>260</v>
      </c>
      <c r="B261" t="s">
        <v>4</v>
      </c>
      <c r="C261" t="s">
        <v>605</v>
      </c>
      <c r="D261" t="s">
        <v>606</v>
      </c>
      <c r="E261" t="str">
        <f>HYPERLINK("https://talan.bank.gov.ua/get-user-certificate/DZVY_j3ymc-7PpWgLkIW","Завантажити сертифікат")</f>
        <v>Завантажити сертифікат</v>
      </c>
    </row>
    <row r="262" spans="1:5" x14ac:dyDescent="0.3">
      <c r="A262">
        <v>261</v>
      </c>
      <c r="B262" t="s">
        <v>4</v>
      </c>
      <c r="C262" t="s">
        <v>607</v>
      </c>
      <c r="D262" t="s">
        <v>608</v>
      </c>
      <c r="E262" t="str">
        <f>HYPERLINK("https://talan.bank.gov.ua/get-user-certificate/DZVY_PW8Ugqnf7pfnY9J","Завантажити сертифікат")</f>
        <v>Завантажити сертифікат</v>
      </c>
    </row>
    <row r="263" spans="1:5" x14ac:dyDescent="0.3">
      <c r="A263">
        <v>262</v>
      </c>
      <c r="B263" t="s">
        <v>4</v>
      </c>
      <c r="C263" t="s">
        <v>609</v>
      </c>
      <c r="D263" t="s">
        <v>610</v>
      </c>
      <c r="E263" t="str">
        <f>HYPERLINK("https://talan.bank.gov.ua/get-user-certificate/DZVY_qQPDVp_o9f04ouf","Завантажити сертифікат")</f>
        <v>Завантажити сертифікат</v>
      </c>
    </row>
    <row r="264" spans="1:5" x14ac:dyDescent="0.3">
      <c r="A264">
        <v>263</v>
      </c>
      <c r="B264" t="s">
        <v>4</v>
      </c>
      <c r="C264" t="s">
        <v>611</v>
      </c>
      <c r="D264" t="s">
        <v>612</v>
      </c>
      <c r="E264" t="str">
        <f>HYPERLINK("https://talan.bank.gov.ua/get-user-certificate/DZVY_FuGkwgwJZsNsdYY","Завантажити сертифікат")</f>
        <v>Завантажити сертифікат</v>
      </c>
    </row>
    <row r="265" spans="1:5" x14ac:dyDescent="0.3">
      <c r="A265">
        <v>264</v>
      </c>
      <c r="B265" t="s">
        <v>4</v>
      </c>
      <c r="C265" t="s">
        <v>613</v>
      </c>
      <c r="D265" t="s">
        <v>614</v>
      </c>
      <c r="E265" t="str">
        <f>HYPERLINK("https://talan.bank.gov.ua/get-user-certificate/DZVY_5h71PntIoO9F5Vs","Завантажити сертифікат")</f>
        <v>Завантажити сертифікат</v>
      </c>
    </row>
    <row r="266" spans="1:5" x14ac:dyDescent="0.3">
      <c r="A266">
        <v>265</v>
      </c>
      <c r="B266" t="s">
        <v>4</v>
      </c>
      <c r="C266" t="s">
        <v>615</v>
      </c>
      <c r="D266" t="s">
        <v>616</v>
      </c>
      <c r="E266" t="str">
        <f>HYPERLINK("https://talan.bank.gov.ua/get-user-certificate/DZVY_SG0VTVcmzMpOMPl","Завантажити сертифікат")</f>
        <v>Завантажити сертифікат</v>
      </c>
    </row>
    <row r="267" spans="1:5" x14ac:dyDescent="0.3">
      <c r="A267">
        <v>266</v>
      </c>
      <c r="B267" t="s">
        <v>4</v>
      </c>
      <c r="C267" t="s">
        <v>617</v>
      </c>
      <c r="D267" t="s">
        <v>618</v>
      </c>
      <c r="E267" t="str">
        <f>HYPERLINK("https://talan.bank.gov.ua/get-user-certificate/DZVY_KpaWRkP9pzBn8ZH","Завантажити сертифікат")</f>
        <v>Завантажити сертифікат</v>
      </c>
    </row>
    <row r="268" spans="1:5" x14ac:dyDescent="0.3">
      <c r="A268">
        <v>267</v>
      </c>
      <c r="B268" t="s">
        <v>4</v>
      </c>
      <c r="C268" t="s">
        <v>619</v>
      </c>
      <c r="D268" t="s">
        <v>620</v>
      </c>
      <c r="E268" t="str">
        <f>HYPERLINK("https://talan.bank.gov.ua/get-user-certificate/DZVY_Pv0XvuSk5sM9jwm","Завантажити сертифікат")</f>
        <v>Завантажити сертифікат</v>
      </c>
    </row>
    <row r="269" spans="1:5" x14ac:dyDescent="0.3">
      <c r="A269">
        <v>268</v>
      </c>
      <c r="B269" t="s">
        <v>4</v>
      </c>
      <c r="C269" t="s">
        <v>621</v>
      </c>
      <c r="D269" t="s">
        <v>622</v>
      </c>
      <c r="E269" t="str">
        <f>HYPERLINK("https://talan.bank.gov.ua/get-user-certificate/DZVY_7l3F-ix1f9rUxpe","Завантажити сертифікат")</f>
        <v>Завантажити сертифікат</v>
      </c>
    </row>
    <row r="270" spans="1:5" x14ac:dyDescent="0.3">
      <c r="A270">
        <v>269</v>
      </c>
      <c r="B270" t="s">
        <v>4</v>
      </c>
      <c r="C270" t="s">
        <v>623</v>
      </c>
      <c r="D270" t="s">
        <v>624</v>
      </c>
      <c r="E270" t="str">
        <f>HYPERLINK("https://talan.bank.gov.ua/get-user-certificate/DZVY_KpkjeqINFx5-7kf","Завантажити сертифікат")</f>
        <v>Завантажити сертифікат</v>
      </c>
    </row>
    <row r="271" spans="1:5" x14ac:dyDescent="0.3">
      <c r="A271">
        <v>270</v>
      </c>
      <c r="B271" t="s">
        <v>4</v>
      </c>
      <c r="C271" t="s">
        <v>625</v>
      </c>
      <c r="D271" t="s">
        <v>272</v>
      </c>
      <c r="E271" t="str">
        <f>HYPERLINK("https://talan.bank.gov.ua/get-user-certificate/DZVY_wIoMM6MhXhFGXa2","Завантажити сертифікат")</f>
        <v>Завантажити сертифікат</v>
      </c>
    </row>
    <row r="272" spans="1:5" x14ac:dyDescent="0.3">
      <c r="A272">
        <v>271</v>
      </c>
      <c r="B272" t="s">
        <v>4</v>
      </c>
      <c r="C272" t="s">
        <v>626</v>
      </c>
      <c r="D272" t="s">
        <v>627</v>
      </c>
      <c r="E272" t="str">
        <f>HYPERLINK("https://talan.bank.gov.ua/get-user-certificate/DZVY_jztrAr1vmOQszES","Завантажити сертифікат")</f>
        <v>Завантажити сертифікат</v>
      </c>
    </row>
    <row r="273" spans="1:5" x14ac:dyDescent="0.3">
      <c r="A273">
        <v>272</v>
      </c>
      <c r="B273" t="s">
        <v>4</v>
      </c>
      <c r="C273" t="s">
        <v>628</v>
      </c>
      <c r="D273" t="s">
        <v>629</v>
      </c>
      <c r="E273" t="str">
        <f>HYPERLINK("https://talan.bank.gov.ua/get-user-certificate/DZVY_EnfthNfjwY6BXPv","Завантажити сертифікат")</f>
        <v>Завантажити сертифікат</v>
      </c>
    </row>
    <row r="274" spans="1:5" x14ac:dyDescent="0.3">
      <c r="A274">
        <v>273</v>
      </c>
      <c r="B274" t="s">
        <v>4</v>
      </c>
      <c r="C274" t="s">
        <v>630</v>
      </c>
      <c r="D274" t="s">
        <v>631</v>
      </c>
      <c r="E274" t="str">
        <f>HYPERLINK("https://talan.bank.gov.ua/get-user-certificate/DZVY_wVCdrBSpfQm3Lvq","Завантажити сертифікат")</f>
        <v>Завантажити сертифікат</v>
      </c>
    </row>
    <row r="275" spans="1:5" x14ac:dyDescent="0.3">
      <c r="A275">
        <v>274</v>
      </c>
      <c r="B275" t="s">
        <v>4</v>
      </c>
      <c r="C275" t="s">
        <v>632</v>
      </c>
      <c r="D275" t="s">
        <v>633</v>
      </c>
      <c r="E275" t="str">
        <f>HYPERLINK("https://talan.bank.gov.ua/get-user-certificate/DZVY_aZBGkJf0wXd9EYb","Завантажити сертифікат")</f>
        <v>Завантажити сертифікат</v>
      </c>
    </row>
    <row r="276" spans="1:5" x14ac:dyDescent="0.3">
      <c r="A276">
        <v>275</v>
      </c>
      <c r="B276" t="s">
        <v>4</v>
      </c>
      <c r="C276" t="s">
        <v>634</v>
      </c>
      <c r="D276" t="s">
        <v>399</v>
      </c>
      <c r="E276" t="str">
        <f>HYPERLINK("https://talan.bank.gov.ua/get-user-certificate/DZVY_I2jv74iAdmNDCVL","Завантажити сертифікат")</f>
        <v>Завантажити сертифікат</v>
      </c>
    </row>
    <row r="277" spans="1:5" x14ac:dyDescent="0.3">
      <c r="A277">
        <v>276</v>
      </c>
      <c r="B277" t="s">
        <v>4</v>
      </c>
      <c r="C277" t="s">
        <v>635</v>
      </c>
      <c r="D277" t="s">
        <v>636</v>
      </c>
      <c r="E277" t="str">
        <f>HYPERLINK("https://talan.bank.gov.ua/get-user-certificate/DZVY_aC3etYoc5NCg5eG","Завантажити сертифікат")</f>
        <v>Завантажити сертифікат</v>
      </c>
    </row>
    <row r="278" spans="1:5" x14ac:dyDescent="0.3">
      <c r="A278">
        <v>277</v>
      </c>
      <c r="B278" t="s">
        <v>4</v>
      </c>
      <c r="C278" t="s">
        <v>637</v>
      </c>
      <c r="D278" t="s">
        <v>638</v>
      </c>
      <c r="E278" t="str">
        <f>HYPERLINK("https://talan.bank.gov.ua/get-user-certificate/DZVY_uMcUrbiuciKSPg6","Завантажити сертифікат")</f>
        <v>Завантажити сертифікат</v>
      </c>
    </row>
    <row r="279" spans="1:5" x14ac:dyDescent="0.3">
      <c r="A279">
        <v>278</v>
      </c>
      <c r="B279" t="s">
        <v>4</v>
      </c>
      <c r="C279" t="s">
        <v>639</v>
      </c>
      <c r="D279" t="s">
        <v>640</v>
      </c>
      <c r="E279" t="str">
        <f>HYPERLINK("https://talan.bank.gov.ua/get-user-certificate/DZVY_DEr2-Qat9yJzqw7","Завантажити сертифікат")</f>
        <v>Завантажити сертифікат</v>
      </c>
    </row>
    <row r="280" spans="1:5" x14ac:dyDescent="0.3">
      <c r="A280">
        <v>279</v>
      </c>
      <c r="B280" t="s">
        <v>4</v>
      </c>
      <c r="C280" t="s">
        <v>641</v>
      </c>
      <c r="D280" t="s">
        <v>602</v>
      </c>
      <c r="E280" t="str">
        <f>HYPERLINK("https://talan.bank.gov.ua/get-user-certificate/DZVY_S3vId7FIz85NWHx","Завантажити сертифікат")</f>
        <v>Завантажити сертифікат</v>
      </c>
    </row>
    <row r="281" spans="1:5" x14ac:dyDescent="0.3">
      <c r="A281">
        <v>280</v>
      </c>
      <c r="B281" t="s">
        <v>4</v>
      </c>
      <c r="C281" t="s">
        <v>642</v>
      </c>
      <c r="D281" t="s">
        <v>643</v>
      </c>
      <c r="E281" t="str">
        <f>HYPERLINK("https://talan.bank.gov.ua/get-user-certificate/DZVY_iq8nWgIVHW2XJjG","Завантажити сертифікат")</f>
        <v>Завантажити сертифікат</v>
      </c>
    </row>
    <row r="282" spans="1:5" x14ac:dyDescent="0.3">
      <c r="A282">
        <v>281</v>
      </c>
      <c r="B282" t="s">
        <v>4</v>
      </c>
      <c r="C282" t="s">
        <v>644</v>
      </c>
      <c r="D282" t="s">
        <v>645</v>
      </c>
      <c r="E282" t="str">
        <f>HYPERLINK("https://talan.bank.gov.ua/get-user-certificate/DZVY_wSYQ6xwHPy85HdW","Завантажити сертифікат")</f>
        <v>Завантажити сертифікат</v>
      </c>
    </row>
    <row r="283" spans="1:5" x14ac:dyDescent="0.3">
      <c r="A283">
        <v>282</v>
      </c>
      <c r="B283" t="s">
        <v>4</v>
      </c>
      <c r="C283" t="s">
        <v>646</v>
      </c>
      <c r="D283" t="s">
        <v>647</v>
      </c>
      <c r="E283" t="str">
        <f>HYPERLINK("https://talan.bank.gov.ua/get-user-certificate/DZVY_gObdYu8SqO1ngCg","Завантажити сертифікат")</f>
        <v>Завантажити сертифікат</v>
      </c>
    </row>
    <row r="284" spans="1:5" x14ac:dyDescent="0.3">
      <c r="A284">
        <v>283</v>
      </c>
      <c r="B284" t="s">
        <v>4</v>
      </c>
      <c r="C284" t="s">
        <v>648</v>
      </c>
      <c r="D284" t="s">
        <v>649</v>
      </c>
      <c r="E284" t="str">
        <f>HYPERLINK("https://talan.bank.gov.ua/get-user-certificate/DZVY_RAef4pqqk68xrHd","Завантажити сертифікат")</f>
        <v>Завантажити сертифікат</v>
      </c>
    </row>
    <row r="285" spans="1:5" x14ac:dyDescent="0.3">
      <c r="A285">
        <v>284</v>
      </c>
      <c r="B285" t="s">
        <v>4</v>
      </c>
      <c r="C285" t="s">
        <v>650</v>
      </c>
      <c r="D285" t="s">
        <v>651</v>
      </c>
      <c r="E285" t="str">
        <f>HYPERLINK("https://talan.bank.gov.ua/get-user-certificate/DZVY_KA_apQwM_VnSuMM","Завантажити сертифікат")</f>
        <v>Завантажити сертифікат</v>
      </c>
    </row>
    <row r="286" spans="1:5" x14ac:dyDescent="0.3">
      <c r="A286">
        <v>285</v>
      </c>
      <c r="B286" t="s">
        <v>4</v>
      </c>
      <c r="C286" t="s">
        <v>652</v>
      </c>
      <c r="D286" t="s">
        <v>653</v>
      </c>
      <c r="E286" t="str">
        <f>HYPERLINK("https://talan.bank.gov.ua/get-user-certificate/DZVY_SmmZHj2ClaY_Qtj","Завантажити сертифікат")</f>
        <v>Завантажити сертифікат</v>
      </c>
    </row>
    <row r="287" spans="1:5" x14ac:dyDescent="0.3">
      <c r="A287">
        <v>286</v>
      </c>
      <c r="B287" t="s">
        <v>4</v>
      </c>
      <c r="C287" t="s">
        <v>654</v>
      </c>
      <c r="D287" t="s">
        <v>30</v>
      </c>
      <c r="E287" t="str">
        <f>HYPERLINK("https://talan.bank.gov.ua/get-user-certificate/DZVY_4Zpuulsx8CVgXFJ","Завантажити сертифікат")</f>
        <v>Завантажити сертифікат</v>
      </c>
    </row>
    <row r="288" spans="1:5" x14ac:dyDescent="0.3">
      <c r="A288">
        <v>287</v>
      </c>
      <c r="B288" t="s">
        <v>4</v>
      </c>
      <c r="C288" t="s">
        <v>655</v>
      </c>
      <c r="D288" t="s">
        <v>656</v>
      </c>
      <c r="E288" t="str">
        <f>HYPERLINK("https://talan.bank.gov.ua/get-user-certificate/DZVY_PqsJ-gCwCNFR_Xh","Завантажити сертифікат")</f>
        <v>Завантажити сертифікат</v>
      </c>
    </row>
    <row r="289" spans="1:5" x14ac:dyDescent="0.3">
      <c r="A289">
        <v>288</v>
      </c>
      <c r="B289" t="s">
        <v>4</v>
      </c>
      <c r="C289" t="s">
        <v>657</v>
      </c>
      <c r="D289" t="s">
        <v>658</v>
      </c>
      <c r="E289" t="str">
        <f>HYPERLINK("https://talan.bank.gov.ua/get-user-certificate/DZVY_8AQrVr4eD6inUt4","Завантажити сертифікат")</f>
        <v>Завантажити сертифікат</v>
      </c>
    </row>
    <row r="290" spans="1:5" x14ac:dyDescent="0.3">
      <c r="A290">
        <v>289</v>
      </c>
      <c r="B290" t="s">
        <v>4</v>
      </c>
      <c r="C290" t="s">
        <v>659</v>
      </c>
      <c r="D290" t="s">
        <v>660</v>
      </c>
      <c r="E290" t="str">
        <f>HYPERLINK("https://talan.bank.gov.ua/get-user-certificate/DZVY_5uHLIVbyFH6WXAF","Завантажити сертифікат")</f>
        <v>Завантажити сертифікат</v>
      </c>
    </row>
    <row r="291" spans="1:5" x14ac:dyDescent="0.3">
      <c r="A291">
        <v>290</v>
      </c>
      <c r="B291" t="s">
        <v>4</v>
      </c>
      <c r="C291" t="s">
        <v>661</v>
      </c>
      <c r="D291" t="s">
        <v>662</v>
      </c>
      <c r="E291" t="str">
        <f>HYPERLINK("https://talan.bank.gov.ua/get-user-certificate/DZVY_wEnzviacpGM8zXR","Завантажити сертифікат")</f>
        <v>Завантажити сертифікат</v>
      </c>
    </row>
    <row r="292" spans="1:5" x14ac:dyDescent="0.3">
      <c r="A292">
        <v>291</v>
      </c>
      <c r="B292" t="s">
        <v>4</v>
      </c>
      <c r="C292" t="s">
        <v>663</v>
      </c>
      <c r="D292" t="s">
        <v>664</v>
      </c>
      <c r="E292" t="str">
        <f>HYPERLINK("https://talan.bank.gov.ua/get-user-certificate/DZVY_OBVRbbQuWhGDs_P","Завантажити сертифікат")</f>
        <v>Завантажити сертифікат</v>
      </c>
    </row>
    <row r="293" spans="1:5" x14ac:dyDescent="0.3">
      <c r="A293">
        <v>292</v>
      </c>
      <c r="B293" t="s">
        <v>4</v>
      </c>
      <c r="C293" t="s">
        <v>665</v>
      </c>
      <c r="D293" t="s">
        <v>666</v>
      </c>
      <c r="E293" t="str">
        <f>HYPERLINK("https://talan.bank.gov.ua/get-user-certificate/DZVY_KX0Hve8fSnxikop","Завантажити сертифікат")</f>
        <v>Завантажити сертифікат</v>
      </c>
    </row>
    <row r="294" spans="1:5" x14ac:dyDescent="0.3">
      <c r="A294">
        <v>293</v>
      </c>
      <c r="B294" t="s">
        <v>4</v>
      </c>
      <c r="C294" t="s">
        <v>667</v>
      </c>
      <c r="D294" t="s">
        <v>668</v>
      </c>
      <c r="E294" t="str">
        <f>HYPERLINK("https://talan.bank.gov.ua/get-user-certificate/DZVY_DZzD83Huv3R384M","Завантажити сертифікат")</f>
        <v>Завантажити сертифікат</v>
      </c>
    </row>
    <row r="295" spans="1:5" x14ac:dyDescent="0.3">
      <c r="A295">
        <v>294</v>
      </c>
      <c r="B295" t="s">
        <v>4</v>
      </c>
      <c r="C295" t="s">
        <v>669</v>
      </c>
      <c r="D295" t="s">
        <v>670</v>
      </c>
      <c r="E295" t="str">
        <f>HYPERLINK("https://talan.bank.gov.ua/get-user-certificate/DZVY_xGsq5FtQ512hWEr","Завантажити сертифікат")</f>
        <v>Завантажити сертифікат</v>
      </c>
    </row>
    <row r="296" spans="1:5" x14ac:dyDescent="0.3">
      <c r="A296">
        <v>295</v>
      </c>
      <c r="B296" t="s">
        <v>4</v>
      </c>
      <c r="C296" t="s">
        <v>671</v>
      </c>
      <c r="D296" t="s">
        <v>672</v>
      </c>
      <c r="E296" t="str">
        <f>HYPERLINK("https://talan.bank.gov.ua/get-user-certificate/DZVY_X3KvErpEffvoqFr","Завантажити сертифікат")</f>
        <v>Завантажити сертифікат</v>
      </c>
    </row>
    <row r="297" spans="1:5" x14ac:dyDescent="0.3">
      <c r="A297">
        <v>296</v>
      </c>
      <c r="B297" t="s">
        <v>4</v>
      </c>
      <c r="C297" t="s">
        <v>673</v>
      </c>
      <c r="D297" t="s">
        <v>674</v>
      </c>
      <c r="E297" t="str">
        <f>HYPERLINK("https://talan.bank.gov.ua/get-user-certificate/DZVY_AzGKpj7FUdBZ1c0","Завантажити сертифікат")</f>
        <v>Завантажити сертифікат</v>
      </c>
    </row>
    <row r="298" spans="1:5" x14ac:dyDescent="0.3">
      <c r="A298">
        <v>297</v>
      </c>
      <c r="B298" t="s">
        <v>4</v>
      </c>
      <c r="C298" t="s">
        <v>675</v>
      </c>
      <c r="D298" t="s">
        <v>399</v>
      </c>
      <c r="E298" t="str">
        <f>HYPERLINK("https://talan.bank.gov.ua/get-user-certificate/DZVY_T011YIrXwGqsffa","Завантажити сертифікат")</f>
        <v>Завантажити сертифікат</v>
      </c>
    </row>
    <row r="299" spans="1:5" x14ac:dyDescent="0.3">
      <c r="A299">
        <v>298</v>
      </c>
      <c r="B299" t="s">
        <v>4</v>
      </c>
      <c r="C299" t="s">
        <v>676</v>
      </c>
      <c r="D299" t="s">
        <v>677</v>
      </c>
      <c r="E299" t="str">
        <f>HYPERLINK("https://talan.bank.gov.ua/get-user-certificate/DZVY_3lW7F1iJeeQq3El","Завантажити сертифікат")</f>
        <v>Завантажити сертифікат</v>
      </c>
    </row>
    <row r="300" spans="1:5" x14ac:dyDescent="0.3">
      <c r="A300">
        <v>299</v>
      </c>
      <c r="B300" t="s">
        <v>4</v>
      </c>
      <c r="C300" t="s">
        <v>678</v>
      </c>
      <c r="D300" t="s">
        <v>679</v>
      </c>
      <c r="E300" t="str">
        <f>HYPERLINK("https://talan.bank.gov.ua/get-user-certificate/DZVY_pIVJtYFOjc3hEpi","Завантажити сертифікат")</f>
        <v>Завантажити сертифікат</v>
      </c>
    </row>
    <row r="301" spans="1:5" x14ac:dyDescent="0.3">
      <c r="A301">
        <v>300</v>
      </c>
      <c r="B301" t="s">
        <v>4</v>
      </c>
      <c r="C301" t="s">
        <v>680</v>
      </c>
      <c r="D301" t="s">
        <v>98</v>
      </c>
      <c r="E301" t="str">
        <f>HYPERLINK("https://talan.bank.gov.ua/get-user-certificate/DZVY_BtJus7JpH7YVgpy","Завантажити сертифікат")</f>
        <v>Завантажити сертифікат</v>
      </c>
    </row>
    <row r="302" spans="1:5" x14ac:dyDescent="0.3">
      <c r="A302">
        <v>301</v>
      </c>
      <c r="B302" t="s">
        <v>4</v>
      </c>
      <c r="C302" t="s">
        <v>681</v>
      </c>
      <c r="D302" t="s">
        <v>682</v>
      </c>
      <c r="E302" t="str">
        <f>HYPERLINK("https://talan.bank.gov.ua/get-user-certificate/DZVY_3fkjmiya8p6eQEj","Завантажити сертифікат")</f>
        <v>Завантажити сертифікат</v>
      </c>
    </row>
    <row r="303" spans="1:5" x14ac:dyDescent="0.3">
      <c r="A303">
        <v>302</v>
      </c>
      <c r="B303" t="s">
        <v>4</v>
      </c>
      <c r="C303" t="s">
        <v>683</v>
      </c>
      <c r="D303" t="s">
        <v>684</v>
      </c>
      <c r="E303" t="str">
        <f>HYPERLINK("https://talan.bank.gov.ua/get-user-certificate/DZVY_4NGJ3RIwO3GYixe","Завантажити сертифікат")</f>
        <v>Завантажити сертифікат</v>
      </c>
    </row>
    <row r="304" spans="1:5" x14ac:dyDescent="0.3">
      <c r="A304">
        <v>303</v>
      </c>
      <c r="B304" t="s">
        <v>4</v>
      </c>
      <c r="C304" t="s">
        <v>685</v>
      </c>
      <c r="D304" t="s">
        <v>686</v>
      </c>
      <c r="E304" t="str">
        <f>HYPERLINK("https://talan.bank.gov.ua/get-user-certificate/DZVY_0rBGrHmb3EoM1Cb","Завантажити сертифікат")</f>
        <v>Завантажити сертифікат</v>
      </c>
    </row>
    <row r="305" spans="1:5" x14ac:dyDescent="0.3">
      <c r="A305">
        <v>304</v>
      </c>
      <c r="B305" t="s">
        <v>4</v>
      </c>
      <c r="C305" t="s">
        <v>687</v>
      </c>
      <c r="D305" t="s">
        <v>688</v>
      </c>
      <c r="E305" t="str">
        <f>HYPERLINK("https://talan.bank.gov.ua/get-user-certificate/DZVY_DVN14H_j23i-t0o","Завантажити сертифікат")</f>
        <v>Завантажити сертифікат</v>
      </c>
    </row>
    <row r="306" spans="1:5" x14ac:dyDescent="0.3">
      <c r="A306">
        <v>305</v>
      </c>
      <c r="B306" t="s">
        <v>4</v>
      </c>
      <c r="C306" t="s">
        <v>689</v>
      </c>
      <c r="D306" t="s">
        <v>690</v>
      </c>
      <c r="E306" t="str">
        <f>HYPERLINK("https://talan.bank.gov.ua/get-user-certificate/DZVY_LuiujOCc3ajWrHy","Завантажити сертифікат")</f>
        <v>Завантажити сертифікат</v>
      </c>
    </row>
    <row r="307" spans="1:5" x14ac:dyDescent="0.3">
      <c r="A307">
        <v>306</v>
      </c>
      <c r="B307" t="s">
        <v>4</v>
      </c>
      <c r="C307" t="s">
        <v>691</v>
      </c>
      <c r="D307" t="s">
        <v>692</v>
      </c>
      <c r="E307" t="str">
        <f>HYPERLINK("https://talan.bank.gov.ua/get-user-certificate/DZVY_GQLNcRT1Zi0UOQH","Завантажити сертифікат")</f>
        <v>Завантажити сертифікат</v>
      </c>
    </row>
    <row r="308" spans="1:5" x14ac:dyDescent="0.3">
      <c r="A308">
        <v>307</v>
      </c>
      <c r="B308" t="s">
        <v>4</v>
      </c>
      <c r="C308" t="s">
        <v>693</v>
      </c>
      <c r="D308" t="s">
        <v>694</v>
      </c>
      <c r="E308" t="str">
        <f>HYPERLINK("https://talan.bank.gov.ua/get-user-certificate/DZVY_r1bBvSXsDQnmPqP","Завантажити сертифікат")</f>
        <v>Завантажити сертифікат</v>
      </c>
    </row>
    <row r="309" spans="1:5" x14ac:dyDescent="0.3">
      <c r="A309">
        <v>308</v>
      </c>
      <c r="B309" t="s">
        <v>4</v>
      </c>
      <c r="C309" t="s">
        <v>695</v>
      </c>
      <c r="D309" t="s">
        <v>696</v>
      </c>
      <c r="E309" t="str">
        <f>HYPERLINK("https://talan.bank.gov.ua/get-user-certificate/DZVY__DhAwzYaXiimy1F","Завантажити сертифікат")</f>
        <v>Завантажити сертифікат</v>
      </c>
    </row>
    <row r="310" spans="1:5" x14ac:dyDescent="0.3">
      <c r="A310">
        <v>309</v>
      </c>
      <c r="B310" t="s">
        <v>4</v>
      </c>
      <c r="C310" t="s">
        <v>697</v>
      </c>
      <c r="D310" t="s">
        <v>698</v>
      </c>
      <c r="E310" t="str">
        <f>HYPERLINK("https://talan.bank.gov.ua/get-user-certificate/DZVY_TaOSf9PC1Hq5GEr","Завантажити сертифікат")</f>
        <v>Завантажити сертифікат</v>
      </c>
    </row>
    <row r="311" spans="1:5" x14ac:dyDescent="0.3">
      <c r="A311">
        <v>310</v>
      </c>
      <c r="B311" t="s">
        <v>4</v>
      </c>
      <c r="C311" t="s">
        <v>699</v>
      </c>
      <c r="D311" t="s">
        <v>700</v>
      </c>
      <c r="E311" t="str">
        <f>HYPERLINK("https://talan.bank.gov.ua/get-user-certificate/DZVY_7790gRarX3iTLfU","Завантажити сертифікат")</f>
        <v>Завантажити сертифікат</v>
      </c>
    </row>
    <row r="312" spans="1:5" x14ac:dyDescent="0.3">
      <c r="A312">
        <v>311</v>
      </c>
      <c r="B312" t="s">
        <v>4</v>
      </c>
      <c r="C312" t="s">
        <v>701</v>
      </c>
      <c r="D312" t="s">
        <v>702</v>
      </c>
      <c r="E312" t="str">
        <f>HYPERLINK("https://talan.bank.gov.ua/get-user-certificate/DZVY_OBmM6-4HN9Zg58f","Завантажити сертифікат")</f>
        <v>Завантажити сертифікат</v>
      </c>
    </row>
    <row r="313" spans="1:5" x14ac:dyDescent="0.3">
      <c r="A313">
        <v>312</v>
      </c>
      <c r="B313" t="s">
        <v>4</v>
      </c>
      <c r="C313" t="s">
        <v>703</v>
      </c>
      <c r="D313" t="s">
        <v>704</v>
      </c>
      <c r="E313" t="str">
        <f>HYPERLINK("https://talan.bank.gov.ua/get-user-certificate/DZVY_cHG505P8SBXfXuL","Завантажити сертифікат")</f>
        <v>Завантажити сертифікат</v>
      </c>
    </row>
    <row r="314" spans="1:5" x14ac:dyDescent="0.3">
      <c r="A314">
        <v>313</v>
      </c>
      <c r="B314" t="s">
        <v>4</v>
      </c>
      <c r="C314" t="s">
        <v>705</v>
      </c>
      <c r="D314" t="s">
        <v>706</v>
      </c>
      <c r="E314" t="str">
        <f>HYPERLINK("https://talan.bank.gov.ua/get-user-certificate/DZVY_UUL13Hk2_e-ucAw","Завантажити сертифікат")</f>
        <v>Завантажити сертифікат</v>
      </c>
    </row>
    <row r="315" spans="1:5" x14ac:dyDescent="0.3">
      <c r="A315">
        <v>314</v>
      </c>
      <c r="B315" t="s">
        <v>4</v>
      </c>
      <c r="C315" t="s">
        <v>707</v>
      </c>
      <c r="D315" t="s">
        <v>708</v>
      </c>
      <c r="E315" t="str">
        <f>HYPERLINK("https://talan.bank.gov.ua/get-user-certificate/DZVY_hqojP3yAqMZ1T6w","Завантажити сертифікат")</f>
        <v>Завантажити сертифікат</v>
      </c>
    </row>
    <row r="316" spans="1:5" x14ac:dyDescent="0.3">
      <c r="A316">
        <v>315</v>
      </c>
      <c r="B316" t="s">
        <v>4</v>
      </c>
      <c r="C316" t="s">
        <v>709</v>
      </c>
      <c r="D316" t="s">
        <v>710</v>
      </c>
      <c r="E316" t="str">
        <f>HYPERLINK("https://talan.bank.gov.ua/get-user-certificate/DZVY_zcu46nkiOLg9GJA","Завантажити сертифікат")</f>
        <v>Завантажити сертифікат</v>
      </c>
    </row>
    <row r="317" spans="1:5" x14ac:dyDescent="0.3">
      <c r="A317">
        <v>316</v>
      </c>
      <c r="B317" t="s">
        <v>4</v>
      </c>
      <c r="C317" t="s">
        <v>711</v>
      </c>
      <c r="D317" t="s">
        <v>712</v>
      </c>
      <c r="E317" t="str">
        <f>HYPERLINK("https://talan.bank.gov.ua/get-user-certificate/DZVY_prfhIoq0C6aB91l","Завантажити сертифікат")</f>
        <v>Завантажити сертифікат</v>
      </c>
    </row>
    <row r="318" spans="1:5" x14ac:dyDescent="0.3">
      <c r="A318">
        <v>317</v>
      </c>
      <c r="B318" t="s">
        <v>4</v>
      </c>
      <c r="C318" t="s">
        <v>713</v>
      </c>
      <c r="D318" t="s">
        <v>714</v>
      </c>
      <c r="E318" t="str">
        <f>HYPERLINK("https://talan.bank.gov.ua/get-user-certificate/DZVY_xOp7Rj9Y-n-puHX","Завантажити сертифікат")</f>
        <v>Завантажити сертифікат</v>
      </c>
    </row>
    <row r="319" spans="1:5" x14ac:dyDescent="0.3">
      <c r="A319">
        <v>318</v>
      </c>
      <c r="B319" t="s">
        <v>4</v>
      </c>
      <c r="C319" t="s">
        <v>715</v>
      </c>
      <c r="D319" t="s">
        <v>716</v>
      </c>
      <c r="E319" t="str">
        <f>HYPERLINK("https://talan.bank.gov.ua/get-user-certificate/DZVY_5-0uQw-A9ZOBF_k","Завантажити сертифікат")</f>
        <v>Завантажити сертифікат</v>
      </c>
    </row>
    <row r="320" spans="1:5" x14ac:dyDescent="0.3">
      <c r="A320">
        <v>319</v>
      </c>
      <c r="B320" t="s">
        <v>4</v>
      </c>
      <c r="C320" t="s">
        <v>717</v>
      </c>
      <c r="D320" t="s">
        <v>708</v>
      </c>
      <c r="E320" t="str">
        <f>HYPERLINK("https://talan.bank.gov.ua/get-user-certificate/DZVY_CIODT0ikOm5SphX","Завантажити сертифікат")</f>
        <v>Завантажити сертифікат</v>
      </c>
    </row>
    <row r="321" spans="1:5" x14ac:dyDescent="0.3">
      <c r="A321">
        <v>320</v>
      </c>
      <c r="B321" t="s">
        <v>4</v>
      </c>
      <c r="C321" t="s">
        <v>718</v>
      </c>
      <c r="D321" t="s">
        <v>719</v>
      </c>
      <c r="E321" t="str">
        <f>HYPERLINK("https://talan.bank.gov.ua/get-user-certificate/DZVY_4pYQnLAa8tkE_YY","Завантажити сертифікат")</f>
        <v>Завантажити сертифікат</v>
      </c>
    </row>
    <row r="322" spans="1:5" x14ac:dyDescent="0.3">
      <c r="A322">
        <v>321</v>
      </c>
      <c r="B322" t="s">
        <v>4</v>
      </c>
      <c r="C322" t="s">
        <v>720</v>
      </c>
      <c r="D322" t="s">
        <v>721</v>
      </c>
      <c r="E322" t="str">
        <f>HYPERLINK("https://talan.bank.gov.ua/get-user-certificate/DZVY_APqG6I60CDiKBl1","Завантажити сертифікат")</f>
        <v>Завантажити сертифікат</v>
      </c>
    </row>
    <row r="323" spans="1:5" x14ac:dyDescent="0.3">
      <c r="A323">
        <v>322</v>
      </c>
      <c r="B323" t="s">
        <v>4</v>
      </c>
      <c r="C323" t="s">
        <v>722</v>
      </c>
      <c r="D323" t="s">
        <v>723</v>
      </c>
      <c r="E323" t="str">
        <f>HYPERLINK("https://talan.bank.gov.ua/get-user-certificate/DZVY_mw43wTRjibrGvWG","Завантажити сертифікат")</f>
        <v>Завантажити сертифікат</v>
      </c>
    </row>
    <row r="324" spans="1:5" x14ac:dyDescent="0.3">
      <c r="A324">
        <v>323</v>
      </c>
      <c r="B324" t="s">
        <v>4</v>
      </c>
      <c r="C324" t="s">
        <v>724</v>
      </c>
      <c r="D324" t="s">
        <v>725</v>
      </c>
      <c r="E324" t="str">
        <f>HYPERLINK("https://talan.bank.gov.ua/get-user-certificate/DZVY_UAUe5pJPyJu-Irl","Завантажити сертифікат")</f>
        <v>Завантажити сертифікат</v>
      </c>
    </row>
    <row r="325" spans="1:5" x14ac:dyDescent="0.3">
      <c r="A325">
        <v>324</v>
      </c>
      <c r="B325" t="s">
        <v>4</v>
      </c>
      <c r="C325" t="s">
        <v>726</v>
      </c>
      <c r="D325" t="s">
        <v>727</v>
      </c>
      <c r="E325" t="str">
        <f>HYPERLINK("https://talan.bank.gov.ua/get-user-certificate/DZVY_97vbJN86-KuBbHB","Завантажити сертифікат")</f>
        <v>Завантажити сертифікат</v>
      </c>
    </row>
    <row r="326" spans="1:5" x14ac:dyDescent="0.3">
      <c r="A326">
        <v>325</v>
      </c>
      <c r="B326" t="s">
        <v>4</v>
      </c>
      <c r="C326" t="s">
        <v>728</v>
      </c>
      <c r="D326" t="s">
        <v>729</v>
      </c>
      <c r="E326" t="str">
        <f>HYPERLINK("https://talan.bank.gov.ua/get-user-certificate/DZVY_lVkYMMNa0akBFnS","Завантажити сертифікат")</f>
        <v>Завантажити сертифікат</v>
      </c>
    </row>
    <row r="327" spans="1:5" x14ac:dyDescent="0.3">
      <c r="A327">
        <v>326</v>
      </c>
      <c r="B327" t="s">
        <v>4</v>
      </c>
      <c r="C327" t="s">
        <v>730</v>
      </c>
      <c r="D327" t="s">
        <v>731</v>
      </c>
      <c r="E327" t="str">
        <f>HYPERLINK("https://talan.bank.gov.ua/get-user-certificate/DZVY_zyEDfV8TLFAqRR4","Завантажити сертифікат")</f>
        <v>Завантажити сертифікат</v>
      </c>
    </row>
    <row r="328" spans="1:5" x14ac:dyDescent="0.3">
      <c r="A328">
        <v>327</v>
      </c>
      <c r="B328" t="s">
        <v>4</v>
      </c>
      <c r="C328" t="s">
        <v>732</v>
      </c>
      <c r="D328" t="s">
        <v>733</v>
      </c>
      <c r="E328" t="str">
        <f>HYPERLINK("https://talan.bank.gov.ua/get-user-certificate/DZVY_Np8ms3yRDWnOw_c","Завантажити сертифікат")</f>
        <v>Завантажити сертифікат</v>
      </c>
    </row>
    <row r="329" spans="1:5" x14ac:dyDescent="0.3">
      <c r="A329">
        <v>328</v>
      </c>
      <c r="B329" t="s">
        <v>4</v>
      </c>
      <c r="C329" t="s">
        <v>734</v>
      </c>
      <c r="D329" t="s">
        <v>735</v>
      </c>
      <c r="E329" t="str">
        <f>HYPERLINK("https://talan.bank.gov.ua/get-user-certificate/DZVY_VwO0Ur_P_ZoL2dV","Завантажити сертифікат")</f>
        <v>Завантажити сертифікат</v>
      </c>
    </row>
    <row r="330" spans="1:5" x14ac:dyDescent="0.3">
      <c r="A330">
        <v>329</v>
      </c>
      <c r="B330" t="s">
        <v>4</v>
      </c>
      <c r="C330" t="s">
        <v>736</v>
      </c>
      <c r="D330" t="s">
        <v>737</v>
      </c>
      <c r="E330" t="str">
        <f>HYPERLINK("https://talan.bank.gov.ua/get-user-certificate/DZVY_dI8ROpEY_N-U154","Завантажити сертифікат")</f>
        <v>Завантажити сертифікат</v>
      </c>
    </row>
    <row r="331" spans="1:5" x14ac:dyDescent="0.3">
      <c r="A331">
        <v>330</v>
      </c>
      <c r="B331" t="s">
        <v>4</v>
      </c>
      <c r="C331" t="s">
        <v>738</v>
      </c>
      <c r="D331" t="s">
        <v>739</v>
      </c>
      <c r="E331" t="str">
        <f>HYPERLINK("https://talan.bank.gov.ua/get-user-certificate/DZVY_Qh2bUVy1OjrSysp","Завантажити сертифікат")</f>
        <v>Завантажити сертифікат</v>
      </c>
    </row>
    <row r="332" spans="1:5" x14ac:dyDescent="0.3">
      <c r="A332">
        <v>331</v>
      </c>
      <c r="B332" t="s">
        <v>4</v>
      </c>
      <c r="C332" t="s">
        <v>740</v>
      </c>
      <c r="D332" t="s">
        <v>741</v>
      </c>
      <c r="E332" t="str">
        <f>HYPERLINK("https://talan.bank.gov.ua/get-user-certificate/DZVY_2h7I7XRMKMnNgf7","Завантажити сертифікат")</f>
        <v>Завантажити сертифікат</v>
      </c>
    </row>
    <row r="333" spans="1:5" x14ac:dyDescent="0.3">
      <c r="A333">
        <v>332</v>
      </c>
      <c r="B333" t="s">
        <v>4</v>
      </c>
      <c r="C333" t="s">
        <v>742</v>
      </c>
      <c r="D333" t="s">
        <v>743</v>
      </c>
      <c r="E333" t="str">
        <f>HYPERLINK("https://talan.bank.gov.ua/get-user-certificate/DZVY_a9LRU43i_SUTdmC","Завантажити сертифікат")</f>
        <v>Завантажити сертифікат</v>
      </c>
    </row>
    <row r="334" spans="1:5" x14ac:dyDescent="0.3">
      <c r="A334">
        <v>333</v>
      </c>
      <c r="B334" t="s">
        <v>4</v>
      </c>
      <c r="C334" t="s">
        <v>744</v>
      </c>
      <c r="D334" t="s">
        <v>745</v>
      </c>
      <c r="E334" t="str">
        <f>HYPERLINK("https://talan.bank.gov.ua/get-user-certificate/DZVY_vRYh6ztOGqE-E3E","Завантажити сертифікат")</f>
        <v>Завантажити сертифікат</v>
      </c>
    </row>
    <row r="335" spans="1:5" x14ac:dyDescent="0.3">
      <c r="A335">
        <v>334</v>
      </c>
      <c r="B335" t="s">
        <v>4</v>
      </c>
      <c r="C335" t="s">
        <v>746</v>
      </c>
      <c r="D335" t="s">
        <v>198</v>
      </c>
      <c r="E335" t="str">
        <f>HYPERLINK("https://talan.bank.gov.ua/get-user-certificate/DZVY_quRyBxn4ZhVa7kq","Завантажити сертифікат")</f>
        <v>Завантажити сертифікат</v>
      </c>
    </row>
    <row r="336" spans="1:5" x14ac:dyDescent="0.3">
      <c r="A336">
        <v>335</v>
      </c>
      <c r="B336" t="s">
        <v>4</v>
      </c>
      <c r="C336" t="s">
        <v>747</v>
      </c>
      <c r="D336" t="s">
        <v>198</v>
      </c>
      <c r="E336" t="str">
        <f>HYPERLINK("https://talan.bank.gov.ua/get-user-certificate/DZVY_oksVq2aTlLLLGR7","Завантажити сертифікат")</f>
        <v>Завантажити сертифікат</v>
      </c>
    </row>
    <row r="337" spans="1:5" x14ac:dyDescent="0.3">
      <c r="A337">
        <v>336</v>
      </c>
      <c r="B337" t="s">
        <v>4</v>
      </c>
      <c r="C337" t="s">
        <v>748</v>
      </c>
      <c r="D337" t="s">
        <v>749</v>
      </c>
      <c r="E337" t="str">
        <f>HYPERLINK("https://talan.bank.gov.ua/get-user-certificate/DZVY_1-RbOIX3AUiLQ5M","Завантажити сертифікат")</f>
        <v>Завантажити сертифікат</v>
      </c>
    </row>
    <row r="338" spans="1:5" x14ac:dyDescent="0.3">
      <c r="A338">
        <v>337</v>
      </c>
      <c r="B338" t="s">
        <v>4</v>
      </c>
      <c r="C338" t="s">
        <v>750</v>
      </c>
      <c r="D338" t="s">
        <v>751</v>
      </c>
      <c r="E338" t="str">
        <f>HYPERLINK("https://talan.bank.gov.ua/get-user-certificate/DZVY_eWb8k_Fahc1VTOX","Завантажити сертифікат")</f>
        <v>Завантажити сертифікат</v>
      </c>
    </row>
    <row r="339" spans="1:5" x14ac:dyDescent="0.3">
      <c r="A339">
        <v>338</v>
      </c>
      <c r="B339" t="s">
        <v>4</v>
      </c>
      <c r="C339" t="s">
        <v>752</v>
      </c>
      <c r="D339" t="s">
        <v>753</v>
      </c>
      <c r="E339" t="str">
        <f>HYPERLINK("https://talan.bank.gov.ua/get-user-certificate/DZVY_RtPiYZRBoP03UUa","Завантажити сертифікат")</f>
        <v>Завантажити сертифікат</v>
      </c>
    </row>
    <row r="340" spans="1:5" x14ac:dyDescent="0.3">
      <c r="A340">
        <v>339</v>
      </c>
      <c r="B340" t="s">
        <v>4</v>
      </c>
      <c r="C340" t="s">
        <v>754</v>
      </c>
      <c r="D340" t="s">
        <v>755</v>
      </c>
      <c r="E340" t="str">
        <f>HYPERLINK("https://talan.bank.gov.ua/get-user-certificate/DZVY_Of1crPPrCwokqX2","Завантажити сертифікат")</f>
        <v>Завантажити сертифікат</v>
      </c>
    </row>
    <row r="341" spans="1:5" x14ac:dyDescent="0.3">
      <c r="A341">
        <v>340</v>
      </c>
      <c r="B341" t="s">
        <v>4</v>
      </c>
      <c r="C341" t="s">
        <v>756</v>
      </c>
      <c r="D341" t="s">
        <v>757</v>
      </c>
      <c r="E341" t="str">
        <f>HYPERLINK("https://talan.bank.gov.ua/get-user-certificate/DZVY_CmW4q8HAZWUUkcG","Завантажити сертифікат")</f>
        <v>Завантажити сертифікат</v>
      </c>
    </row>
    <row r="342" spans="1:5" x14ac:dyDescent="0.3">
      <c r="A342">
        <v>341</v>
      </c>
      <c r="B342" t="s">
        <v>4</v>
      </c>
      <c r="C342" t="s">
        <v>758</v>
      </c>
      <c r="D342" t="s">
        <v>759</v>
      </c>
      <c r="E342" t="str">
        <f>HYPERLINK("https://talan.bank.gov.ua/get-user-certificate/DZVY_qwPY2znG_H46Pev","Завантажити сертифікат")</f>
        <v>Завантажити сертифікат</v>
      </c>
    </row>
    <row r="343" spans="1:5" x14ac:dyDescent="0.3">
      <c r="A343">
        <v>342</v>
      </c>
      <c r="B343" t="s">
        <v>4</v>
      </c>
      <c r="C343" t="s">
        <v>760</v>
      </c>
      <c r="D343" t="s">
        <v>761</v>
      </c>
      <c r="E343" t="str">
        <f>HYPERLINK("https://talan.bank.gov.ua/get-user-certificate/DZVY_yKWJkTVlY2HgYO4","Завантажити сертифікат")</f>
        <v>Завантажити сертифікат</v>
      </c>
    </row>
    <row r="344" spans="1:5" x14ac:dyDescent="0.3">
      <c r="A344">
        <v>343</v>
      </c>
      <c r="B344" t="s">
        <v>4</v>
      </c>
      <c r="C344" t="s">
        <v>762</v>
      </c>
      <c r="D344" t="s">
        <v>602</v>
      </c>
      <c r="E344" t="str">
        <f>HYPERLINK("https://talan.bank.gov.ua/get-user-certificate/DZVY_hed6CPKC4g7nFiF","Завантажити сертифікат")</f>
        <v>Завантажити сертифікат</v>
      </c>
    </row>
    <row r="345" spans="1:5" x14ac:dyDescent="0.3">
      <c r="A345">
        <v>344</v>
      </c>
      <c r="B345" t="s">
        <v>4</v>
      </c>
      <c r="C345" t="s">
        <v>763</v>
      </c>
      <c r="D345" t="s">
        <v>764</v>
      </c>
      <c r="E345" t="str">
        <f>HYPERLINK("https://talan.bank.gov.ua/get-user-certificate/DZVY_geOx-0U_DVYpuGi","Завантажити сертифікат")</f>
        <v>Завантажити сертифікат</v>
      </c>
    </row>
    <row r="346" spans="1:5" x14ac:dyDescent="0.3">
      <c r="A346">
        <v>345</v>
      </c>
      <c r="B346" t="s">
        <v>4</v>
      </c>
      <c r="C346" t="s">
        <v>765</v>
      </c>
      <c r="D346" t="s">
        <v>766</v>
      </c>
      <c r="E346" t="str">
        <f>HYPERLINK("https://talan.bank.gov.ua/get-user-certificate/DZVY_UbX-9nsE1reZF-q","Завантажити сертифікат")</f>
        <v>Завантажити сертифікат</v>
      </c>
    </row>
    <row r="347" spans="1:5" x14ac:dyDescent="0.3">
      <c r="A347">
        <v>346</v>
      </c>
      <c r="B347" t="s">
        <v>4</v>
      </c>
      <c r="C347" t="s">
        <v>767</v>
      </c>
      <c r="D347" t="s">
        <v>768</v>
      </c>
      <c r="E347" t="str">
        <f>HYPERLINK("https://talan.bank.gov.ua/get-user-certificate/DZVY_KeuvQhL1PHE1zjG","Завантажити сертифікат")</f>
        <v>Завантажити сертифікат</v>
      </c>
    </row>
    <row r="348" spans="1:5" x14ac:dyDescent="0.3">
      <c r="A348">
        <v>347</v>
      </c>
      <c r="B348" t="s">
        <v>4</v>
      </c>
      <c r="C348" t="s">
        <v>769</v>
      </c>
      <c r="D348" t="s">
        <v>770</v>
      </c>
      <c r="E348" t="str">
        <f>HYPERLINK("https://talan.bank.gov.ua/get-user-certificate/DZVY_-R6I4t_J_0-KRRw","Завантажити сертифікат")</f>
        <v>Завантажити сертифікат</v>
      </c>
    </row>
    <row r="349" spans="1:5" x14ac:dyDescent="0.3">
      <c r="A349">
        <v>348</v>
      </c>
      <c r="B349" t="s">
        <v>4</v>
      </c>
      <c r="C349" t="s">
        <v>771</v>
      </c>
      <c r="D349" t="s">
        <v>772</v>
      </c>
      <c r="E349" t="str">
        <f>HYPERLINK("https://talan.bank.gov.ua/get-user-certificate/DZVY_00ikBFKE1Wrcj_b","Завантажити сертифікат")</f>
        <v>Завантажити сертифікат</v>
      </c>
    </row>
    <row r="350" spans="1:5" x14ac:dyDescent="0.3">
      <c r="A350">
        <v>349</v>
      </c>
      <c r="B350" t="s">
        <v>4</v>
      </c>
      <c r="C350" t="s">
        <v>773</v>
      </c>
      <c r="D350" t="s">
        <v>774</v>
      </c>
      <c r="E350" t="str">
        <f>HYPERLINK("https://talan.bank.gov.ua/get-user-certificate/DZVY_sjA5dBqEf1C4W26","Завантажити сертифікат")</f>
        <v>Завантажити сертифікат</v>
      </c>
    </row>
    <row r="351" spans="1:5" x14ac:dyDescent="0.3">
      <c r="A351">
        <v>350</v>
      </c>
      <c r="B351" t="s">
        <v>4</v>
      </c>
      <c r="C351" t="s">
        <v>775</v>
      </c>
      <c r="D351" t="s">
        <v>776</v>
      </c>
      <c r="E351" t="str">
        <f>HYPERLINK("https://talan.bank.gov.ua/get-user-certificate/DZVY_a-uxFLL5ojGytx-","Завантажити сертифікат")</f>
        <v>Завантажити сертифікат</v>
      </c>
    </row>
    <row r="352" spans="1:5" x14ac:dyDescent="0.3">
      <c r="A352">
        <v>351</v>
      </c>
      <c r="B352" t="s">
        <v>4</v>
      </c>
      <c r="C352" t="s">
        <v>777</v>
      </c>
      <c r="D352" t="s">
        <v>354</v>
      </c>
      <c r="E352" t="str">
        <f>HYPERLINK("https://talan.bank.gov.ua/get-user-certificate/DZVY_LTSQZMF_jQJ1E-A","Завантажити сертифікат")</f>
        <v>Завантажити сертифікат</v>
      </c>
    </row>
    <row r="353" spans="1:5" x14ac:dyDescent="0.3">
      <c r="A353">
        <v>352</v>
      </c>
      <c r="B353" t="s">
        <v>4</v>
      </c>
      <c r="C353" t="s">
        <v>778</v>
      </c>
      <c r="D353" t="s">
        <v>779</v>
      </c>
      <c r="E353" t="str">
        <f>HYPERLINK("https://talan.bank.gov.ua/get-user-certificate/DZVY_SKWnJA99AK9w0M0","Завантажити сертифікат")</f>
        <v>Завантажити сертифікат</v>
      </c>
    </row>
    <row r="354" spans="1:5" x14ac:dyDescent="0.3">
      <c r="A354">
        <v>353</v>
      </c>
      <c r="B354" t="s">
        <v>4</v>
      </c>
      <c r="C354" t="s">
        <v>780</v>
      </c>
      <c r="D354" t="s">
        <v>781</v>
      </c>
      <c r="E354" t="str">
        <f>HYPERLINK("https://talan.bank.gov.ua/get-user-certificate/DZVY_73D_hEb6Vk9ZKBD","Завантажити сертифікат")</f>
        <v>Завантажити сертифікат</v>
      </c>
    </row>
    <row r="355" spans="1:5" x14ac:dyDescent="0.3">
      <c r="A355">
        <v>354</v>
      </c>
      <c r="B355" t="s">
        <v>4</v>
      </c>
      <c r="C355" t="s">
        <v>782</v>
      </c>
      <c r="D355" t="s">
        <v>783</v>
      </c>
      <c r="E355" t="str">
        <f>HYPERLINK("https://talan.bank.gov.ua/get-user-certificate/DZVY_IbZbGQVGYq4kqVW","Завантажити сертифікат")</f>
        <v>Завантажити сертифікат</v>
      </c>
    </row>
    <row r="356" spans="1:5" x14ac:dyDescent="0.3">
      <c r="A356">
        <v>355</v>
      </c>
      <c r="B356" t="s">
        <v>4</v>
      </c>
      <c r="C356" t="s">
        <v>784</v>
      </c>
      <c r="D356" t="s">
        <v>785</v>
      </c>
      <c r="E356" t="str">
        <f>HYPERLINK("https://talan.bank.gov.ua/get-user-certificate/DZVY_Vi6-1O4RSghexlM","Завантажити сертифікат")</f>
        <v>Завантажити сертифікат</v>
      </c>
    </row>
    <row r="357" spans="1:5" x14ac:dyDescent="0.3">
      <c r="A357">
        <v>356</v>
      </c>
      <c r="B357" t="s">
        <v>4</v>
      </c>
      <c r="C357" t="s">
        <v>786</v>
      </c>
      <c r="D357" t="s">
        <v>787</v>
      </c>
      <c r="E357" t="str">
        <f>HYPERLINK("https://talan.bank.gov.ua/get-user-certificate/DZVY_MDyVxewelHRuAv2","Завантажити сертифікат")</f>
        <v>Завантажити сертифікат</v>
      </c>
    </row>
    <row r="358" spans="1:5" x14ac:dyDescent="0.3">
      <c r="A358">
        <v>357</v>
      </c>
      <c r="B358" t="s">
        <v>4</v>
      </c>
      <c r="C358" t="s">
        <v>788</v>
      </c>
      <c r="D358" t="s">
        <v>789</v>
      </c>
      <c r="E358" t="str">
        <f>HYPERLINK("https://talan.bank.gov.ua/get-user-certificate/DZVY_qKNpdjq6z-NBo6e","Завантажити сертифікат")</f>
        <v>Завантажити сертифікат</v>
      </c>
    </row>
    <row r="359" spans="1:5" x14ac:dyDescent="0.3">
      <c r="A359">
        <v>358</v>
      </c>
      <c r="B359" t="s">
        <v>4</v>
      </c>
      <c r="C359" t="s">
        <v>790</v>
      </c>
      <c r="D359" t="s">
        <v>198</v>
      </c>
      <c r="E359" t="str">
        <f>HYPERLINK("https://talan.bank.gov.ua/get-user-certificate/DZVY_xX8PDV4uMuyr0AQ","Завантажити сертифікат")</f>
        <v>Завантажити сертифікат</v>
      </c>
    </row>
    <row r="360" spans="1:5" x14ac:dyDescent="0.3">
      <c r="A360">
        <v>359</v>
      </c>
      <c r="B360" t="s">
        <v>4</v>
      </c>
      <c r="C360" t="s">
        <v>791</v>
      </c>
      <c r="D360" t="s">
        <v>792</v>
      </c>
      <c r="E360" t="str">
        <f>HYPERLINK("https://talan.bank.gov.ua/get-user-certificate/DZVY_XGfZFqb1yCqnoXa","Завантажити сертифікат")</f>
        <v>Завантажити сертифікат</v>
      </c>
    </row>
    <row r="361" spans="1:5" x14ac:dyDescent="0.3">
      <c r="A361">
        <v>360</v>
      </c>
      <c r="B361" t="s">
        <v>4</v>
      </c>
      <c r="C361" t="s">
        <v>793</v>
      </c>
      <c r="D361" t="s">
        <v>18</v>
      </c>
      <c r="E361" t="str">
        <f>HYPERLINK("https://talan.bank.gov.ua/get-user-certificate/DZVY_MgBXewJM9sTI6cg","Завантажити сертифікат")</f>
        <v>Завантажити сертифікат</v>
      </c>
    </row>
    <row r="362" spans="1:5" x14ac:dyDescent="0.3">
      <c r="A362">
        <v>361</v>
      </c>
      <c r="B362" t="s">
        <v>4</v>
      </c>
      <c r="C362" t="s">
        <v>794</v>
      </c>
      <c r="D362" t="s">
        <v>795</v>
      </c>
      <c r="E362" t="str">
        <f>HYPERLINK("https://talan.bank.gov.ua/get-user-certificate/DZVY_hT6RA2WQizyg_6f","Завантажити сертифікат")</f>
        <v>Завантажити сертифікат</v>
      </c>
    </row>
    <row r="363" spans="1:5" x14ac:dyDescent="0.3">
      <c r="A363">
        <v>362</v>
      </c>
      <c r="B363" t="s">
        <v>4</v>
      </c>
      <c r="C363" t="s">
        <v>796</v>
      </c>
      <c r="D363" t="s">
        <v>797</v>
      </c>
      <c r="E363" t="str">
        <f>HYPERLINK("https://talan.bank.gov.ua/get-user-certificate/DZVY_sJcAr4JSr8bc8vm","Завантажити сертифікат")</f>
        <v>Завантажити сертифікат</v>
      </c>
    </row>
    <row r="364" spans="1:5" x14ac:dyDescent="0.3">
      <c r="A364">
        <v>363</v>
      </c>
      <c r="B364" t="s">
        <v>4</v>
      </c>
      <c r="C364" t="s">
        <v>798</v>
      </c>
      <c r="D364" t="s">
        <v>799</v>
      </c>
      <c r="E364" t="str">
        <f>HYPERLINK("https://talan.bank.gov.ua/get-user-certificate/DZVY_W7ZyGEDQWXXxkmG","Завантажити сертифікат")</f>
        <v>Завантажити сертифікат</v>
      </c>
    </row>
    <row r="365" spans="1:5" x14ac:dyDescent="0.3">
      <c r="A365">
        <v>364</v>
      </c>
      <c r="B365" t="s">
        <v>4</v>
      </c>
      <c r="C365" t="s">
        <v>800</v>
      </c>
      <c r="D365" t="s">
        <v>128</v>
      </c>
      <c r="E365" t="str">
        <f>HYPERLINK("https://talan.bank.gov.ua/get-user-certificate/DZVY_JjI_m5QyMsLOW5B","Завантажити сертифікат")</f>
        <v>Завантажити сертифікат</v>
      </c>
    </row>
    <row r="366" spans="1:5" x14ac:dyDescent="0.3">
      <c r="A366">
        <v>365</v>
      </c>
      <c r="B366" t="s">
        <v>4</v>
      </c>
      <c r="C366" t="s">
        <v>801</v>
      </c>
      <c r="D366" t="s">
        <v>802</v>
      </c>
      <c r="E366" t="str">
        <f>HYPERLINK("https://talan.bank.gov.ua/get-user-certificate/DZVY_6HQG3M4VKXliPDT","Завантажити сертифікат")</f>
        <v>Завантажити сертифікат</v>
      </c>
    </row>
    <row r="367" spans="1:5" x14ac:dyDescent="0.3">
      <c r="A367">
        <v>366</v>
      </c>
      <c r="B367" t="s">
        <v>4</v>
      </c>
      <c r="C367" t="s">
        <v>803</v>
      </c>
      <c r="D367" t="s">
        <v>802</v>
      </c>
      <c r="E367" t="str">
        <f>HYPERLINK("https://talan.bank.gov.ua/get-user-certificate/DZVY_myz_mHOq6TMRgAS","Завантажити сертифікат")</f>
        <v>Завантажити сертифікат</v>
      </c>
    </row>
    <row r="368" spans="1:5" x14ac:dyDescent="0.3">
      <c r="A368">
        <v>367</v>
      </c>
      <c r="B368" t="s">
        <v>4</v>
      </c>
      <c r="C368" t="s">
        <v>804</v>
      </c>
      <c r="D368" t="s">
        <v>80</v>
      </c>
      <c r="E368" t="str">
        <f>HYPERLINK("https://talan.bank.gov.ua/get-user-certificate/DZVY_3dK3VH3haq4G_qv","Завантажити сертифікат")</f>
        <v>Завантажити сертифікат</v>
      </c>
    </row>
    <row r="369" spans="1:5" x14ac:dyDescent="0.3">
      <c r="A369">
        <v>368</v>
      </c>
      <c r="B369" t="s">
        <v>4</v>
      </c>
      <c r="C369" t="s">
        <v>805</v>
      </c>
      <c r="D369" t="s">
        <v>602</v>
      </c>
      <c r="E369" t="str">
        <f>HYPERLINK("https://talan.bank.gov.ua/get-user-certificate/DZVY_9bLCVaPDHTQ-YTN","Завантажити сертифікат")</f>
        <v>Завантажити сертифікат</v>
      </c>
    </row>
    <row r="370" spans="1:5" x14ac:dyDescent="0.3">
      <c r="A370">
        <v>369</v>
      </c>
      <c r="B370" t="s">
        <v>4</v>
      </c>
      <c r="C370" t="s">
        <v>806</v>
      </c>
      <c r="D370" t="s">
        <v>807</v>
      </c>
      <c r="E370" t="str">
        <f>HYPERLINK("https://talan.bank.gov.ua/get-user-certificate/DZVY_XGLr-kSRysZBLXB","Завантажити сертифікат")</f>
        <v>Завантажити сертифікат</v>
      </c>
    </row>
    <row r="371" spans="1:5" x14ac:dyDescent="0.3">
      <c r="A371">
        <v>370</v>
      </c>
      <c r="B371" t="s">
        <v>4</v>
      </c>
      <c r="C371" t="s">
        <v>808</v>
      </c>
      <c r="D371" t="s">
        <v>158</v>
      </c>
      <c r="E371" t="str">
        <f>HYPERLINK("https://talan.bank.gov.ua/get-user-certificate/DZVY_87l08xks8GU6w1Y","Завантажити сертифікат")</f>
        <v>Завантажити сертифікат</v>
      </c>
    </row>
    <row r="372" spans="1:5" x14ac:dyDescent="0.3">
      <c r="A372">
        <v>371</v>
      </c>
      <c r="B372" t="s">
        <v>4</v>
      </c>
      <c r="C372" t="s">
        <v>809</v>
      </c>
      <c r="D372" t="s">
        <v>580</v>
      </c>
      <c r="E372" t="str">
        <f>HYPERLINK("https://talan.bank.gov.ua/get-user-certificate/DZVY_satVpoovzZMHqqE","Завантажити сертифікат")</f>
        <v>Завантажити сертифікат</v>
      </c>
    </row>
    <row r="373" spans="1:5" x14ac:dyDescent="0.3">
      <c r="A373">
        <v>372</v>
      </c>
      <c r="B373" t="s">
        <v>4</v>
      </c>
      <c r="C373" t="s">
        <v>810</v>
      </c>
      <c r="D373" t="s">
        <v>399</v>
      </c>
      <c r="E373" t="str">
        <f>HYPERLINK("https://talan.bank.gov.ua/get-user-certificate/DZVY_NnYlw451tSdJgKC","Завантажити сертифікат")</f>
        <v>Завантажити сертифікат</v>
      </c>
    </row>
    <row r="374" spans="1:5" x14ac:dyDescent="0.3">
      <c r="A374">
        <v>373</v>
      </c>
      <c r="B374" t="s">
        <v>4</v>
      </c>
      <c r="C374" t="s">
        <v>811</v>
      </c>
      <c r="D374" t="s">
        <v>802</v>
      </c>
      <c r="E374" t="str">
        <f>HYPERLINK("https://talan.bank.gov.ua/get-user-certificate/DZVY_DoHv-AWFZcg-F23","Завантажити сертифікат")</f>
        <v>Завантажити сертифікат</v>
      </c>
    </row>
    <row r="375" spans="1:5" x14ac:dyDescent="0.3">
      <c r="A375">
        <v>374</v>
      </c>
      <c r="B375" t="s">
        <v>4</v>
      </c>
      <c r="C375" t="s">
        <v>812</v>
      </c>
      <c r="D375" t="s">
        <v>813</v>
      </c>
      <c r="E375" t="str">
        <f>HYPERLINK("https://talan.bank.gov.ua/get-user-certificate/DZVY_3v7u3tjYM6CdzDX","Завантажити сертифікат")</f>
        <v>Завантажити сертифікат</v>
      </c>
    </row>
    <row r="376" spans="1:5" x14ac:dyDescent="0.3">
      <c r="A376">
        <v>375</v>
      </c>
      <c r="B376" t="s">
        <v>4</v>
      </c>
      <c r="C376" t="s">
        <v>814</v>
      </c>
      <c r="D376" t="s">
        <v>815</v>
      </c>
      <c r="E376" t="str">
        <f>HYPERLINK("https://talan.bank.gov.ua/get-user-certificate/DZVY_Af4e9USSd0iEzWp","Завантажити сертифікат")</f>
        <v>Завантажити сертифікат</v>
      </c>
    </row>
    <row r="377" spans="1:5" x14ac:dyDescent="0.3">
      <c r="A377">
        <v>376</v>
      </c>
      <c r="B377" t="s">
        <v>4</v>
      </c>
      <c r="C377" t="s">
        <v>816</v>
      </c>
      <c r="D377" t="s">
        <v>817</v>
      </c>
      <c r="E377" t="str">
        <f>HYPERLINK("https://talan.bank.gov.ua/get-user-certificate/DZVY_tqCp98yDaSTCo3H","Завантажити сертифікат")</f>
        <v>Завантажити сертифікат</v>
      </c>
    </row>
    <row r="378" spans="1:5" x14ac:dyDescent="0.3">
      <c r="A378">
        <v>377</v>
      </c>
      <c r="B378" t="s">
        <v>4</v>
      </c>
      <c r="C378" t="s">
        <v>818</v>
      </c>
      <c r="D378" t="s">
        <v>819</v>
      </c>
      <c r="E378" t="str">
        <f>HYPERLINK("https://talan.bank.gov.ua/get-user-certificate/DZVY_vIHvOvWn3VXoW5z","Завантажити сертифікат")</f>
        <v>Завантажити сертифікат</v>
      </c>
    </row>
    <row r="379" spans="1:5" x14ac:dyDescent="0.3">
      <c r="A379">
        <v>378</v>
      </c>
      <c r="B379" t="s">
        <v>4</v>
      </c>
      <c r="C379" t="s">
        <v>820</v>
      </c>
      <c r="D379" t="s">
        <v>821</v>
      </c>
      <c r="E379" t="str">
        <f>HYPERLINK("https://talan.bank.gov.ua/get-user-certificate/DZVY_z99ipGQCTp4_8wF","Завантажити сертифікат")</f>
        <v>Завантажити сертифікат</v>
      </c>
    </row>
    <row r="380" spans="1:5" x14ac:dyDescent="0.3">
      <c r="A380">
        <v>379</v>
      </c>
      <c r="B380" t="s">
        <v>4</v>
      </c>
      <c r="C380" t="s">
        <v>822</v>
      </c>
      <c r="D380" t="s">
        <v>823</v>
      </c>
      <c r="E380" t="str">
        <f>HYPERLINK("https://talan.bank.gov.ua/get-user-certificate/DZVY_e-cw9CA7yCZ_dde","Завантажити сертифікат")</f>
        <v>Завантажити сертифікат</v>
      </c>
    </row>
    <row r="381" spans="1:5" x14ac:dyDescent="0.3">
      <c r="A381">
        <v>380</v>
      </c>
      <c r="B381" t="s">
        <v>4</v>
      </c>
      <c r="C381" t="s">
        <v>824</v>
      </c>
      <c r="D381" t="s">
        <v>825</v>
      </c>
      <c r="E381" t="str">
        <f>HYPERLINK("https://talan.bank.gov.ua/get-user-certificate/DZVY_AvyDyNIlAXQes9B","Завантажити сертифікат")</f>
        <v>Завантажити сертифікат</v>
      </c>
    </row>
    <row r="382" spans="1:5" x14ac:dyDescent="0.3">
      <c r="A382">
        <v>381</v>
      </c>
      <c r="B382" t="s">
        <v>4</v>
      </c>
      <c r="C382" t="s">
        <v>826</v>
      </c>
      <c r="D382" t="s">
        <v>399</v>
      </c>
      <c r="E382" t="str">
        <f>HYPERLINK("https://talan.bank.gov.ua/get-user-certificate/DZVY_BBWhc7t93PzdXMz","Завантажити сертифікат")</f>
        <v>Завантажити сертифікат</v>
      </c>
    </row>
    <row r="383" spans="1:5" x14ac:dyDescent="0.3">
      <c r="A383">
        <v>382</v>
      </c>
      <c r="B383" t="s">
        <v>4</v>
      </c>
      <c r="C383" t="s">
        <v>827</v>
      </c>
      <c r="D383" t="s">
        <v>828</v>
      </c>
      <c r="E383" t="str">
        <f>HYPERLINK("https://talan.bank.gov.ua/get-user-certificate/DZVY_Ifo-Mbqa-LJ_KEq","Завантажити сертифікат")</f>
        <v>Завантажити сертифікат</v>
      </c>
    </row>
    <row r="384" spans="1:5" x14ac:dyDescent="0.3">
      <c r="A384">
        <v>383</v>
      </c>
      <c r="B384" t="s">
        <v>4</v>
      </c>
      <c r="C384" t="s">
        <v>829</v>
      </c>
      <c r="D384" t="s">
        <v>830</v>
      </c>
      <c r="E384" t="str">
        <f>HYPERLINK("https://talan.bank.gov.ua/get-user-certificate/DZVY_tBp5ZBMy7viJkJl","Завантажити сертифікат")</f>
        <v>Завантажити сертифікат</v>
      </c>
    </row>
    <row r="385" spans="1:5" x14ac:dyDescent="0.3">
      <c r="A385">
        <v>384</v>
      </c>
      <c r="B385" t="s">
        <v>4</v>
      </c>
      <c r="C385" t="s">
        <v>831</v>
      </c>
      <c r="D385" t="s">
        <v>832</v>
      </c>
      <c r="E385" t="str">
        <f>HYPERLINK("https://talan.bank.gov.ua/get-user-certificate/DZVY_QON867OWyCG_UdR","Завантажити сертифікат")</f>
        <v>Завантажити сертифікат</v>
      </c>
    </row>
    <row r="386" spans="1:5" x14ac:dyDescent="0.3">
      <c r="A386">
        <v>385</v>
      </c>
      <c r="B386" t="s">
        <v>4</v>
      </c>
      <c r="C386" t="s">
        <v>833</v>
      </c>
      <c r="D386" t="s">
        <v>272</v>
      </c>
      <c r="E386" t="str">
        <f>HYPERLINK("https://talan.bank.gov.ua/get-user-certificate/DZVY_YZb2Ne_-Qo67KYd","Завантажити сертифікат")</f>
        <v>Завантажити сертифікат</v>
      </c>
    </row>
    <row r="387" spans="1:5" x14ac:dyDescent="0.3">
      <c r="A387">
        <v>386</v>
      </c>
      <c r="B387" t="s">
        <v>4</v>
      </c>
      <c r="C387" t="s">
        <v>834</v>
      </c>
      <c r="D387" t="s">
        <v>835</v>
      </c>
      <c r="E387" t="str">
        <f>HYPERLINK("https://talan.bank.gov.ua/get-user-certificate/DZVY_iqHlTXauR3o1u8f","Завантажити сертифікат")</f>
        <v>Завантажити сертифікат</v>
      </c>
    </row>
    <row r="388" spans="1:5" x14ac:dyDescent="0.3">
      <c r="A388">
        <v>387</v>
      </c>
      <c r="B388" t="s">
        <v>4</v>
      </c>
      <c r="C388" t="s">
        <v>836</v>
      </c>
      <c r="D388" t="s">
        <v>837</v>
      </c>
      <c r="E388" t="str">
        <f>HYPERLINK("https://talan.bank.gov.ua/get-user-certificate/DZVY_JopEdOtj6bHidHS","Завантажити сертифікат")</f>
        <v>Завантажити сертифікат</v>
      </c>
    </row>
    <row r="389" spans="1:5" x14ac:dyDescent="0.3">
      <c r="A389">
        <v>388</v>
      </c>
      <c r="B389" t="s">
        <v>4</v>
      </c>
      <c r="C389" t="s">
        <v>838</v>
      </c>
      <c r="D389" t="s">
        <v>104</v>
      </c>
      <c r="E389" t="str">
        <f>HYPERLINK("https://talan.bank.gov.ua/get-user-certificate/DZVY_ISzCJIeXiy42nBS","Завантажити сертифікат")</f>
        <v>Завантажити сертифікат</v>
      </c>
    </row>
    <row r="390" spans="1:5" x14ac:dyDescent="0.3">
      <c r="A390">
        <v>389</v>
      </c>
      <c r="B390" t="s">
        <v>4</v>
      </c>
      <c r="C390" t="s">
        <v>839</v>
      </c>
      <c r="D390" t="s">
        <v>840</v>
      </c>
      <c r="E390" t="str">
        <f>HYPERLINK("https://talan.bank.gov.ua/get-user-certificate/DZVY_8S0BLg_Bhsl3jqg","Завантажити сертифікат")</f>
        <v>Завантажити сертифікат</v>
      </c>
    </row>
    <row r="391" spans="1:5" x14ac:dyDescent="0.3">
      <c r="A391">
        <v>390</v>
      </c>
      <c r="B391" t="s">
        <v>4</v>
      </c>
      <c r="C391" t="s">
        <v>841</v>
      </c>
      <c r="D391" t="s">
        <v>842</v>
      </c>
      <c r="E391" t="str">
        <f>HYPERLINK("https://talan.bank.gov.ua/get-user-certificate/DZVY_iIB8bVVv0XX3mfY","Завантажити сертифікат")</f>
        <v>Завантажити сертифікат</v>
      </c>
    </row>
    <row r="392" spans="1:5" x14ac:dyDescent="0.3">
      <c r="A392">
        <v>391</v>
      </c>
      <c r="B392" t="s">
        <v>4</v>
      </c>
      <c r="C392" t="s">
        <v>843</v>
      </c>
      <c r="D392" t="s">
        <v>844</v>
      </c>
      <c r="E392" t="str">
        <f>HYPERLINK("https://talan.bank.gov.ua/get-user-certificate/DZVY_Wn3MYJDO7QDPkhl","Завантажити сертифікат")</f>
        <v>Завантажити сертифікат</v>
      </c>
    </row>
    <row r="393" spans="1:5" x14ac:dyDescent="0.3">
      <c r="A393">
        <v>392</v>
      </c>
      <c r="B393" t="s">
        <v>4</v>
      </c>
      <c r="C393" t="s">
        <v>845</v>
      </c>
      <c r="D393" t="s">
        <v>846</v>
      </c>
      <c r="E393" t="str">
        <f>HYPERLINK("https://talan.bank.gov.ua/get-user-certificate/DZVY_9CpaoUB6m6jO7kS","Завантажити сертифікат")</f>
        <v>Завантажити сертифікат</v>
      </c>
    </row>
    <row r="394" spans="1:5" x14ac:dyDescent="0.3">
      <c r="A394">
        <v>393</v>
      </c>
      <c r="B394" t="s">
        <v>4</v>
      </c>
      <c r="C394" t="s">
        <v>847</v>
      </c>
      <c r="D394" t="s">
        <v>848</v>
      </c>
      <c r="E394" t="str">
        <f>HYPERLINK("https://talan.bank.gov.ua/get-user-certificate/DZVY_E8KPCJj44_AVoBO","Завантажити сертифікат")</f>
        <v>Завантажити сертифікат</v>
      </c>
    </row>
    <row r="395" spans="1:5" x14ac:dyDescent="0.3">
      <c r="A395">
        <v>394</v>
      </c>
      <c r="B395" t="s">
        <v>4</v>
      </c>
      <c r="C395" t="s">
        <v>849</v>
      </c>
      <c r="D395" t="s">
        <v>850</v>
      </c>
      <c r="E395" t="str">
        <f>HYPERLINK("https://talan.bank.gov.ua/get-user-certificate/DZVY_BrnoNx6TvO7At-u","Завантажити сертифікат")</f>
        <v>Завантажити сертифікат</v>
      </c>
    </row>
    <row r="396" spans="1:5" x14ac:dyDescent="0.3">
      <c r="A396">
        <v>395</v>
      </c>
      <c r="B396" t="s">
        <v>4</v>
      </c>
      <c r="C396" t="s">
        <v>851</v>
      </c>
      <c r="D396" t="s">
        <v>852</v>
      </c>
      <c r="E396" t="str">
        <f>HYPERLINK("https://talan.bank.gov.ua/get-user-certificate/DZVY_QN3ZRVdVqZLKqV7","Завантажити сертифікат")</f>
        <v>Завантажити сертифікат</v>
      </c>
    </row>
    <row r="397" spans="1:5" x14ac:dyDescent="0.3">
      <c r="A397">
        <v>396</v>
      </c>
      <c r="B397" t="s">
        <v>4</v>
      </c>
      <c r="C397" t="s">
        <v>853</v>
      </c>
      <c r="D397" t="s">
        <v>854</v>
      </c>
      <c r="E397" t="str">
        <f>HYPERLINK("https://talan.bank.gov.ua/get-user-certificate/DZVY_2uWgVvUXlf2Hmpi","Завантажити сертифікат")</f>
        <v>Завантажити сертифікат</v>
      </c>
    </row>
    <row r="398" spans="1:5" x14ac:dyDescent="0.3">
      <c r="A398">
        <v>397</v>
      </c>
      <c r="B398" t="s">
        <v>4</v>
      </c>
      <c r="C398" t="s">
        <v>855</v>
      </c>
      <c r="D398" t="s">
        <v>856</v>
      </c>
      <c r="E398" t="str">
        <f>HYPERLINK("https://talan.bank.gov.ua/get-user-certificate/DZVY_AnVpO0dUPgCd6jf","Завантажити сертифікат")</f>
        <v>Завантажити сертифікат</v>
      </c>
    </row>
    <row r="399" spans="1:5" x14ac:dyDescent="0.3">
      <c r="A399">
        <v>398</v>
      </c>
      <c r="B399" t="s">
        <v>4</v>
      </c>
      <c r="C399" t="s">
        <v>857</v>
      </c>
      <c r="D399" t="s">
        <v>858</v>
      </c>
      <c r="E399" t="str">
        <f>HYPERLINK("https://talan.bank.gov.ua/get-user-certificate/DZVY_-GuIDv2-yjrnHCa","Завантажити сертифікат")</f>
        <v>Завантажити сертифікат</v>
      </c>
    </row>
    <row r="400" spans="1:5" x14ac:dyDescent="0.3">
      <c r="A400">
        <v>399</v>
      </c>
      <c r="B400" t="s">
        <v>4</v>
      </c>
      <c r="C400" t="s">
        <v>859</v>
      </c>
      <c r="D400" t="s">
        <v>860</v>
      </c>
      <c r="E400" t="str">
        <f>HYPERLINK("https://talan.bank.gov.ua/get-user-certificate/DZVY_cOzWUPGLbVG2Wrd","Завантажити сертифікат")</f>
        <v>Завантажити сертифікат</v>
      </c>
    </row>
    <row r="401" spans="1:5" x14ac:dyDescent="0.3">
      <c r="A401">
        <v>400</v>
      </c>
      <c r="B401" t="s">
        <v>4</v>
      </c>
      <c r="C401" t="s">
        <v>861</v>
      </c>
      <c r="D401" t="s">
        <v>862</v>
      </c>
      <c r="E401" t="str">
        <f>HYPERLINK("https://talan.bank.gov.ua/get-user-certificate/DZVY_7ypu16m2dgByg6Y","Завантажити сертифікат")</f>
        <v>Завантажити сертифікат</v>
      </c>
    </row>
    <row r="402" spans="1:5" x14ac:dyDescent="0.3">
      <c r="A402">
        <v>401</v>
      </c>
      <c r="B402" t="s">
        <v>4</v>
      </c>
      <c r="C402" t="s">
        <v>863</v>
      </c>
      <c r="D402" t="s">
        <v>864</v>
      </c>
      <c r="E402" t="str">
        <f>HYPERLINK("https://talan.bank.gov.ua/get-user-certificate/DZVY_7aeBuJpwJ5RN2A2","Завантажити сертифікат")</f>
        <v>Завантажити сертифікат</v>
      </c>
    </row>
    <row r="403" spans="1:5" x14ac:dyDescent="0.3">
      <c r="A403">
        <v>402</v>
      </c>
      <c r="B403" t="s">
        <v>4</v>
      </c>
      <c r="C403" t="s">
        <v>865</v>
      </c>
      <c r="D403" t="s">
        <v>866</v>
      </c>
      <c r="E403" t="str">
        <f>HYPERLINK("https://talan.bank.gov.ua/get-user-certificate/DZVY_TBMiMkOs-sdyhUI","Завантажити сертифікат")</f>
        <v>Завантажити сертифікат</v>
      </c>
    </row>
    <row r="404" spans="1:5" x14ac:dyDescent="0.3">
      <c r="A404">
        <v>403</v>
      </c>
      <c r="B404" t="s">
        <v>4</v>
      </c>
      <c r="C404" t="s">
        <v>867</v>
      </c>
      <c r="D404" t="s">
        <v>868</v>
      </c>
      <c r="E404" t="str">
        <f>HYPERLINK("https://talan.bank.gov.ua/get-user-certificate/DZVY_EottCRxtQ5M6PNw","Завантажити сертифікат")</f>
        <v>Завантажити сертифікат</v>
      </c>
    </row>
    <row r="405" spans="1:5" x14ac:dyDescent="0.3">
      <c r="A405">
        <v>404</v>
      </c>
      <c r="B405" t="s">
        <v>4</v>
      </c>
      <c r="C405" t="s">
        <v>869</v>
      </c>
      <c r="D405" t="s">
        <v>870</v>
      </c>
      <c r="E405" t="str">
        <f>HYPERLINK("https://talan.bank.gov.ua/get-user-certificate/DZVY_kxHuU1VzlCe0WvD","Завантажити сертифікат")</f>
        <v>Завантажити сертифікат</v>
      </c>
    </row>
    <row r="406" spans="1:5" x14ac:dyDescent="0.3">
      <c r="A406">
        <v>405</v>
      </c>
      <c r="B406" t="s">
        <v>4</v>
      </c>
      <c r="C406" t="s">
        <v>871</v>
      </c>
      <c r="D406" t="s">
        <v>872</v>
      </c>
      <c r="E406" t="str">
        <f>HYPERLINK("https://talan.bank.gov.ua/get-user-certificate/DZVY_vlHkXxhFCMZDjyR","Завантажити сертифікат")</f>
        <v>Завантажити сертифікат</v>
      </c>
    </row>
    <row r="407" spans="1:5" x14ac:dyDescent="0.3">
      <c r="A407">
        <v>406</v>
      </c>
      <c r="B407" t="s">
        <v>4</v>
      </c>
      <c r="C407" t="s">
        <v>873</v>
      </c>
      <c r="D407" t="s">
        <v>874</v>
      </c>
      <c r="E407" t="str">
        <f>HYPERLINK("https://talan.bank.gov.ua/get-user-certificate/DZVY_suKZnwRSja__bEG","Завантажити сертифікат")</f>
        <v>Завантажити сертифікат</v>
      </c>
    </row>
    <row r="408" spans="1:5" x14ac:dyDescent="0.3">
      <c r="A408">
        <v>407</v>
      </c>
      <c r="B408" t="s">
        <v>4</v>
      </c>
      <c r="C408" t="s">
        <v>875</v>
      </c>
      <c r="D408" t="s">
        <v>508</v>
      </c>
      <c r="E408" t="str">
        <f>HYPERLINK("https://talan.bank.gov.ua/get-user-certificate/DZVY_fw81yGbxDvV87u7","Завантажити сертифікат")</f>
        <v>Завантажити сертифікат</v>
      </c>
    </row>
    <row r="409" spans="1:5" x14ac:dyDescent="0.3">
      <c r="A409">
        <v>408</v>
      </c>
      <c r="B409" t="s">
        <v>4</v>
      </c>
      <c r="C409" t="s">
        <v>876</v>
      </c>
      <c r="D409" t="s">
        <v>877</v>
      </c>
      <c r="E409" t="str">
        <f>HYPERLINK("https://talan.bank.gov.ua/get-user-certificate/DZVY_dKnkbGVhruiR3ej","Завантажити сертифікат")</f>
        <v>Завантажити сертифікат</v>
      </c>
    </row>
    <row r="410" spans="1:5" x14ac:dyDescent="0.3">
      <c r="A410">
        <v>409</v>
      </c>
      <c r="B410" t="s">
        <v>4</v>
      </c>
      <c r="C410" t="s">
        <v>878</v>
      </c>
      <c r="D410" t="s">
        <v>879</v>
      </c>
      <c r="E410" t="str">
        <f>HYPERLINK("https://talan.bank.gov.ua/get-user-certificate/DZVY_C5TrHr22HgAQI4m","Завантажити сертифікат")</f>
        <v>Завантажити сертифікат</v>
      </c>
    </row>
    <row r="411" spans="1:5" x14ac:dyDescent="0.3">
      <c r="A411">
        <v>410</v>
      </c>
      <c r="B411" t="s">
        <v>4</v>
      </c>
      <c r="C411" t="s">
        <v>880</v>
      </c>
      <c r="D411" t="s">
        <v>881</v>
      </c>
      <c r="E411" t="str">
        <f>HYPERLINK("https://talan.bank.gov.ua/get-user-certificate/DZVY_sHsBK6grv47IETg","Завантажити сертифікат")</f>
        <v>Завантажити сертифікат</v>
      </c>
    </row>
    <row r="412" spans="1:5" x14ac:dyDescent="0.3">
      <c r="A412">
        <v>411</v>
      </c>
      <c r="B412" t="s">
        <v>4</v>
      </c>
      <c r="C412" t="s">
        <v>882</v>
      </c>
      <c r="D412" t="s">
        <v>883</v>
      </c>
      <c r="E412" t="str">
        <f>HYPERLINK("https://talan.bank.gov.ua/get-user-certificate/DZVY_0ssS6Lx5_c8HDES","Завантажити сертифікат")</f>
        <v>Завантажити сертифікат</v>
      </c>
    </row>
    <row r="413" spans="1:5" x14ac:dyDescent="0.3">
      <c r="A413">
        <v>412</v>
      </c>
      <c r="B413" t="s">
        <v>4</v>
      </c>
      <c r="C413" t="s">
        <v>884</v>
      </c>
      <c r="D413" t="s">
        <v>885</v>
      </c>
      <c r="E413" t="str">
        <f>HYPERLINK("https://talan.bank.gov.ua/get-user-certificate/DZVY_yu5YTyO1CsShGRY","Завантажити сертифікат")</f>
        <v>Завантажити сертифікат</v>
      </c>
    </row>
    <row r="414" spans="1:5" x14ac:dyDescent="0.3">
      <c r="A414">
        <v>413</v>
      </c>
      <c r="B414" t="s">
        <v>4</v>
      </c>
      <c r="C414" t="s">
        <v>886</v>
      </c>
      <c r="D414" t="s">
        <v>887</v>
      </c>
      <c r="E414" t="str">
        <f>HYPERLINK("https://talan.bank.gov.ua/get-user-certificate/DZVY_wPrHqN4E2RDxK3w","Завантажити сертифікат")</f>
        <v>Завантажити сертифікат</v>
      </c>
    </row>
    <row r="415" spans="1:5" x14ac:dyDescent="0.3">
      <c r="A415">
        <v>414</v>
      </c>
      <c r="B415" t="s">
        <v>4</v>
      </c>
      <c r="C415" t="s">
        <v>888</v>
      </c>
      <c r="D415" t="s">
        <v>889</v>
      </c>
      <c r="E415" t="str">
        <f>HYPERLINK("https://talan.bank.gov.ua/get-user-certificate/DZVY_VssxRG-3qk3VEN5","Завантажити сертифікат")</f>
        <v>Завантажити сертифікат</v>
      </c>
    </row>
    <row r="416" spans="1:5" x14ac:dyDescent="0.3">
      <c r="A416">
        <v>415</v>
      </c>
      <c r="B416" t="s">
        <v>4</v>
      </c>
      <c r="C416" t="s">
        <v>890</v>
      </c>
      <c r="D416" t="s">
        <v>891</v>
      </c>
      <c r="E416" t="str">
        <f>HYPERLINK("https://talan.bank.gov.ua/get-user-certificate/DZVY_Gn5lIfDprJ9ausm","Завантажити сертифікат")</f>
        <v>Завантажити сертифікат</v>
      </c>
    </row>
    <row r="417" spans="1:5" x14ac:dyDescent="0.3">
      <c r="A417">
        <v>416</v>
      </c>
      <c r="B417" t="s">
        <v>4</v>
      </c>
      <c r="C417" t="s">
        <v>892</v>
      </c>
      <c r="D417" t="s">
        <v>893</v>
      </c>
      <c r="E417" t="str">
        <f>HYPERLINK("https://talan.bank.gov.ua/get-user-certificate/DZVY_SHcADNRVP_5g4DI","Завантажити сертифікат")</f>
        <v>Завантажити сертифікат</v>
      </c>
    </row>
    <row r="418" spans="1:5" x14ac:dyDescent="0.3">
      <c r="A418">
        <v>417</v>
      </c>
      <c r="B418" t="s">
        <v>4</v>
      </c>
      <c r="C418" t="s">
        <v>894</v>
      </c>
      <c r="D418" t="s">
        <v>895</v>
      </c>
      <c r="E418" t="str">
        <f>HYPERLINK("https://talan.bank.gov.ua/get-user-certificate/DZVY_dFCybXU03QwDzIr","Завантажити сертифікат")</f>
        <v>Завантажити сертифікат</v>
      </c>
    </row>
    <row r="419" spans="1:5" x14ac:dyDescent="0.3">
      <c r="A419">
        <v>418</v>
      </c>
      <c r="B419" t="s">
        <v>4</v>
      </c>
      <c r="C419" t="s">
        <v>896</v>
      </c>
      <c r="D419" t="s">
        <v>897</v>
      </c>
      <c r="E419" t="str">
        <f>HYPERLINK("https://talan.bank.gov.ua/get-user-certificate/DZVY_bXO8OUNSI1ExVZ0","Завантажити сертифікат")</f>
        <v>Завантажити сертифікат</v>
      </c>
    </row>
    <row r="420" spans="1:5" x14ac:dyDescent="0.3">
      <c r="A420">
        <v>419</v>
      </c>
      <c r="B420" t="s">
        <v>4</v>
      </c>
      <c r="C420" t="s">
        <v>898</v>
      </c>
      <c r="D420" t="s">
        <v>899</v>
      </c>
      <c r="E420" t="str">
        <f>HYPERLINK("https://talan.bank.gov.ua/get-user-certificate/DZVY_I2jNenW4E-fMDV7","Завантажити сертифікат")</f>
        <v>Завантажити сертифікат</v>
      </c>
    </row>
    <row r="421" spans="1:5" x14ac:dyDescent="0.3">
      <c r="A421">
        <v>420</v>
      </c>
      <c r="B421" t="s">
        <v>4</v>
      </c>
      <c r="C421" t="s">
        <v>900</v>
      </c>
      <c r="D421" t="s">
        <v>901</v>
      </c>
      <c r="E421" t="str">
        <f>HYPERLINK("https://talan.bank.gov.ua/get-user-certificate/DZVY_Q222qXNMtxswWUF","Завантажити сертифікат")</f>
        <v>Завантажити сертифікат</v>
      </c>
    </row>
    <row r="422" spans="1:5" x14ac:dyDescent="0.3">
      <c r="A422">
        <v>421</v>
      </c>
      <c r="B422" t="s">
        <v>4</v>
      </c>
      <c r="C422" t="s">
        <v>902</v>
      </c>
      <c r="D422" t="s">
        <v>903</v>
      </c>
      <c r="E422" t="str">
        <f>HYPERLINK("https://talan.bank.gov.ua/get-user-certificate/DZVY_xU96h10EF_UjcvY","Завантажити сертифікат")</f>
        <v>Завантажити сертифікат</v>
      </c>
    </row>
    <row r="423" spans="1:5" x14ac:dyDescent="0.3">
      <c r="A423">
        <v>422</v>
      </c>
      <c r="B423" t="s">
        <v>4</v>
      </c>
      <c r="C423" t="s">
        <v>904</v>
      </c>
      <c r="D423" t="s">
        <v>905</v>
      </c>
      <c r="E423" t="str">
        <f>HYPERLINK("https://talan.bank.gov.ua/get-user-certificate/DZVY_AaomQq6sONhJttn","Завантажити сертифікат")</f>
        <v>Завантажити сертифікат</v>
      </c>
    </row>
    <row r="424" spans="1:5" x14ac:dyDescent="0.3">
      <c r="A424">
        <v>423</v>
      </c>
      <c r="B424" t="s">
        <v>4</v>
      </c>
      <c r="C424" t="s">
        <v>906</v>
      </c>
      <c r="D424" t="s">
        <v>907</v>
      </c>
      <c r="E424" t="str">
        <f>HYPERLINK("https://talan.bank.gov.ua/get-user-certificate/DZVY_gsYn-7m6Pc0ZXGi","Завантажити сертифікат")</f>
        <v>Завантажити сертифікат</v>
      </c>
    </row>
    <row r="425" spans="1:5" x14ac:dyDescent="0.3">
      <c r="A425">
        <v>424</v>
      </c>
      <c r="B425" t="s">
        <v>4</v>
      </c>
      <c r="C425" t="s">
        <v>908</v>
      </c>
      <c r="D425" t="s">
        <v>909</v>
      </c>
      <c r="E425" t="str">
        <f>HYPERLINK("https://talan.bank.gov.ua/get-user-certificate/DZVY_7u3wpexCvePTFlW","Завантажити сертифікат")</f>
        <v>Завантажити сертифікат</v>
      </c>
    </row>
    <row r="426" spans="1:5" x14ac:dyDescent="0.3">
      <c r="A426">
        <v>425</v>
      </c>
      <c r="B426" t="s">
        <v>4</v>
      </c>
      <c r="C426" t="s">
        <v>910</v>
      </c>
      <c r="D426" t="s">
        <v>911</v>
      </c>
      <c r="E426" t="str">
        <f>HYPERLINK("https://talan.bank.gov.ua/get-user-certificate/DZVY_FW1uTnwpnvOvsCM","Завантажити сертифікат")</f>
        <v>Завантажити сертифікат</v>
      </c>
    </row>
    <row r="427" spans="1:5" x14ac:dyDescent="0.3">
      <c r="A427">
        <v>426</v>
      </c>
      <c r="B427" t="s">
        <v>4</v>
      </c>
      <c r="C427" t="s">
        <v>912</v>
      </c>
      <c r="D427" t="s">
        <v>913</v>
      </c>
      <c r="E427" t="str">
        <f>HYPERLINK("https://talan.bank.gov.ua/get-user-certificate/DZVY_KZ4jVX8VcT6cEoB","Завантажити сертифікат")</f>
        <v>Завантажити сертифікат</v>
      </c>
    </row>
    <row r="428" spans="1:5" x14ac:dyDescent="0.3">
      <c r="A428">
        <v>427</v>
      </c>
      <c r="B428" t="s">
        <v>4</v>
      </c>
      <c r="C428" t="s">
        <v>914</v>
      </c>
      <c r="D428" t="s">
        <v>915</v>
      </c>
      <c r="E428" t="str">
        <f>HYPERLINK("https://talan.bank.gov.ua/get-user-certificate/DZVY_bZeZC0am1VRC6_w","Завантажити сертифікат")</f>
        <v>Завантажити сертифікат</v>
      </c>
    </row>
    <row r="429" spans="1:5" x14ac:dyDescent="0.3">
      <c r="A429">
        <v>428</v>
      </c>
      <c r="B429" t="s">
        <v>4</v>
      </c>
      <c r="C429" t="s">
        <v>916</v>
      </c>
      <c r="D429" t="s">
        <v>917</v>
      </c>
      <c r="E429" t="str">
        <f>HYPERLINK("https://talan.bank.gov.ua/get-user-certificate/DZVY_rKT7QsEsH7cwGSA","Завантажити сертифікат")</f>
        <v>Завантажити сертифікат</v>
      </c>
    </row>
    <row r="430" spans="1:5" x14ac:dyDescent="0.3">
      <c r="A430">
        <v>429</v>
      </c>
      <c r="B430" t="s">
        <v>4</v>
      </c>
      <c r="C430" t="s">
        <v>918</v>
      </c>
      <c r="D430" t="s">
        <v>919</v>
      </c>
      <c r="E430" t="str">
        <f>HYPERLINK("https://talan.bank.gov.ua/get-user-certificate/DZVY_v8oxvBYaFAhnfTk","Завантажити сертифікат")</f>
        <v>Завантажити сертифікат</v>
      </c>
    </row>
    <row r="431" spans="1:5" x14ac:dyDescent="0.3">
      <c r="A431">
        <v>430</v>
      </c>
      <c r="B431" t="s">
        <v>4</v>
      </c>
      <c r="C431" t="s">
        <v>920</v>
      </c>
      <c r="D431" t="s">
        <v>921</v>
      </c>
      <c r="E431" t="str">
        <f>HYPERLINK("https://talan.bank.gov.ua/get-user-certificate/DZVY_iaQz6bozXagKFzF","Завантажити сертифікат")</f>
        <v>Завантажити сертифікат</v>
      </c>
    </row>
    <row r="432" spans="1:5" x14ac:dyDescent="0.3">
      <c r="A432">
        <v>431</v>
      </c>
      <c r="B432" t="s">
        <v>4</v>
      </c>
      <c r="C432" t="s">
        <v>922</v>
      </c>
      <c r="D432" t="s">
        <v>923</v>
      </c>
      <c r="E432" t="str">
        <f>HYPERLINK("https://talan.bank.gov.ua/get-user-certificate/DZVY_r0l8U3vEBwNeGu4","Завантажити сертифікат")</f>
        <v>Завантажити сертифікат</v>
      </c>
    </row>
    <row r="433" spans="1:5" x14ac:dyDescent="0.3">
      <c r="A433">
        <v>432</v>
      </c>
      <c r="B433" t="s">
        <v>4</v>
      </c>
      <c r="C433" t="s">
        <v>924</v>
      </c>
      <c r="D433" t="s">
        <v>925</v>
      </c>
      <c r="E433" t="str">
        <f>HYPERLINK("https://talan.bank.gov.ua/get-user-certificate/DZVY_N2zjH30InoLm75Y","Завантажити сертифікат")</f>
        <v>Завантажити сертифікат</v>
      </c>
    </row>
    <row r="434" spans="1:5" x14ac:dyDescent="0.3">
      <c r="A434">
        <v>433</v>
      </c>
      <c r="B434" t="s">
        <v>4</v>
      </c>
      <c r="C434" t="s">
        <v>926</v>
      </c>
      <c r="D434" t="s">
        <v>927</v>
      </c>
      <c r="E434" t="str">
        <f>HYPERLINK("https://talan.bank.gov.ua/get-user-certificate/DZVY_ek9UNkukOGG6ouo","Завантажити сертифікат")</f>
        <v>Завантажити сертифікат</v>
      </c>
    </row>
    <row r="435" spans="1:5" x14ac:dyDescent="0.3">
      <c r="A435">
        <v>434</v>
      </c>
      <c r="B435" t="s">
        <v>4</v>
      </c>
      <c r="C435" t="s">
        <v>928</v>
      </c>
      <c r="D435" t="s">
        <v>529</v>
      </c>
      <c r="E435" t="str">
        <f>HYPERLINK("https://talan.bank.gov.ua/get-user-certificate/DZVY_tkfD5YCDzFAn7UQ","Завантажити сертифікат")</f>
        <v>Завантажити сертифікат</v>
      </c>
    </row>
    <row r="436" spans="1:5" x14ac:dyDescent="0.3">
      <c r="A436">
        <v>435</v>
      </c>
      <c r="B436" t="s">
        <v>4</v>
      </c>
      <c r="C436" t="s">
        <v>929</v>
      </c>
      <c r="D436" t="s">
        <v>930</v>
      </c>
      <c r="E436" t="str">
        <f>HYPERLINK("https://talan.bank.gov.ua/get-user-certificate/DZVY_1ONiEWVSUYS5qkx","Завантажити сертифікат")</f>
        <v>Завантажити сертифікат</v>
      </c>
    </row>
    <row r="437" spans="1:5" x14ac:dyDescent="0.3">
      <c r="A437">
        <v>436</v>
      </c>
      <c r="B437" t="s">
        <v>4</v>
      </c>
      <c r="C437" t="s">
        <v>931</v>
      </c>
      <c r="D437" t="s">
        <v>932</v>
      </c>
      <c r="E437" t="str">
        <f>HYPERLINK("https://talan.bank.gov.ua/get-user-certificate/DZVY_gOOhj6GtfkzV3ly","Завантажити сертифікат")</f>
        <v>Завантажити сертифікат</v>
      </c>
    </row>
    <row r="438" spans="1:5" x14ac:dyDescent="0.3">
      <c r="A438">
        <v>437</v>
      </c>
      <c r="B438" t="s">
        <v>4</v>
      </c>
      <c r="C438" t="s">
        <v>933</v>
      </c>
      <c r="D438" t="s">
        <v>934</v>
      </c>
      <c r="E438" t="str">
        <f>HYPERLINK("https://talan.bank.gov.ua/get-user-certificate/DZVY_sjZG3GoaRgdPj0X","Завантажити сертифікат")</f>
        <v>Завантажити сертифікат</v>
      </c>
    </row>
    <row r="439" spans="1:5" x14ac:dyDescent="0.3">
      <c r="A439">
        <v>438</v>
      </c>
      <c r="B439" t="s">
        <v>4</v>
      </c>
      <c r="C439" t="s">
        <v>935</v>
      </c>
      <c r="D439" t="s">
        <v>936</v>
      </c>
      <c r="E439" t="str">
        <f>HYPERLINK("https://talan.bank.gov.ua/get-user-certificate/DZVY_Se4c0fyE4fijy2H","Завантажити сертифікат")</f>
        <v>Завантажити сертифікат</v>
      </c>
    </row>
    <row r="440" spans="1:5" x14ac:dyDescent="0.3">
      <c r="A440">
        <v>439</v>
      </c>
      <c r="B440" t="s">
        <v>4</v>
      </c>
      <c r="C440" t="s">
        <v>937</v>
      </c>
      <c r="D440" t="s">
        <v>938</v>
      </c>
      <c r="E440" t="str">
        <f>HYPERLINK("https://talan.bank.gov.ua/get-user-certificate/DZVY_hqd9UCzcRNTpppH","Завантажити сертифікат")</f>
        <v>Завантажити сертифікат</v>
      </c>
    </row>
    <row r="441" spans="1:5" x14ac:dyDescent="0.3">
      <c r="A441">
        <v>440</v>
      </c>
      <c r="B441" t="s">
        <v>4</v>
      </c>
      <c r="C441" t="s">
        <v>939</v>
      </c>
      <c r="D441" t="s">
        <v>830</v>
      </c>
      <c r="E441" t="str">
        <f>HYPERLINK("https://talan.bank.gov.ua/get-user-certificate/DZVY_5IHwms98_Lvf57h","Завантажити сертифікат")</f>
        <v>Завантажити сертифікат</v>
      </c>
    </row>
    <row r="442" spans="1:5" x14ac:dyDescent="0.3">
      <c r="A442">
        <v>441</v>
      </c>
      <c r="B442" t="s">
        <v>4</v>
      </c>
      <c r="C442" t="s">
        <v>940</v>
      </c>
      <c r="D442" t="s">
        <v>580</v>
      </c>
      <c r="E442" t="str">
        <f>HYPERLINK("https://talan.bank.gov.ua/get-user-certificate/DZVY_nESPFqJDedAPQYF","Завантажити сертифікат")</f>
        <v>Завантажити сертифікат</v>
      </c>
    </row>
    <row r="443" spans="1:5" x14ac:dyDescent="0.3">
      <c r="A443">
        <v>442</v>
      </c>
      <c r="B443" t="s">
        <v>4</v>
      </c>
      <c r="C443" t="s">
        <v>941</v>
      </c>
      <c r="D443" t="s">
        <v>942</v>
      </c>
      <c r="E443" t="str">
        <f>HYPERLINK("https://talan.bank.gov.ua/get-user-certificate/DZVY_tzeKZhqcuLnEGEx","Завантажити сертифікат")</f>
        <v>Завантажити сертифікат</v>
      </c>
    </row>
    <row r="444" spans="1:5" x14ac:dyDescent="0.3">
      <c r="A444">
        <v>443</v>
      </c>
      <c r="B444" t="s">
        <v>4</v>
      </c>
      <c r="C444" t="s">
        <v>943</v>
      </c>
      <c r="D444" t="s">
        <v>944</v>
      </c>
      <c r="E444" t="str">
        <f>HYPERLINK("https://talan.bank.gov.ua/get-user-certificate/DZVY_NxWZWn8jzP0lVN7","Завантажити сертифікат")</f>
        <v>Завантажити сертифікат</v>
      </c>
    </row>
    <row r="445" spans="1:5" x14ac:dyDescent="0.3">
      <c r="A445">
        <v>444</v>
      </c>
      <c r="B445" t="s">
        <v>4</v>
      </c>
      <c r="C445" t="s">
        <v>945</v>
      </c>
      <c r="D445" t="s">
        <v>946</v>
      </c>
      <c r="E445" t="str">
        <f>HYPERLINK("https://talan.bank.gov.ua/get-user-certificate/DZVY_iXU9nkE1vYZe1te","Завантажити сертифікат")</f>
        <v>Завантажити сертифікат</v>
      </c>
    </row>
    <row r="446" spans="1:5" x14ac:dyDescent="0.3">
      <c r="A446">
        <v>445</v>
      </c>
      <c r="B446" t="s">
        <v>4</v>
      </c>
      <c r="C446" t="s">
        <v>947</v>
      </c>
      <c r="D446" t="s">
        <v>948</v>
      </c>
      <c r="E446" t="str">
        <f>HYPERLINK("https://talan.bank.gov.ua/get-user-certificate/DZVY_Zc7REkRv8X51ntV","Завантажити сертифікат")</f>
        <v>Завантажити сертифікат</v>
      </c>
    </row>
    <row r="447" spans="1:5" x14ac:dyDescent="0.3">
      <c r="A447">
        <v>446</v>
      </c>
      <c r="B447" t="s">
        <v>4</v>
      </c>
      <c r="C447" t="s">
        <v>949</v>
      </c>
      <c r="D447" t="s">
        <v>272</v>
      </c>
      <c r="E447" t="str">
        <f>HYPERLINK("https://talan.bank.gov.ua/get-user-certificate/DZVY_-9jbmmR8Uj0uv6k","Завантажити сертифікат")</f>
        <v>Завантажити сертифікат</v>
      </c>
    </row>
    <row r="448" spans="1:5" x14ac:dyDescent="0.3">
      <c r="A448">
        <v>447</v>
      </c>
      <c r="B448" t="s">
        <v>4</v>
      </c>
      <c r="C448" t="s">
        <v>950</v>
      </c>
      <c r="D448" t="s">
        <v>951</v>
      </c>
      <c r="E448" t="str">
        <f>HYPERLINK("https://talan.bank.gov.ua/get-user-certificate/DZVY_BqgU-QB9N9EkCrr","Завантажити сертифікат")</f>
        <v>Завантажити сертифікат</v>
      </c>
    </row>
    <row r="449" spans="1:5" x14ac:dyDescent="0.3">
      <c r="A449">
        <v>448</v>
      </c>
      <c r="B449" t="s">
        <v>4</v>
      </c>
      <c r="C449" t="s">
        <v>952</v>
      </c>
      <c r="D449" t="s">
        <v>953</v>
      </c>
      <c r="E449" t="str">
        <f>HYPERLINK("https://talan.bank.gov.ua/get-user-certificate/DZVY_jX2BZuEK8EcAkXW","Завантажити сертифікат")</f>
        <v>Завантажити сертифікат</v>
      </c>
    </row>
    <row r="450" spans="1:5" x14ac:dyDescent="0.3">
      <c r="A450">
        <v>449</v>
      </c>
      <c r="B450" t="s">
        <v>4</v>
      </c>
      <c r="C450" t="s">
        <v>954</v>
      </c>
      <c r="D450" t="s">
        <v>955</v>
      </c>
      <c r="E450" t="str">
        <f>HYPERLINK("https://talan.bank.gov.ua/get-user-certificate/DZVY_KwhbNIq-n7g9xu_","Завантажити сертифікат")</f>
        <v>Завантажити сертифікат</v>
      </c>
    </row>
    <row r="451" spans="1:5" x14ac:dyDescent="0.3">
      <c r="A451">
        <v>450</v>
      </c>
      <c r="B451" t="s">
        <v>4</v>
      </c>
      <c r="C451" t="s">
        <v>956</v>
      </c>
      <c r="D451" t="s">
        <v>957</v>
      </c>
      <c r="E451" t="str">
        <f>HYPERLINK("https://talan.bank.gov.ua/get-user-certificate/DZVY_Vhj9ttY3-esyx5h","Завантажити сертифікат")</f>
        <v>Завантажити сертифікат</v>
      </c>
    </row>
    <row r="452" spans="1:5" x14ac:dyDescent="0.3">
      <c r="A452">
        <v>451</v>
      </c>
      <c r="B452" t="s">
        <v>4</v>
      </c>
      <c r="C452" t="s">
        <v>958</v>
      </c>
      <c r="D452" t="s">
        <v>959</v>
      </c>
      <c r="E452" t="str">
        <f>HYPERLINK("https://talan.bank.gov.ua/get-user-certificate/DZVY_JaTLPQx4i31SyTR","Завантажити сертифікат")</f>
        <v>Завантажити сертифікат</v>
      </c>
    </row>
    <row r="453" spans="1:5" x14ac:dyDescent="0.3">
      <c r="A453">
        <v>452</v>
      </c>
      <c r="B453" t="s">
        <v>4</v>
      </c>
      <c r="C453" t="s">
        <v>960</v>
      </c>
      <c r="D453" t="s">
        <v>961</v>
      </c>
      <c r="E453" t="str">
        <f>HYPERLINK("https://talan.bank.gov.ua/get-user-certificate/DZVY_eioZEow2kRCS_cW","Завантажити сертифікат")</f>
        <v>Завантажити сертифікат</v>
      </c>
    </row>
    <row r="454" spans="1:5" x14ac:dyDescent="0.3">
      <c r="A454">
        <v>453</v>
      </c>
      <c r="B454" t="s">
        <v>4</v>
      </c>
      <c r="C454" t="s">
        <v>962</v>
      </c>
      <c r="D454" t="s">
        <v>963</v>
      </c>
      <c r="E454" t="str">
        <f>HYPERLINK("https://talan.bank.gov.ua/get-user-certificate/DZVY_V43sdhCIGzEY2mm","Завантажити сертифікат")</f>
        <v>Завантажити сертифікат</v>
      </c>
    </row>
    <row r="455" spans="1:5" x14ac:dyDescent="0.3">
      <c r="A455">
        <v>454</v>
      </c>
      <c r="B455" t="s">
        <v>4</v>
      </c>
      <c r="C455" t="s">
        <v>964</v>
      </c>
      <c r="D455" t="s">
        <v>965</v>
      </c>
      <c r="E455" t="str">
        <f>HYPERLINK("https://talan.bank.gov.ua/get-user-certificate/DZVY_hiEHyZo4ns4w_RY","Завантажити сертифікат")</f>
        <v>Завантажити сертифікат</v>
      </c>
    </row>
    <row r="456" spans="1:5" x14ac:dyDescent="0.3">
      <c r="A456">
        <v>455</v>
      </c>
      <c r="B456" t="s">
        <v>4</v>
      </c>
      <c r="C456" t="s">
        <v>966</v>
      </c>
      <c r="D456" t="s">
        <v>967</v>
      </c>
      <c r="E456" t="str">
        <f>HYPERLINK("https://talan.bank.gov.ua/get-user-certificate/DZVY_hsr5h_8vcdEGkyu","Завантажити сертифікат")</f>
        <v>Завантажити сертифікат</v>
      </c>
    </row>
    <row r="457" spans="1:5" x14ac:dyDescent="0.3">
      <c r="A457">
        <v>456</v>
      </c>
      <c r="B457" t="s">
        <v>4</v>
      </c>
      <c r="C457" t="s">
        <v>968</v>
      </c>
      <c r="D457" t="s">
        <v>969</v>
      </c>
      <c r="E457" t="str">
        <f>HYPERLINK("https://talan.bank.gov.ua/get-user-certificate/DZVY_d91nPNYr2n5tylz","Завантажити сертифікат")</f>
        <v>Завантажити сертифікат</v>
      </c>
    </row>
    <row r="458" spans="1:5" x14ac:dyDescent="0.3">
      <c r="A458">
        <v>457</v>
      </c>
      <c r="B458" t="s">
        <v>4</v>
      </c>
      <c r="C458" t="s">
        <v>970</v>
      </c>
      <c r="D458" t="s">
        <v>971</v>
      </c>
      <c r="E458" t="str">
        <f>HYPERLINK("https://talan.bank.gov.ua/get-user-certificate/DZVY_uLI9S-G6xcfSdiN","Завантажити сертифікат")</f>
        <v>Завантажити сертифікат</v>
      </c>
    </row>
    <row r="459" spans="1:5" x14ac:dyDescent="0.3">
      <c r="A459">
        <v>458</v>
      </c>
      <c r="B459" t="s">
        <v>4</v>
      </c>
      <c r="C459" t="s">
        <v>972</v>
      </c>
      <c r="D459" t="s">
        <v>973</v>
      </c>
      <c r="E459" t="str">
        <f>HYPERLINK("https://talan.bank.gov.ua/get-user-certificate/DZVY_GOWZwmRQRz3V79o","Завантажити сертифікат")</f>
        <v>Завантажити сертифікат</v>
      </c>
    </row>
    <row r="460" spans="1:5" x14ac:dyDescent="0.3">
      <c r="A460">
        <v>459</v>
      </c>
      <c r="B460" t="s">
        <v>4</v>
      </c>
      <c r="C460" t="s">
        <v>974</v>
      </c>
      <c r="D460" t="s">
        <v>975</v>
      </c>
      <c r="E460" t="str">
        <f>HYPERLINK("https://talan.bank.gov.ua/get-user-certificate/DZVY_VdAzvZqDEy3sxoQ","Завантажити сертифікат")</f>
        <v>Завантажити сертифікат</v>
      </c>
    </row>
    <row r="461" spans="1:5" x14ac:dyDescent="0.3">
      <c r="A461">
        <v>460</v>
      </c>
      <c r="B461" t="s">
        <v>4</v>
      </c>
      <c r="C461" t="s">
        <v>976</v>
      </c>
      <c r="D461" t="s">
        <v>977</v>
      </c>
      <c r="E461" t="str">
        <f>HYPERLINK("https://talan.bank.gov.ua/get-user-certificate/DZVY_xbiE6Wy-SdYlQ47","Завантажити сертифікат")</f>
        <v>Завантажити сертифікат</v>
      </c>
    </row>
    <row r="462" spans="1:5" x14ac:dyDescent="0.3">
      <c r="A462">
        <v>461</v>
      </c>
      <c r="B462" t="s">
        <v>4</v>
      </c>
      <c r="C462" t="s">
        <v>978</v>
      </c>
      <c r="D462" t="s">
        <v>272</v>
      </c>
      <c r="E462" t="str">
        <f>HYPERLINK("https://talan.bank.gov.ua/get-user-certificate/DZVY_-qiSOUL_e86wh6A","Завантажити сертифікат")</f>
        <v>Завантажити сертифікат</v>
      </c>
    </row>
    <row r="463" spans="1:5" x14ac:dyDescent="0.3">
      <c r="A463">
        <v>462</v>
      </c>
      <c r="B463" t="s">
        <v>4</v>
      </c>
      <c r="C463" t="s">
        <v>979</v>
      </c>
      <c r="D463" t="s">
        <v>980</v>
      </c>
      <c r="E463" t="str">
        <f>HYPERLINK("https://talan.bank.gov.ua/get-user-certificate/DZVY_ieBhEu6W69InC0f","Завантажити сертифікат")</f>
        <v>Завантажити сертифікат</v>
      </c>
    </row>
    <row r="464" spans="1:5" x14ac:dyDescent="0.3">
      <c r="A464">
        <v>463</v>
      </c>
      <c r="B464" t="s">
        <v>4</v>
      </c>
      <c r="C464" t="s">
        <v>981</v>
      </c>
      <c r="D464" t="s">
        <v>982</v>
      </c>
      <c r="E464" t="str">
        <f>HYPERLINK("https://talan.bank.gov.ua/get-user-certificate/DZVY_weqwOSRN_SvIamb","Завантажити сертифікат")</f>
        <v>Завантажити сертифікат</v>
      </c>
    </row>
    <row r="465" spans="1:5" x14ac:dyDescent="0.3">
      <c r="A465">
        <v>464</v>
      </c>
      <c r="B465" t="s">
        <v>4</v>
      </c>
      <c r="C465" t="s">
        <v>983</v>
      </c>
      <c r="D465" t="s">
        <v>984</v>
      </c>
      <c r="E465" t="str">
        <f>HYPERLINK("https://talan.bank.gov.ua/get-user-certificate/DZVY_0MqgKjUmDM6jUHY","Завантажити сертифікат")</f>
        <v>Завантажити сертифікат</v>
      </c>
    </row>
    <row r="466" spans="1:5" x14ac:dyDescent="0.3">
      <c r="A466">
        <v>465</v>
      </c>
      <c r="B466" t="s">
        <v>4</v>
      </c>
      <c r="C466" t="s">
        <v>985</v>
      </c>
      <c r="D466" t="s">
        <v>986</v>
      </c>
      <c r="E466" t="str">
        <f>HYPERLINK("https://talan.bank.gov.ua/get-user-certificate/DZVY_pZjBvHBT8kOtlXL","Завантажити сертифікат")</f>
        <v>Завантажити сертифікат</v>
      </c>
    </row>
    <row r="467" spans="1:5" x14ac:dyDescent="0.3">
      <c r="A467">
        <v>466</v>
      </c>
      <c r="B467" t="s">
        <v>4</v>
      </c>
      <c r="C467" t="s">
        <v>987</v>
      </c>
      <c r="D467" t="s">
        <v>33</v>
      </c>
      <c r="E467" t="str">
        <f>HYPERLINK("https://talan.bank.gov.ua/get-user-certificate/DZVY_6Q4kOf_2pa3yK-I","Завантажити сертифікат")</f>
        <v>Завантажити сертифікат</v>
      </c>
    </row>
    <row r="468" spans="1:5" x14ac:dyDescent="0.3">
      <c r="A468">
        <v>467</v>
      </c>
      <c r="B468" t="s">
        <v>4</v>
      </c>
      <c r="C468" t="s">
        <v>988</v>
      </c>
      <c r="D468" t="s">
        <v>989</v>
      </c>
      <c r="E468" t="str">
        <f>HYPERLINK("https://talan.bank.gov.ua/get-user-certificate/DZVY_d6tc2pqQ38eWACb","Завантажити сертифікат")</f>
        <v>Завантажити сертифікат</v>
      </c>
    </row>
    <row r="469" spans="1:5" x14ac:dyDescent="0.3">
      <c r="A469">
        <v>468</v>
      </c>
      <c r="B469" t="s">
        <v>4</v>
      </c>
      <c r="C469" t="s">
        <v>990</v>
      </c>
      <c r="D469" t="s">
        <v>991</v>
      </c>
      <c r="E469" t="str">
        <f>HYPERLINK("https://talan.bank.gov.ua/get-user-certificate/DZVY_pkSe-mFBnZnRF3p","Завантажити сертифікат")</f>
        <v>Завантажити сертифікат</v>
      </c>
    </row>
    <row r="470" spans="1:5" x14ac:dyDescent="0.3">
      <c r="A470">
        <v>469</v>
      </c>
      <c r="B470" t="s">
        <v>4</v>
      </c>
      <c r="C470" t="s">
        <v>992</v>
      </c>
      <c r="D470" t="s">
        <v>993</v>
      </c>
      <c r="E470" t="str">
        <f>HYPERLINK("https://talan.bank.gov.ua/get-user-certificate/DZVY_HsBKz9UNONdSCeP","Завантажити сертифікат")</f>
        <v>Завантажити сертифікат</v>
      </c>
    </row>
    <row r="471" spans="1:5" x14ac:dyDescent="0.3">
      <c r="A471">
        <v>470</v>
      </c>
      <c r="B471" t="s">
        <v>4</v>
      </c>
      <c r="C471" t="s">
        <v>994</v>
      </c>
      <c r="D471" t="s">
        <v>995</v>
      </c>
      <c r="E471" t="str">
        <f>HYPERLINK("https://talan.bank.gov.ua/get-user-certificate/DZVY_ooBjlPI1tVFgPEe","Завантажити сертифікат")</f>
        <v>Завантажити сертифікат</v>
      </c>
    </row>
    <row r="472" spans="1:5" x14ac:dyDescent="0.3">
      <c r="A472">
        <v>471</v>
      </c>
      <c r="B472" t="s">
        <v>4</v>
      </c>
      <c r="C472" t="s">
        <v>996</v>
      </c>
      <c r="D472" t="s">
        <v>997</v>
      </c>
      <c r="E472" t="str">
        <f>HYPERLINK("https://talan.bank.gov.ua/get-user-certificate/DZVY_cuobKkN1TwEgc_W","Завантажити сертифікат")</f>
        <v>Завантажити сертифікат</v>
      </c>
    </row>
    <row r="473" spans="1:5" x14ac:dyDescent="0.3">
      <c r="A473">
        <v>472</v>
      </c>
      <c r="B473" t="s">
        <v>4</v>
      </c>
      <c r="C473" t="s">
        <v>998</v>
      </c>
      <c r="D473" t="s">
        <v>999</v>
      </c>
      <c r="E473" t="str">
        <f>HYPERLINK("https://talan.bank.gov.ua/get-user-certificate/DZVY_UBO0PX37aZ8ET0W","Завантажити сертифікат")</f>
        <v>Завантажити сертифікат</v>
      </c>
    </row>
    <row r="474" spans="1:5" x14ac:dyDescent="0.3">
      <c r="A474">
        <v>473</v>
      </c>
      <c r="B474" t="s">
        <v>4</v>
      </c>
      <c r="C474" t="s">
        <v>1000</v>
      </c>
      <c r="D474" t="s">
        <v>1001</v>
      </c>
      <c r="E474" t="str">
        <f>HYPERLINK("https://talan.bank.gov.ua/get-user-certificate/DZVY_SUYW759XQ3HdET2","Завантажити сертифікат")</f>
        <v>Завантажити сертифікат</v>
      </c>
    </row>
    <row r="475" spans="1:5" x14ac:dyDescent="0.3">
      <c r="A475">
        <v>474</v>
      </c>
      <c r="B475" t="s">
        <v>4</v>
      </c>
      <c r="C475" t="s">
        <v>1002</v>
      </c>
      <c r="D475" t="s">
        <v>1003</v>
      </c>
      <c r="E475" t="str">
        <f>HYPERLINK("https://talan.bank.gov.ua/get-user-certificate/DZVY_xkYAyB_B0f6ieOX","Завантажити сертифікат")</f>
        <v>Завантажити сертифікат</v>
      </c>
    </row>
    <row r="476" spans="1:5" x14ac:dyDescent="0.3">
      <c r="A476">
        <v>475</v>
      </c>
      <c r="B476" t="s">
        <v>4</v>
      </c>
      <c r="C476" t="s">
        <v>1004</v>
      </c>
      <c r="D476" t="s">
        <v>1005</v>
      </c>
      <c r="E476" t="str">
        <f>HYPERLINK("https://talan.bank.gov.ua/get-user-certificate/DZVY_hmufpICCUmob9Mh","Завантажити сертифікат")</f>
        <v>Завантажити сертифікат</v>
      </c>
    </row>
    <row r="477" spans="1:5" x14ac:dyDescent="0.3">
      <c r="A477">
        <v>476</v>
      </c>
      <c r="B477" t="s">
        <v>4</v>
      </c>
      <c r="C477" t="s">
        <v>1006</v>
      </c>
      <c r="D477" t="s">
        <v>1007</v>
      </c>
      <c r="E477" t="str">
        <f>HYPERLINK("https://talan.bank.gov.ua/get-user-certificate/DZVY_udFW0MXjsMeQ2w5","Завантажити сертифікат")</f>
        <v>Завантажити сертифікат</v>
      </c>
    </row>
    <row r="478" spans="1:5" x14ac:dyDescent="0.3">
      <c r="A478">
        <v>477</v>
      </c>
      <c r="B478" t="s">
        <v>4</v>
      </c>
      <c r="C478" t="s">
        <v>1008</v>
      </c>
      <c r="D478" t="s">
        <v>1009</v>
      </c>
      <c r="E478" t="str">
        <f>HYPERLINK("https://talan.bank.gov.ua/get-user-certificate/DZVY_czjMl7LQ6sEPfMd","Завантажити сертифікат")</f>
        <v>Завантажити сертифікат</v>
      </c>
    </row>
    <row r="479" spans="1:5" x14ac:dyDescent="0.3">
      <c r="A479">
        <v>478</v>
      </c>
      <c r="B479" t="s">
        <v>4</v>
      </c>
      <c r="C479" t="s">
        <v>1010</v>
      </c>
      <c r="D479" t="s">
        <v>1011</v>
      </c>
      <c r="E479" t="str">
        <f>HYPERLINK("https://talan.bank.gov.ua/get-user-certificate/DZVY_rvEqj2z0nLS3Ht6","Завантажити сертифікат")</f>
        <v>Завантажити сертифікат</v>
      </c>
    </row>
    <row r="480" spans="1:5" x14ac:dyDescent="0.3">
      <c r="A480">
        <v>479</v>
      </c>
      <c r="B480" t="s">
        <v>4</v>
      </c>
      <c r="C480" t="s">
        <v>1012</v>
      </c>
      <c r="D480" t="s">
        <v>1013</v>
      </c>
      <c r="E480" t="str">
        <f>HYPERLINK("https://talan.bank.gov.ua/get-user-certificate/DZVY_Zs-grGJiIpaIPwW","Завантажити сертифікат")</f>
        <v>Завантажити сертифікат</v>
      </c>
    </row>
    <row r="481" spans="1:5" x14ac:dyDescent="0.3">
      <c r="A481">
        <v>480</v>
      </c>
      <c r="B481" t="s">
        <v>4</v>
      </c>
      <c r="C481" t="s">
        <v>1014</v>
      </c>
      <c r="D481" t="s">
        <v>1015</v>
      </c>
      <c r="E481" t="str">
        <f>HYPERLINK("https://talan.bank.gov.ua/get-user-certificate/DZVY_Gos-bLThJ_I9Ggz","Завантажити сертифікат")</f>
        <v>Завантажити сертифікат</v>
      </c>
    </row>
    <row r="482" spans="1:5" x14ac:dyDescent="0.3">
      <c r="A482">
        <v>481</v>
      </c>
      <c r="B482" t="s">
        <v>4</v>
      </c>
      <c r="C482" t="s">
        <v>1016</v>
      </c>
      <c r="D482" t="s">
        <v>1017</v>
      </c>
      <c r="E482" t="str">
        <f>HYPERLINK("https://talan.bank.gov.ua/get-user-certificate/DZVY_S2spS2oRz7SefIG","Завантажити сертифікат")</f>
        <v>Завантажити сертифікат</v>
      </c>
    </row>
    <row r="483" spans="1:5" x14ac:dyDescent="0.3">
      <c r="A483">
        <v>482</v>
      </c>
      <c r="B483" t="s">
        <v>4</v>
      </c>
      <c r="C483" t="s">
        <v>1018</v>
      </c>
      <c r="D483" t="s">
        <v>1019</v>
      </c>
      <c r="E483" t="str">
        <f>HYPERLINK("https://talan.bank.gov.ua/get-user-certificate/DZVY_MnXLp_bHzwR6p7C","Завантажити сертифікат")</f>
        <v>Завантажити сертифікат</v>
      </c>
    </row>
    <row r="484" spans="1:5" x14ac:dyDescent="0.3">
      <c r="A484">
        <v>483</v>
      </c>
      <c r="B484" t="s">
        <v>4</v>
      </c>
      <c r="C484" t="s">
        <v>1020</v>
      </c>
      <c r="D484" t="s">
        <v>1021</v>
      </c>
      <c r="E484" t="str">
        <f>HYPERLINK("https://talan.bank.gov.ua/get-user-certificate/DZVY_UGS5TAr1E75-Jx2","Завантажити сертифікат")</f>
        <v>Завантажити сертифікат</v>
      </c>
    </row>
    <row r="485" spans="1:5" x14ac:dyDescent="0.3">
      <c r="A485">
        <v>484</v>
      </c>
      <c r="B485" t="s">
        <v>4</v>
      </c>
      <c r="C485" t="s">
        <v>1022</v>
      </c>
      <c r="D485" t="s">
        <v>1023</v>
      </c>
      <c r="E485" t="str">
        <f>HYPERLINK("https://talan.bank.gov.ua/get-user-certificate/DZVY_FR3qK3M2gl84NXO","Завантажити сертифікат")</f>
        <v>Завантажити сертифікат</v>
      </c>
    </row>
    <row r="486" spans="1:5" x14ac:dyDescent="0.3">
      <c r="A486">
        <v>485</v>
      </c>
      <c r="B486" t="s">
        <v>4</v>
      </c>
      <c r="C486" t="s">
        <v>1024</v>
      </c>
      <c r="D486" t="s">
        <v>1025</v>
      </c>
      <c r="E486" t="str">
        <f>HYPERLINK("https://talan.bank.gov.ua/get-user-certificate/DZVY_8mRuRDkhW1jdck0","Завантажити сертифікат")</f>
        <v>Завантажити сертифікат</v>
      </c>
    </row>
    <row r="487" spans="1:5" x14ac:dyDescent="0.3">
      <c r="A487">
        <v>486</v>
      </c>
      <c r="B487" t="s">
        <v>4</v>
      </c>
      <c r="C487" t="s">
        <v>1026</v>
      </c>
      <c r="D487" t="s">
        <v>44</v>
      </c>
      <c r="E487" t="str">
        <f>HYPERLINK("https://talan.bank.gov.ua/get-user-certificate/DZVY_3rEzlr5UAJZpLw_","Завантажити сертифікат")</f>
        <v>Завантажити сертифікат</v>
      </c>
    </row>
    <row r="488" spans="1:5" x14ac:dyDescent="0.3">
      <c r="A488">
        <v>487</v>
      </c>
      <c r="B488" t="s">
        <v>4</v>
      </c>
      <c r="C488" t="s">
        <v>1027</v>
      </c>
      <c r="D488" t="s">
        <v>1028</v>
      </c>
      <c r="E488" t="str">
        <f>HYPERLINK("https://talan.bank.gov.ua/get-user-certificate/DZVY_l40U5aA7Ra78QTG","Завантажити сертифікат")</f>
        <v>Завантажити сертифікат</v>
      </c>
    </row>
    <row r="489" spans="1:5" x14ac:dyDescent="0.3">
      <c r="A489">
        <v>488</v>
      </c>
      <c r="B489" t="s">
        <v>4</v>
      </c>
      <c r="C489" t="s">
        <v>1029</v>
      </c>
      <c r="D489" t="s">
        <v>1030</v>
      </c>
      <c r="E489" t="str">
        <f>HYPERLINK("https://talan.bank.gov.ua/get-user-certificate/DZVY_0LgH_VLwstf35Lo","Завантажити сертифікат")</f>
        <v>Завантажити сертифікат</v>
      </c>
    </row>
    <row r="490" spans="1:5" x14ac:dyDescent="0.3">
      <c r="A490">
        <v>489</v>
      </c>
      <c r="B490" t="s">
        <v>4</v>
      </c>
      <c r="C490" t="s">
        <v>1031</v>
      </c>
      <c r="D490" t="s">
        <v>1032</v>
      </c>
      <c r="E490" t="str">
        <f>HYPERLINK("https://talan.bank.gov.ua/get-user-certificate/DZVY_rH76zgdyKlruOyu","Завантажити сертифікат")</f>
        <v>Завантажити сертифікат</v>
      </c>
    </row>
    <row r="491" spans="1:5" x14ac:dyDescent="0.3">
      <c r="A491">
        <v>490</v>
      </c>
      <c r="B491" t="s">
        <v>4</v>
      </c>
      <c r="C491" t="s">
        <v>1033</v>
      </c>
      <c r="D491" t="s">
        <v>1034</v>
      </c>
      <c r="E491" t="str">
        <f>HYPERLINK("https://talan.bank.gov.ua/get-user-certificate/DZVY_mnL2xP04Y2gePyF","Завантажити сертифікат")</f>
        <v>Завантажити сертифікат</v>
      </c>
    </row>
    <row r="492" spans="1:5" x14ac:dyDescent="0.3">
      <c r="A492">
        <v>491</v>
      </c>
      <c r="B492" t="s">
        <v>4</v>
      </c>
      <c r="C492" t="s">
        <v>1035</v>
      </c>
      <c r="D492" t="s">
        <v>1036</v>
      </c>
      <c r="E492" t="str">
        <f>HYPERLINK("https://talan.bank.gov.ua/get-user-certificate/DZVY_Hhhdld4f-GkwoHL","Завантажити сертифікат")</f>
        <v>Завантажити сертифікат</v>
      </c>
    </row>
    <row r="493" spans="1:5" x14ac:dyDescent="0.3">
      <c r="A493">
        <v>492</v>
      </c>
      <c r="B493" t="s">
        <v>4</v>
      </c>
      <c r="C493" t="s">
        <v>1037</v>
      </c>
      <c r="D493" t="s">
        <v>1038</v>
      </c>
      <c r="E493" t="str">
        <f>HYPERLINK("https://talan.bank.gov.ua/get-user-certificate/DZVY_BAW3G68aQTpICnK","Завантажити сертифікат")</f>
        <v>Завантажити сертифікат</v>
      </c>
    </row>
    <row r="494" spans="1:5" x14ac:dyDescent="0.3">
      <c r="A494">
        <v>493</v>
      </c>
      <c r="B494" t="s">
        <v>4</v>
      </c>
      <c r="C494" t="s">
        <v>1039</v>
      </c>
      <c r="D494" t="s">
        <v>1040</v>
      </c>
      <c r="E494" t="str">
        <f>HYPERLINK("https://talan.bank.gov.ua/get-user-certificate/DZVY_mc8vPx82n9nqjgW","Завантажити сертифікат")</f>
        <v>Завантажити сертифікат</v>
      </c>
    </row>
    <row r="495" spans="1:5" x14ac:dyDescent="0.3">
      <c r="A495">
        <v>494</v>
      </c>
      <c r="B495" t="s">
        <v>4</v>
      </c>
      <c r="C495" t="s">
        <v>1041</v>
      </c>
      <c r="D495" t="s">
        <v>1042</v>
      </c>
      <c r="E495" t="str">
        <f>HYPERLINK("https://talan.bank.gov.ua/get-user-certificate/DZVY_AH2XT-YO4nziVeJ","Завантажити сертифікат")</f>
        <v>Завантажити сертифікат</v>
      </c>
    </row>
    <row r="496" spans="1:5" x14ac:dyDescent="0.3">
      <c r="A496">
        <v>495</v>
      </c>
      <c r="B496" t="s">
        <v>4</v>
      </c>
      <c r="C496" t="s">
        <v>1043</v>
      </c>
      <c r="D496" t="s">
        <v>1044</v>
      </c>
      <c r="E496" t="str">
        <f>HYPERLINK("https://talan.bank.gov.ua/get-user-certificate/DZVY_hTWAf7UWv6tn8TR","Завантажити сертифікат")</f>
        <v>Завантажити сертифікат</v>
      </c>
    </row>
    <row r="497" spans="1:5" x14ac:dyDescent="0.3">
      <c r="A497">
        <v>496</v>
      </c>
      <c r="B497" t="s">
        <v>4</v>
      </c>
      <c r="C497" t="s">
        <v>1045</v>
      </c>
      <c r="D497" t="s">
        <v>1046</v>
      </c>
      <c r="E497" t="str">
        <f>HYPERLINK("https://talan.bank.gov.ua/get-user-certificate/DZVY_mW4Cw8Fpdt88ilc","Завантажити сертифікат")</f>
        <v>Завантажити сертифікат</v>
      </c>
    </row>
    <row r="498" spans="1:5" x14ac:dyDescent="0.3">
      <c r="A498">
        <v>497</v>
      </c>
      <c r="B498" t="s">
        <v>4</v>
      </c>
      <c r="C498" t="s">
        <v>1047</v>
      </c>
      <c r="D498" t="s">
        <v>158</v>
      </c>
      <c r="E498" t="str">
        <f>HYPERLINK("https://talan.bank.gov.ua/get-user-certificate/DZVY_3R1roIwVls1UqsJ","Завантажити сертифікат")</f>
        <v>Завантажити сертифікат</v>
      </c>
    </row>
    <row r="499" spans="1:5" x14ac:dyDescent="0.3">
      <c r="A499">
        <v>498</v>
      </c>
      <c r="B499" t="s">
        <v>4</v>
      </c>
      <c r="C499" t="s">
        <v>1048</v>
      </c>
      <c r="D499" t="s">
        <v>1049</v>
      </c>
      <c r="E499" t="str">
        <f>HYPERLINK("https://talan.bank.gov.ua/get-user-certificate/DZVY_4zm_ernHTNObPHx","Завантажити сертифікат")</f>
        <v>Завантажити сертифікат</v>
      </c>
    </row>
    <row r="500" spans="1:5" x14ac:dyDescent="0.3">
      <c r="A500">
        <v>499</v>
      </c>
      <c r="B500" t="s">
        <v>4</v>
      </c>
      <c r="C500" t="s">
        <v>1050</v>
      </c>
      <c r="D500" t="s">
        <v>1051</v>
      </c>
      <c r="E500" t="str">
        <f>HYPERLINK("https://talan.bank.gov.ua/get-user-certificate/DZVY_oPkuO0IFYYL3qGL","Завантажити сертифікат")</f>
        <v>Завантажити сертифікат</v>
      </c>
    </row>
    <row r="501" spans="1:5" x14ac:dyDescent="0.3">
      <c r="A501">
        <v>500</v>
      </c>
      <c r="B501" t="s">
        <v>4</v>
      </c>
      <c r="C501" t="s">
        <v>1052</v>
      </c>
      <c r="D501" t="s">
        <v>1053</v>
      </c>
      <c r="E501" t="str">
        <f>HYPERLINK("https://talan.bank.gov.ua/get-user-certificate/DZVY_v3fIO9DJhyj1Nbw","Завантажити сертифікат")</f>
        <v>Завантажити сертифікат</v>
      </c>
    </row>
    <row r="502" spans="1:5" x14ac:dyDescent="0.3">
      <c r="A502">
        <v>501</v>
      </c>
      <c r="B502" t="s">
        <v>4</v>
      </c>
      <c r="C502" t="s">
        <v>1054</v>
      </c>
      <c r="D502" t="s">
        <v>1055</v>
      </c>
      <c r="E502" t="str">
        <f>HYPERLINK("https://talan.bank.gov.ua/get-user-certificate/DZVY_V1qKUNYaQCt_aYV","Завантажити сертифікат")</f>
        <v>Завантажити сертифікат</v>
      </c>
    </row>
    <row r="503" spans="1:5" x14ac:dyDescent="0.3">
      <c r="A503">
        <v>502</v>
      </c>
      <c r="B503" t="s">
        <v>4</v>
      </c>
      <c r="C503" t="s">
        <v>1056</v>
      </c>
      <c r="D503" t="s">
        <v>1057</v>
      </c>
      <c r="E503" t="str">
        <f>HYPERLINK("https://talan.bank.gov.ua/get-user-certificate/DZVY_5-jc8Jag5fAbYao","Завантажити сертифікат")</f>
        <v>Завантажити сертифікат</v>
      </c>
    </row>
    <row r="504" spans="1:5" x14ac:dyDescent="0.3">
      <c r="A504">
        <v>503</v>
      </c>
      <c r="B504" t="s">
        <v>4</v>
      </c>
      <c r="C504" t="s">
        <v>1058</v>
      </c>
      <c r="D504" t="s">
        <v>1059</v>
      </c>
      <c r="E504" t="str">
        <f>HYPERLINK("https://talan.bank.gov.ua/get-user-certificate/DZVY_hNpi2kqOBHsN0FP","Завантажити сертифікат")</f>
        <v>Завантажити сертифікат</v>
      </c>
    </row>
    <row r="505" spans="1:5" x14ac:dyDescent="0.3">
      <c r="A505">
        <v>504</v>
      </c>
      <c r="B505" t="s">
        <v>4</v>
      </c>
      <c r="C505" t="s">
        <v>1060</v>
      </c>
      <c r="D505" t="s">
        <v>1061</v>
      </c>
      <c r="E505" t="str">
        <f>HYPERLINK("https://talan.bank.gov.ua/get-user-certificate/DZVY_bpiiOOYlqxAX8ZD","Завантажити сертифікат")</f>
        <v>Завантажити сертифікат</v>
      </c>
    </row>
    <row r="506" spans="1:5" x14ac:dyDescent="0.3">
      <c r="A506">
        <v>505</v>
      </c>
      <c r="B506" t="s">
        <v>4</v>
      </c>
      <c r="C506" t="s">
        <v>1062</v>
      </c>
      <c r="D506" t="s">
        <v>198</v>
      </c>
      <c r="E506" t="str">
        <f>HYPERLINK("https://talan.bank.gov.ua/get-user-certificate/DZVY_zVkOsayHS9BzZ96","Завантажити сертифікат")</f>
        <v>Завантажити сертифікат</v>
      </c>
    </row>
    <row r="507" spans="1:5" x14ac:dyDescent="0.3">
      <c r="A507">
        <v>506</v>
      </c>
      <c r="B507" t="s">
        <v>4</v>
      </c>
      <c r="C507" t="s">
        <v>1063</v>
      </c>
      <c r="D507" t="s">
        <v>158</v>
      </c>
      <c r="E507" t="str">
        <f>HYPERLINK("https://talan.bank.gov.ua/get-user-certificate/DZVY_UB2tuQz66catLoZ","Завантажити сертифікат")</f>
        <v>Завантажити сертифікат</v>
      </c>
    </row>
    <row r="508" spans="1:5" x14ac:dyDescent="0.3">
      <c r="A508">
        <v>507</v>
      </c>
      <c r="B508" t="s">
        <v>4</v>
      </c>
      <c r="C508" t="s">
        <v>1064</v>
      </c>
      <c r="D508" t="s">
        <v>1065</v>
      </c>
      <c r="E508" t="str">
        <f>HYPERLINK("https://talan.bank.gov.ua/get-user-certificate/DZVY_4MEb5uAg2acSMqD","Завантажити сертифікат")</f>
        <v>Завантажити сертифікат</v>
      </c>
    </row>
    <row r="509" spans="1:5" x14ac:dyDescent="0.3">
      <c r="A509">
        <v>508</v>
      </c>
      <c r="B509" t="s">
        <v>4</v>
      </c>
      <c r="C509" t="s">
        <v>1066</v>
      </c>
      <c r="D509" t="s">
        <v>1067</v>
      </c>
      <c r="E509" t="str">
        <f>HYPERLINK("https://talan.bank.gov.ua/get-user-certificate/DZVY_4OaV3tVeiQtMHnu","Завантажити сертифікат")</f>
        <v>Завантажити сертифікат</v>
      </c>
    </row>
    <row r="510" spans="1:5" x14ac:dyDescent="0.3">
      <c r="A510">
        <v>509</v>
      </c>
      <c r="B510" t="s">
        <v>4</v>
      </c>
      <c r="C510" t="s">
        <v>1068</v>
      </c>
      <c r="D510" t="s">
        <v>1069</v>
      </c>
      <c r="E510" t="str">
        <f>HYPERLINK("https://talan.bank.gov.ua/get-user-certificate/DZVY_DNbLnMOEsxFBaHH","Завантажити сертифікат")</f>
        <v>Завантажити сертифікат</v>
      </c>
    </row>
    <row r="511" spans="1:5" x14ac:dyDescent="0.3">
      <c r="A511">
        <v>510</v>
      </c>
      <c r="B511" t="s">
        <v>4</v>
      </c>
      <c r="C511" t="s">
        <v>1070</v>
      </c>
      <c r="D511" t="s">
        <v>1071</v>
      </c>
      <c r="E511" t="str">
        <f>HYPERLINK("https://talan.bank.gov.ua/get-user-certificate/DZVY__S-qekVXf_s0PdO","Завантажити сертифікат")</f>
        <v>Завантажити сертифікат</v>
      </c>
    </row>
    <row r="512" spans="1:5" x14ac:dyDescent="0.3">
      <c r="A512">
        <v>511</v>
      </c>
      <c r="B512" t="s">
        <v>4</v>
      </c>
      <c r="C512" t="s">
        <v>1072</v>
      </c>
      <c r="D512" t="s">
        <v>1073</v>
      </c>
      <c r="E512" t="str">
        <f>HYPERLINK("https://talan.bank.gov.ua/get-user-certificate/DZVY_B9OHUmYEQIUkack","Завантажити сертифікат")</f>
        <v>Завантажити сертифікат</v>
      </c>
    </row>
    <row r="513" spans="1:5" x14ac:dyDescent="0.3">
      <c r="A513">
        <v>512</v>
      </c>
      <c r="B513" t="s">
        <v>4</v>
      </c>
      <c r="C513" t="s">
        <v>1074</v>
      </c>
      <c r="D513" t="s">
        <v>1075</v>
      </c>
      <c r="E513" t="str">
        <f>HYPERLINK("https://talan.bank.gov.ua/get-user-certificate/DZVY_HCywqi0ySK2uDGF","Завантажити сертифікат")</f>
        <v>Завантажити сертифікат</v>
      </c>
    </row>
    <row r="514" spans="1:5" x14ac:dyDescent="0.3">
      <c r="A514">
        <v>513</v>
      </c>
      <c r="B514" t="s">
        <v>4</v>
      </c>
      <c r="C514" t="s">
        <v>1076</v>
      </c>
      <c r="D514" t="s">
        <v>1077</v>
      </c>
      <c r="E514" t="str">
        <f>HYPERLINK("https://talan.bank.gov.ua/get-user-certificate/DZVY_PF5tlCXkk-QqgLc","Завантажити сертифікат")</f>
        <v>Завантажити сертифікат</v>
      </c>
    </row>
    <row r="515" spans="1:5" x14ac:dyDescent="0.3">
      <c r="A515">
        <v>514</v>
      </c>
      <c r="B515" t="s">
        <v>4</v>
      </c>
      <c r="C515" t="s">
        <v>1078</v>
      </c>
      <c r="D515" t="s">
        <v>1079</v>
      </c>
      <c r="E515" t="str">
        <f>HYPERLINK("https://talan.bank.gov.ua/get-user-certificate/DZVY_KHITU-76eMeDY7G","Завантажити сертифікат")</f>
        <v>Завантажити сертифікат</v>
      </c>
    </row>
    <row r="516" spans="1:5" x14ac:dyDescent="0.3">
      <c r="A516">
        <v>515</v>
      </c>
      <c r="B516" t="s">
        <v>4</v>
      </c>
      <c r="C516" t="s">
        <v>1080</v>
      </c>
      <c r="D516" t="s">
        <v>1081</v>
      </c>
      <c r="E516" t="str">
        <f>HYPERLINK("https://talan.bank.gov.ua/get-user-certificate/DZVY_3EdCiYFzKMiG804","Завантажити сертифікат")</f>
        <v>Завантажити сертифікат</v>
      </c>
    </row>
    <row r="517" spans="1:5" x14ac:dyDescent="0.3">
      <c r="A517">
        <v>516</v>
      </c>
      <c r="B517" t="s">
        <v>4</v>
      </c>
      <c r="C517" t="s">
        <v>1082</v>
      </c>
      <c r="D517" t="s">
        <v>1083</v>
      </c>
      <c r="E517" t="str">
        <f>HYPERLINK("https://talan.bank.gov.ua/get-user-certificate/DZVY_hnRpO5l0dZnlrx2","Завантажити сертифікат")</f>
        <v>Завантажити сертифікат</v>
      </c>
    </row>
    <row r="518" spans="1:5" x14ac:dyDescent="0.3">
      <c r="A518">
        <v>517</v>
      </c>
      <c r="B518" t="s">
        <v>4</v>
      </c>
      <c r="C518" t="s">
        <v>1084</v>
      </c>
      <c r="D518" t="s">
        <v>1085</v>
      </c>
      <c r="E518" t="str">
        <f>HYPERLINK("https://talan.bank.gov.ua/get-user-certificate/DZVY_Pjv0yEaV2SBrqhV","Завантажити сертифікат")</f>
        <v>Завантажити сертифікат</v>
      </c>
    </row>
    <row r="519" spans="1:5" x14ac:dyDescent="0.3">
      <c r="A519">
        <v>518</v>
      </c>
      <c r="B519" t="s">
        <v>4</v>
      </c>
      <c r="C519" t="s">
        <v>1086</v>
      </c>
      <c r="D519" t="s">
        <v>402</v>
      </c>
      <c r="E519" t="str">
        <f>HYPERLINK("https://talan.bank.gov.ua/get-user-certificate/DZVY_g4kRiqFX9mBwRtL","Завантажити сертифікат")</f>
        <v>Завантажити сертифікат</v>
      </c>
    </row>
    <row r="520" spans="1:5" x14ac:dyDescent="0.3">
      <c r="A520">
        <v>519</v>
      </c>
      <c r="B520" t="s">
        <v>4</v>
      </c>
      <c r="C520" t="s">
        <v>1087</v>
      </c>
      <c r="D520" t="s">
        <v>1088</v>
      </c>
      <c r="E520" t="str">
        <f>HYPERLINK("https://talan.bank.gov.ua/get-user-certificate/DZVY_IGCk64jdE_xGkSX","Завантажити сертифікат")</f>
        <v>Завантажити сертифікат</v>
      </c>
    </row>
    <row r="521" spans="1:5" x14ac:dyDescent="0.3">
      <c r="A521">
        <v>520</v>
      </c>
      <c r="B521" t="s">
        <v>4</v>
      </c>
      <c r="C521" t="s">
        <v>1089</v>
      </c>
      <c r="D521" t="s">
        <v>1090</v>
      </c>
      <c r="E521" t="str">
        <f>HYPERLINK("https://talan.bank.gov.ua/get-user-certificate/DZVY_xPvWP9VqvRcQ6Xl","Завантажити сертифікат")</f>
        <v>Завантажити сертифікат</v>
      </c>
    </row>
    <row r="522" spans="1:5" x14ac:dyDescent="0.3">
      <c r="A522">
        <v>521</v>
      </c>
      <c r="B522" t="s">
        <v>4</v>
      </c>
      <c r="C522" t="s">
        <v>1091</v>
      </c>
      <c r="D522" t="s">
        <v>1092</v>
      </c>
      <c r="E522" t="str">
        <f>HYPERLINK("https://talan.bank.gov.ua/get-user-certificate/DZVY_AdVbQRxAi5Ss1ru","Завантажити сертифікат")</f>
        <v>Завантажити сертифікат</v>
      </c>
    </row>
    <row r="523" spans="1:5" x14ac:dyDescent="0.3">
      <c r="A523">
        <v>522</v>
      </c>
      <c r="B523" t="s">
        <v>4</v>
      </c>
      <c r="C523" t="s">
        <v>1093</v>
      </c>
      <c r="D523" t="s">
        <v>1094</v>
      </c>
      <c r="E523" t="str">
        <f>HYPERLINK("https://talan.bank.gov.ua/get-user-certificate/DZVY_k4NgkUOkZHW7JSE","Завантажити сертифікат")</f>
        <v>Завантажити сертифікат</v>
      </c>
    </row>
    <row r="524" spans="1:5" x14ac:dyDescent="0.3">
      <c r="A524">
        <v>523</v>
      </c>
      <c r="B524" t="s">
        <v>4</v>
      </c>
      <c r="C524" t="s">
        <v>1095</v>
      </c>
      <c r="D524" t="s">
        <v>1096</v>
      </c>
      <c r="E524" t="str">
        <f>HYPERLINK("https://talan.bank.gov.ua/get-user-certificate/DZVY_TFD3JurLstd62Tr","Завантажити сертифікат")</f>
        <v>Завантажити сертифікат</v>
      </c>
    </row>
    <row r="525" spans="1:5" x14ac:dyDescent="0.3">
      <c r="A525">
        <v>524</v>
      </c>
      <c r="B525" t="s">
        <v>4</v>
      </c>
      <c r="C525" t="s">
        <v>1097</v>
      </c>
      <c r="D525" t="s">
        <v>1098</v>
      </c>
      <c r="E525" t="str">
        <f>HYPERLINK("https://talan.bank.gov.ua/get-user-certificate/DZVY_9sviFgUK4vTP-mp","Завантажити сертифікат")</f>
        <v>Завантажити сертифікат</v>
      </c>
    </row>
    <row r="526" spans="1:5" x14ac:dyDescent="0.3">
      <c r="A526">
        <v>525</v>
      </c>
      <c r="B526" t="s">
        <v>4</v>
      </c>
      <c r="C526" t="s">
        <v>1099</v>
      </c>
      <c r="D526" t="s">
        <v>802</v>
      </c>
      <c r="E526" t="str">
        <f>HYPERLINK("https://talan.bank.gov.ua/get-user-certificate/DZVY_L-NK13PSFKhKDJE","Завантажити сертифікат")</f>
        <v>Завантажити сертифікат</v>
      </c>
    </row>
    <row r="527" spans="1:5" x14ac:dyDescent="0.3">
      <c r="A527">
        <v>526</v>
      </c>
      <c r="B527" t="s">
        <v>4</v>
      </c>
      <c r="C527" t="s">
        <v>1100</v>
      </c>
      <c r="D527" t="s">
        <v>1101</v>
      </c>
      <c r="E527" t="str">
        <f>HYPERLINK("https://talan.bank.gov.ua/get-user-certificate/DZVY_32l8Tpsi2Ds4u5W","Завантажити сертифікат")</f>
        <v>Завантажити сертифікат</v>
      </c>
    </row>
    <row r="528" spans="1:5" x14ac:dyDescent="0.3">
      <c r="A528">
        <v>527</v>
      </c>
      <c r="B528" t="s">
        <v>4</v>
      </c>
      <c r="C528" t="s">
        <v>1102</v>
      </c>
      <c r="D528" t="s">
        <v>1103</v>
      </c>
      <c r="E528" t="str">
        <f>HYPERLINK("https://talan.bank.gov.ua/get-user-certificate/DZVY_GmzU8DmKBFvL7PE","Завантажити сертифікат")</f>
        <v>Завантажити сертифікат</v>
      </c>
    </row>
    <row r="529" spans="1:5" x14ac:dyDescent="0.3">
      <c r="A529">
        <v>528</v>
      </c>
      <c r="B529" t="s">
        <v>4</v>
      </c>
      <c r="C529" t="s">
        <v>1104</v>
      </c>
      <c r="D529" t="s">
        <v>1105</v>
      </c>
      <c r="E529" t="str">
        <f>HYPERLINK("https://talan.bank.gov.ua/get-user-certificate/DZVY_eai3zRqZ-XYTxJ8","Завантажити сертифікат")</f>
        <v>Завантажити сертифікат</v>
      </c>
    </row>
    <row r="530" spans="1:5" x14ac:dyDescent="0.3">
      <c r="A530">
        <v>529</v>
      </c>
      <c r="B530" t="s">
        <v>4</v>
      </c>
      <c r="C530" t="s">
        <v>1106</v>
      </c>
      <c r="D530" t="s">
        <v>1107</v>
      </c>
      <c r="E530" t="str">
        <f>HYPERLINK("https://talan.bank.gov.ua/get-user-certificate/DZVY_gZPtYlGWFnMAD9O","Завантажити сертифікат")</f>
        <v>Завантажити сертифікат</v>
      </c>
    </row>
    <row r="531" spans="1:5" x14ac:dyDescent="0.3">
      <c r="A531">
        <v>530</v>
      </c>
      <c r="B531" t="s">
        <v>4</v>
      </c>
      <c r="C531" t="s">
        <v>1108</v>
      </c>
      <c r="D531" t="s">
        <v>1109</v>
      </c>
      <c r="E531" t="str">
        <f>HYPERLINK("https://talan.bank.gov.ua/get-user-certificate/DZVY_oCu3jXiQH9BBYHu","Завантажити сертифікат")</f>
        <v>Завантажити сертифікат</v>
      </c>
    </row>
    <row r="532" spans="1:5" x14ac:dyDescent="0.3">
      <c r="A532">
        <v>531</v>
      </c>
      <c r="B532" t="s">
        <v>4</v>
      </c>
      <c r="C532" t="s">
        <v>1110</v>
      </c>
      <c r="D532" t="s">
        <v>1111</v>
      </c>
      <c r="E532" t="str">
        <f>HYPERLINK("https://talan.bank.gov.ua/get-user-certificate/DZVY_OHHanjWavkPtX1L","Завантажити сертифікат")</f>
        <v>Завантажити сертифікат</v>
      </c>
    </row>
    <row r="533" spans="1:5" x14ac:dyDescent="0.3">
      <c r="A533">
        <v>532</v>
      </c>
      <c r="B533" t="s">
        <v>4</v>
      </c>
      <c r="C533" t="s">
        <v>1112</v>
      </c>
      <c r="D533" t="s">
        <v>1113</v>
      </c>
      <c r="E533" t="str">
        <f>HYPERLINK("https://talan.bank.gov.ua/get-user-certificate/DZVY_SxvlTQOOv-em4rt","Завантажити сертифікат")</f>
        <v>Завантажити сертифікат</v>
      </c>
    </row>
    <row r="534" spans="1:5" x14ac:dyDescent="0.3">
      <c r="A534">
        <v>533</v>
      </c>
      <c r="B534" t="s">
        <v>4</v>
      </c>
      <c r="C534" t="s">
        <v>1114</v>
      </c>
      <c r="D534" t="s">
        <v>1115</v>
      </c>
      <c r="E534" t="str">
        <f>HYPERLINK("https://talan.bank.gov.ua/get-user-certificate/DZVY_skzU6ISDfAZPpHz","Завантажити сертифікат")</f>
        <v>Завантажити сертифікат</v>
      </c>
    </row>
    <row r="535" spans="1:5" x14ac:dyDescent="0.3">
      <c r="A535">
        <v>534</v>
      </c>
      <c r="B535" t="s">
        <v>4</v>
      </c>
      <c r="C535" t="s">
        <v>1116</v>
      </c>
      <c r="D535" t="s">
        <v>1117</v>
      </c>
      <c r="E535" t="str">
        <f>HYPERLINK("https://talan.bank.gov.ua/get-user-certificate/DZVY_fsR5UeOdXVyfEV9","Завантажити сертифікат")</f>
        <v>Завантажити сертифікат</v>
      </c>
    </row>
    <row r="536" spans="1:5" x14ac:dyDescent="0.3">
      <c r="A536">
        <v>535</v>
      </c>
      <c r="B536" t="s">
        <v>4</v>
      </c>
      <c r="C536" t="s">
        <v>1118</v>
      </c>
      <c r="D536" t="s">
        <v>802</v>
      </c>
      <c r="E536" t="str">
        <f>HYPERLINK("https://talan.bank.gov.ua/get-user-certificate/DZVY_WaA1SBEjNQeOmDv","Завантажити сертифікат")</f>
        <v>Завантажити сертифікат</v>
      </c>
    </row>
    <row r="537" spans="1:5" x14ac:dyDescent="0.3">
      <c r="A537">
        <v>536</v>
      </c>
      <c r="B537" t="s">
        <v>4</v>
      </c>
      <c r="C537" t="s">
        <v>1119</v>
      </c>
      <c r="D537" t="s">
        <v>1120</v>
      </c>
      <c r="E537" t="str">
        <f>HYPERLINK("https://talan.bank.gov.ua/get-user-certificate/DZVY_e25EOB6aAMXzKvM","Завантажити сертифікат")</f>
        <v>Завантажити сертифікат</v>
      </c>
    </row>
    <row r="538" spans="1:5" x14ac:dyDescent="0.3">
      <c r="A538">
        <v>537</v>
      </c>
      <c r="B538" t="s">
        <v>4</v>
      </c>
      <c r="C538" t="s">
        <v>1121</v>
      </c>
      <c r="D538" t="s">
        <v>1122</v>
      </c>
      <c r="E538" t="str">
        <f>HYPERLINK("https://talan.bank.gov.ua/get-user-certificate/DZVY_lw64piGuwwz4cdA","Завантажити сертифікат")</f>
        <v>Завантажити сертифікат</v>
      </c>
    </row>
    <row r="539" spans="1:5" x14ac:dyDescent="0.3">
      <c r="A539">
        <v>538</v>
      </c>
      <c r="B539" t="s">
        <v>4</v>
      </c>
      <c r="C539" t="s">
        <v>1123</v>
      </c>
      <c r="D539" t="s">
        <v>1124</v>
      </c>
      <c r="E539" t="str">
        <f>HYPERLINK("https://talan.bank.gov.ua/get-user-certificate/DZVY__a2jYq5BK0vum6e","Завантажити сертифікат")</f>
        <v>Завантажити сертифікат</v>
      </c>
    </row>
    <row r="540" spans="1:5" x14ac:dyDescent="0.3">
      <c r="A540">
        <v>539</v>
      </c>
      <c r="B540" t="s">
        <v>4</v>
      </c>
      <c r="C540" t="s">
        <v>1125</v>
      </c>
      <c r="D540" t="s">
        <v>602</v>
      </c>
      <c r="E540" t="str">
        <f>HYPERLINK("https://talan.bank.gov.ua/get-user-certificate/DZVY_aXZUldXMkuv9IQU","Завантажити сертифікат")</f>
        <v>Завантажити сертифікат</v>
      </c>
    </row>
    <row r="541" spans="1:5" x14ac:dyDescent="0.3">
      <c r="A541">
        <v>540</v>
      </c>
      <c r="B541" t="s">
        <v>4</v>
      </c>
      <c r="C541" t="s">
        <v>1126</v>
      </c>
      <c r="D541" t="s">
        <v>1127</v>
      </c>
      <c r="E541" t="str">
        <f>HYPERLINK("https://talan.bank.gov.ua/get-user-certificate/DZVY_ulNcuZkaYycGRJK","Завантажити сертифікат")</f>
        <v>Завантажити сертифікат</v>
      </c>
    </row>
    <row r="542" spans="1:5" x14ac:dyDescent="0.3">
      <c r="A542">
        <v>541</v>
      </c>
      <c r="B542" t="s">
        <v>4</v>
      </c>
      <c r="C542" t="s">
        <v>1128</v>
      </c>
      <c r="D542" t="s">
        <v>1129</v>
      </c>
      <c r="E542" t="str">
        <f>HYPERLINK("https://talan.bank.gov.ua/get-user-certificate/DZVY_98uXiZVzGSbRQQm","Завантажити сертифікат")</f>
        <v>Завантажити сертифікат</v>
      </c>
    </row>
    <row r="543" spans="1:5" x14ac:dyDescent="0.3">
      <c r="A543">
        <v>542</v>
      </c>
      <c r="B543" t="s">
        <v>4</v>
      </c>
      <c r="C543" t="s">
        <v>1130</v>
      </c>
      <c r="D543" t="s">
        <v>1131</v>
      </c>
      <c r="E543" t="str">
        <f>HYPERLINK("https://talan.bank.gov.ua/get-user-certificate/DZVY_gLlPoITglD08KzQ","Завантажити сертифікат")</f>
        <v>Завантажити сертифікат</v>
      </c>
    </row>
    <row r="544" spans="1:5" x14ac:dyDescent="0.3">
      <c r="A544">
        <v>543</v>
      </c>
      <c r="B544" t="s">
        <v>4</v>
      </c>
      <c r="C544" t="s">
        <v>1132</v>
      </c>
      <c r="D544" t="s">
        <v>1133</v>
      </c>
      <c r="E544" t="str">
        <f>HYPERLINK("https://talan.bank.gov.ua/get-user-certificate/DZVY_erJRLRpEpP8xUkE","Завантажити сертифікат")</f>
        <v>Завантажити сертифікат</v>
      </c>
    </row>
    <row r="545" spans="1:5" x14ac:dyDescent="0.3">
      <c r="A545">
        <v>544</v>
      </c>
      <c r="B545" t="s">
        <v>4</v>
      </c>
      <c r="C545" t="s">
        <v>1134</v>
      </c>
      <c r="D545" t="s">
        <v>1135</v>
      </c>
      <c r="E545" t="str">
        <f>HYPERLINK("https://talan.bank.gov.ua/get-user-certificate/DZVY_UDIDNo_B2P3wtce","Завантажити сертифікат")</f>
        <v>Завантажити сертифікат</v>
      </c>
    </row>
    <row r="546" spans="1:5" x14ac:dyDescent="0.3">
      <c r="A546">
        <v>545</v>
      </c>
      <c r="B546" t="s">
        <v>4</v>
      </c>
      <c r="C546" t="s">
        <v>1136</v>
      </c>
      <c r="D546" t="s">
        <v>1137</v>
      </c>
      <c r="E546" t="str">
        <f>HYPERLINK("https://talan.bank.gov.ua/get-user-certificate/DZVY_RNKQoBfpDmUtSoI","Завантажити сертифікат")</f>
        <v>Завантажити сертифікат</v>
      </c>
    </row>
    <row r="547" spans="1:5" x14ac:dyDescent="0.3">
      <c r="A547">
        <v>546</v>
      </c>
      <c r="B547" t="s">
        <v>4</v>
      </c>
      <c r="C547" t="s">
        <v>1138</v>
      </c>
      <c r="D547" t="s">
        <v>1139</v>
      </c>
      <c r="E547" t="str">
        <f>HYPERLINK("https://talan.bank.gov.ua/get-user-certificate/DZVY_9Q9WIfaRxsfZZci","Завантажити сертифікат")</f>
        <v>Завантажити сертифікат</v>
      </c>
    </row>
    <row r="548" spans="1:5" x14ac:dyDescent="0.3">
      <c r="A548">
        <v>547</v>
      </c>
      <c r="B548" t="s">
        <v>4</v>
      </c>
      <c r="C548" t="s">
        <v>1140</v>
      </c>
      <c r="D548" t="s">
        <v>1141</v>
      </c>
      <c r="E548" t="str">
        <f>HYPERLINK("https://talan.bank.gov.ua/get-user-certificate/DZVY_i7SmdjQCSM6F5S_","Завантажити сертифікат")</f>
        <v>Завантажити сертифікат</v>
      </c>
    </row>
    <row r="549" spans="1:5" x14ac:dyDescent="0.3">
      <c r="A549">
        <v>548</v>
      </c>
      <c r="B549" t="s">
        <v>4</v>
      </c>
      <c r="C549" t="s">
        <v>1142</v>
      </c>
      <c r="D549" t="s">
        <v>1143</v>
      </c>
      <c r="E549" t="str">
        <f>HYPERLINK("https://talan.bank.gov.ua/get-user-certificate/DZVY_4o5lkhjDmfKZa9n","Завантажити сертифікат")</f>
        <v>Завантажити сертифікат</v>
      </c>
    </row>
    <row r="550" spans="1:5" x14ac:dyDescent="0.3">
      <c r="A550">
        <v>549</v>
      </c>
      <c r="B550" t="s">
        <v>4</v>
      </c>
      <c r="C550" t="s">
        <v>1144</v>
      </c>
      <c r="D550" t="s">
        <v>1145</v>
      </c>
      <c r="E550" t="str">
        <f>HYPERLINK("https://talan.bank.gov.ua/get-user-certificate/DZVY_xyzP1HA_6V8Vx9o","Завантажити сертифікат")</f>
        <v>Завантажити сертифікат</v>
      </c>
    </row>
    <row r="551" spans="1:5" x14ac:dyDescent="0.3">
      <c r="A551">
        <v>550</v>
      </c>
      <c r="B551" t="s">
        <v>4</v>
      </c>
      <c r="C551" t="s">
        <v>1146</v>
      </c>
      <c r="D551" t="s">
        <v>1147</v>
      </c>
      <c r="E551" t="str">
        <f>HYPERLINK("https://talan.bank.gov.ua/get-user-certificate/DZVY_RIfA0xl4AjdEQiX","Завантажити сертифікат")</f>
        <v>Завантажити сертифікат</v>
      </c>
    </row>
    <row r="552" spans="1:5" x14ac:dyDescent="0.3">
      <c r="A552">
        <v>551</v>
      </c>
      <c r="B552" t="s">
        <v>4</v>
      </c>
      <c r="C552" t="s">
        <v>1148</v>
      </c>
      <c r="D552" t="s">
        <v>1149</v>
      </c>
      <c r="E552" t="str">
        <f>HYPERLINK("https://talan.bank.gov.ua/get-user-certificate/DZVY_o5x51H36TqQLz6m","Завантажити сертифікат")</f>
        <v>Завантажити сертифікат</v>
      </c>
    </row>
    <row r="553" spans="1:5" x14ac:dyDescent="0.3">
      <c r="A553">
        <v>552</v>
      </c>
      <c r="B553" t="s">
        <v>4</v>
      </c>
      <c r="C553" t="s">
        <v>1150</v>
      </c>
      <c r="D553" t="s">
        <v>1151</v>
      </c>
      <c r="E553" t="str">
        <f>HYPERLINK("https://talan.bank.gov.ua/get-user-certificate/DZVY_yg3Kf3Or993XgMT","Завантажити сертифікат")</f>
        <v>Завантажити сертифікат</v>
      </c>
    </row>
    <row r="554" spans="1:5" x14ac:dyDescent="0.3">
      <c r="A554">
        <v>553</v>
      </c>
      <c r="B554" t="s">
        <v>4</v>
      </c>
      <c r="C554" t="s">
        <v>1152</v>
      </c>
      <c r="D554" t="s">
        <v>1153</v>
      </c>
      <c r="E554" t="str">
        <f>HYPERLINK("https://talan.bank.gov.ua/get-user-certificate/DZVY_jdE126vWo9i8Rst","Завантажити сертифікат")</f>
        <v>Завантажити сертифікат</v>
      </c>
    </row>
    <row r="555" spans="1:5" x14ac:dyDescent="0.3">
      <c r="A555">
        <v>554</v>
      </c>
      <c r="B555" t="s">
        <v>4</v>
      </c>
      <c r="C555" t="s">
        <v>1154</v>
      </c>
      <c r="D555" t="s">
        <v>1155</v>
      </c>
      <c r="E555" t="str">
        <f>HYPERLINK("https://talan.bank.gov.ua/get-user-certificate/DZVY_iDrcaJdPULQik_9","Завантажити сертифікат")</f>
        <v>Завантажити сертифікат</v>
      </c>
    </row>
    <row r="556" spans="1:5" x14ac:dyDescent="0.3">
      <c r="A556">
        <v>555</v>
      </c>
      <c r="B556" t="s">
        <v>4</v>
      </c>
      <c r="C556" t="s">
        <v>1156</v>
      </c>
      <c r="D556" t="s">
        <v>1157</v>
      </c>
      <c r="E556" t="str">
        <f>HYPERLINK("https://talan.bank.gov.ua/get-user-certificate/DZVY_X5L8CckEBDB-uBe","Завантажити сертифікат")</f>
        <v>Завантажити сертифікат</v>
      </c>
    </row>
    <row r="557" spans="1:5" x14ac:dyDescent="0.3">
      <c r="A557">
        <v>556</v>
      </c>
      <c r="B557" t="s">
        <v>4</v>
      </c>
      <c r="C557" t="s">
        <v>1158</v>
      </c>
      <c r="D557" t="s">
        <v>1159</v>
      </c>
      <c r="E557" t="str">
        <f>HYPERLINK("https://talan.bank.gov.ua/get-user-certificate/DZVY_wMn17Sn8t1xoIlY","Завантажити сертифікат")</f>
        <v>Завантажити сертифікат</v>
      </c>
    </row>
    <row r="558" spans="1:5" x14ac:dyDescent="0.3">
      <c r="A558">
        <v>557</v>
      </c>
      <c r="B558" t="s">
        <v>4</v>
      </c>
      <c r="C558" t="s">
        <v>1160</v>
      </c>
      <c r="D558" t="s">
        <v>1161</v>
      </c>
      <c r="E558" t="str">
        <f>HYPERLINK("https://talan.bank.gov.ua/get-user-certificate/DZVY_z6l3Yp0Zp3ffsil","Завантажити сертифікат")</f>
        <v>Завантажити сертифікат</v>
      </c>
    </row>
    <row r="559" spans="1:5" x14ac:dyDescent="0.3">
      <c r="A559">
        <v>558</v>
      </c>
      <c r="B559" t="s">
        <v>4</v>
      </c>
      <c r="C559" t="s">
        <v>1162</v>
      </c>
      <c r="D559" t="s">
        <v>1163</v>
      </c>
      <c r="E559" t="str">
        <f>HYPERLINK("https://talan.bank.gov.ua/get-user-certificate/DZVY_Z66BpX8RxWfSx0j","Завантажити сертифікат")</f>
        <v>Завантажити сертифікат</v>
      </c>
    </row>
    <row r="560" spans="1:5" x14ac:dyDescent="0.3">
      <c r="A560">
        <v>559</v>
      </c>
      <c r="B560" t="s">
        <v>4</v>
      </c>
      <c r="C560" t="s">
        <v>1164</v>
      </c>
      <c r="D560" t="s">
        <v>1165</v>
      </c>
      <c r="E560" t="str">
        <f>HYPERLINK("https://talan.bank.gov.ua/get-user-certificate/DZVY_YsVGRaZk48QQAql","Завантажити сертифікат")</f>
        <v>Завантажити сертифікат</v>
      </c>
    </row>
    <row r="561" spans="1:5" x14ac:dyDescent="0.3">
      <c r="A561">
        <v>560</v>
      </c>
      <c r="B561" t="s">
        <v>4</v>
      </c>
      <c r="C561" t="s">
        <v>1166</v>
      </c>
      <c r="D561" t="s">
        <v>1167</v>
      </c>
      <c r="E561" t="str">
        <f>HYPERLINK("https://talan.bank.gov.ua/get-user-certificate/DZVY_nmNccIm2ogbnxEh","Завантажити сертифікат")</f>
        <v>Завантажити сертифікат</v>
      </c>
    </row>
    <row r="562" spans="1:5" x14ac:dyDescent="0.3">
      <c r="A562">
        <v>561</v>
      </c>
      <c r="B562" t="s">
        <v>4</v>
      </c>
      <c r="C562" t="s">
        <v>1168</v>
      </c>
      <c r="D562" t="s">
        <v>1169</v>
      </c>
      <c r="E562" t="str">
        <f>HYPERLINK("https://talan.bank.gov.ua/get-user-certificate/DZVY_abIEgurJxifFsN5","Завантажити сертифікат")</f>
        <v>Завантажити сертифікат</v>
      </c>
    </row>
    <row r="563" spans="1:5" x14ac:dyDescent="0.3">
      <c r="A563">
        <v>562</v>
      </c>
      <c r="B563" t="s">
        <v>4</v>
      </c>
      <c r="C563" t="s">
        <v>1170</v>
      </c>
      <c r="D563" t="s">
        <v>1171</v>
      </c>
      <c r="E563" t="str">
        <f>HYPERLINK("https://talan.bank.gov.ua/get-user-certificate/DZVY_9iEaJ_Ps1W2haum","Завантажити сертифікат")</f>
        <v>Завантажити сертифікат</v>
      </c>
    </row>
    <row r="564" spans="1:5" x14ac:dyDescent="0.3">
      <c r="A564">
        <v>563</v>
      </c>
      <c r="B564" t="s">
        <v>4</v>
      </c>
      <c r="C564" t="s">
        <v>1172</v>
      </c>
      <c r="D564" t="s">
        <v>1173</v>
      </c>
      <c r="E564" t="str">
        <f>HYPERLINK("https://talan.bank.gov.ua/get-user-certificate/DZVY_Ivj2-7wanNFmmhx","Завантажити сертифікат")</f>
        <v>Завантажити сертифікат</v>
      </c>
    </row>
    <row r="565" spans="1:5" x14ac:dyDescent="0.3">
      <c r="A565">
        <v>564</v>
      </c>
      <c r="B565" t="s">
        <v>4</v>
      </c>
      <c r="C565" t="s">
        <v>1174</v>
      </c>
      <c r="D565" t="s">
        <v>1175</v>
      </c>
      <c r="E565" t="str">
        <f>HYPERLINK("https://talan.bank.gov.ua/get-user-certificate/DZVY_PHbEktONvWSD8e_","Завантажити сертифікат")</f>
        <v>Завантажити сертифікат</v>
      </c>
    </row>
    <row r="566" spans="1:5" x14ac:dyDescent="0.3">
      <c r="A566">
        <v>565</v>
      </c>
      <c r="B566" t="s">
        <v>4</v>
      </c>
      <c r="C566" t="s">
        <v>1176</v>
      </c>
      <c r="D566" t="s">
        <v>1177</v>
      </c>
      <c r="E566" t="str">
        <f>HYPERLINK("https://talan.bank.gov.ua/get-user-certificate/DZVY_N3byLB6NUnsceYy","Завантажити сертифікат")</f>
        <v>Завантажити сертифікат</v>
      </c>
    </row>
    <row r="567" spans="1:5" x14ac:dyDescent="0.3">
      <c r="A567">
        <v>566</v>
      </c>
      <c r="B567" t="s">
        <v>4</v>
      </c>
      <c r="C567" t="s">
        <v>1178</v>
      </c>
      <c r="D567" t="s">
        <v>483</v>
      </c>
      <c r="E567" t="str">
        <f>HYPERLINK("https://talan.bank.gov.ua/get-user-certificate/DZVY_s2yYaKLiiNztElq","Завантажити сертифікат")</f>
        <v>Завантажити сертифікат</v>
      </c>
    </row>
    <row r="568" spans="1:5" x14ac:dyDescent="0.3">
      <c r="A568">
        <v>567</v>
      </c>
      <c r="B568" t="s">
        <v>4</v>
      </c>
      <c r="C568" t="s">
        <v>1179</v>
      </c>
      <c r="D568" t="s">
        <v>1180</v>
      </c>
      <c r="E568" t="str">
        <f>HYPERLINK("https://talan.bank.gov.ua/get-user-certificate/DZVY_F5QiDkW2oKUvQ0s","Завантажити сертифікат")</f>
        <v>Завантажити сертифікат</v>
      </c>
    </row>
    <row r="569" spans="1:5" x14ac:dyDescent="0.3">
      <c r="A569">
        <v>568</v>
      </c>
      <c r="B569" t="s">
        <v>4</v>
      </c>
      <c r="C569" t="s">
        <v>1181</v>
      </c>
      <c r="D569" t="s">
        <v>1182</v>
      </c>
      <c r="E569" t="str">
        <f>HYPERLINK("https://talan.bank.gov.ua/get-user-certificate/DZVY_O-edgZRKY4KjDv7","Завантажити сертифікат")</f>
        <v>Завантажити сертифікат</v>
      </c>
    </row>
    <row r="570" spans="1:5" x14ac:dyDescent="0.3">
      <c r="A570">
        <v>569</v>
      </c>
      <c r="B570" t="s">
        <v>4</v>
      </c>
      <c r="C570" t="s">
        <v>1183</v>
      </c>
      <c r="D570" t="s">
        <v>1184</v>
      </c>
      <c r="E570" t="str">
        <f>HYPERLINK("https://talan.bank.gov.ua/get-user-certificate/DZVY_3CgVDMSvP30hNFH","Завантажити сертифікат")</f>
        <v>Завантажити сертифікат</v>
      </c>
    </row>
    <row r="571" spans="1:5" x14ac:dyDescent="0.3">
      <c r="A571">
        <v>570</v>
      </c>
      <c r="B571" t="s">
        <v>4</v>
      </c>
      <c r="C571" t="s">
        <v>1185</v>
      </c>
      <c r="D571" t="s">
        <v>207</v>
      </c>
      <c r="E571" t="str">
        <f>HYPERLINK("https://talan.bank.gov.ua/get-user-certificate/DZVY_37DenQ_anX7GGXC","Завантажити сертифікат")</f>
        <v>Завантажити сертифікат</v>
      </c>
    </row>
    <row r="572" spans="1:5" x14ac:dyDescent="0.3">
      <c r="A572">
        <v>571</v>
      </c>
      <c r="B572" t="s">
        <v>4</v>
      </c>
      <c r="C572" t="s">
        <v>1186</v>
      </c>
      <c r="D572" t="s">
        <v>1187</v>
      </c>
      <c r="E572" t="str">
        <f>HYPERLINK("https://talan.bank.gov.ua/get-user-certificate/DZVY_7SUfeAQwqBikOVH","Завантажити сертифікат")</f>
        <v>Завантажити сертифікат</v>
      </c>
    </row>
    <row r="573" spans="1:5" x14ac:dyDescent="0.3">
      <c r="A573">
        <v>572</v>
      </c>
      <c r="B573" t="s">
        <v>4</v>
      </c>
      <c r="C573" t="s">
        <v>1188</v>
      </c>
      <c r="D573" t="s">
        <v>1189</v>
      </c>
      <c r="E573" t="str">
        <f>HYPERLINK("https://talan.bank.gov.ua/get-user-certificate/DZVY_qGodL6a3gv5b5EI","Завантажити сертифікат")</f>
        <v>Завантажити сертифікат</v>
      </c>
    </row>
    <row r="574" spans="1:5" x14ac:dyDescent="0.3">
      <c r="A574">
        <v>573</v>
      </c>
      <c r="B574" t="s">
        <v>4</v>
      </c>
      <c r="C574" t="s">
        <v>1190</v>
      </c>
      <c r="D574" t="s">
        <v>1191</v>
      </c>
      <c r="E574" t="str">
        <f>HYPERLINK("https://talan.bank.gov.ua/get-user-certificate/DZVY_tdS94A2l-YvPHGE","Завантажити сертифікат")</f>
        <v>Завантажити сертифікат</v>
      </c>
    </row>
    <row r="575" spans="1:5" x14ac:dyDescent="0.3">
      <c r="A575">
        <v>574</v>
      </c>
      <c r="B575" t="s">
        <v>4</v>
      </c>
      <c r="C575" t="s">
        <v>1192</v>
      </c>
      <c r="D575" t="s">
        <v>1193</v>
      </c>
      <c r="E575" t="str">
        <f>HYPERLINK("https://talan.bank.gov.ua/get-user-certificate/DZVY_HVlVcR4D6wBq_ZC","Завантажити сертифікат")</f>
        <v>Завантажити сертифікат</v>
      </c>
    </row>
    <row r="576" spans="1:5" x14ac:dyDescent="0.3">
      <c r="A576">
        <v>575</v>
      </c>
      <c r="B576" t="s">
        <v>4</v>
      </c>
      <c r="C576" t="s">
        <v>1194</v>
      </c>
      <c r="D576" t="s">
        <v>1195</v>
      </c>
      <c r="E576" t="str">
        <f>HYPERLINK("https://talan.bank.gov.ua/get-user-certificate/DZVY_Aw8g9gL_FushC6m","Завантажити сертифікат")</f>
        <v>Завантажити сертифікат</v>
      </c>
    </row>
    <row r="577" spans="1:5" x14ac:dyDescent="0.3">
      <c r="A577">
        <v>576</v>
      </c>
      <c r="B577" t="s">
        <v>4</v>
      </c>
      <c r="C577" t="s">
        <v>1196</v>
      </c>
      <c r="D577" t="s">
        <v>1197</v>
      </c>
      <c r="E577" t="str">
        <f>HYPERLINK("https://talan.bank.gov.ua/get-user-certificate/DZVY_QjC53BnwEfkLQ5v","Завантажити сертифікат")</f>
        <v>Завантажити сертифікат</v>
      </c>
    </row>
    <row r="578" spans="1:5" x14ac:dyDescent="0.3">
      <c r="A578">
        <v>577</v>
      </c>
      <c r="B578" t="s">
        <v>4</v>
      </c>
      <c r="C578" t="s">
        <v>1198</v>
      </c>
      <c r="D578" t="s">
        <v>1199</v>
      </c>
      <c r="E578" t="str">
        <f>HYPERLINK("https://talan.bank.gov.ua/get-user-certificate/DZVY_Ee2qPHJLsN-DnZj","Завантажити сертифікат")</f>
        <v>Завантажити сертифікат</v>
      </c>
    </row>
    <row r="579" spans="1:5" x14ac:dyDescent="0.3">
      <c r="A579">
        <v>578</v>
      </c>
      <c r="B579" t="s">
        <v>4</v>
      </c>
      <c r="C579" t="s">
        <v>1200</v>
      </c>
      <c r="D579" t="s">
        <v>1201</v>
      </c>
      <c r="E579" t="str">
        <f>HYPERLINK("https://talan.bank.gov.ua/get-user-certificate/DZVY_7khLtlK3G0UWLEW","Завантажити сертифікат")</f>
        <v>Завантажити сертифікат</v>
      </c>
    </row>
    <row r="580" spans="1:5" x14ac:dyDescent="0.3">
      <c r="A580">
        <v>579</v>
      </c>
      <c r="B580" t="s">
        <v>4</v>
      </c>
      <c r="C580" t="s">
        <v>1202</v>
      </c>
      <c r="D580" t="s">
        <v>1203</v>
      </c>
      <c r="E580" t="str">
        <f>HYPERLINK("https://talan.bank.gov.ua/get-user-certificate/DZVY_6wWf8tUR96wh6zx","Завантажити сертифікат")</f>
        <v>Завантажити сертифікат</v>
      </c>
    </row>
    <row r="581" spans="1:5" x14ac:dyDescent="0.3">
      <c r="A581">
        <v>580</v>
      </c>
      <c r="B581" t="s">
        <v>4</v>
      </c>
      <c r="C581" t="s">
        <v>1204</v>
      </c>
      <c r="D581" t="s">
        <v>1205</v>
      </c>
      <c r="E581" t="str">
        <f>HYPERLINK("https://talan.bank.gov.ua/get-user-certificate/DZVY_t2O_5D3T7AUEM9j","Завантажити сертифікат")</f>
        <v>Завантажити сертифікат</v>
      </c>
    </row>
    <row r="582" spans="1:5" x14ac:dyDescent="0.3">
      <c r="A582">
        <v>581</v>
      </c>
      <c r="B582" t="s">
        <v>4</v>
      </c>
      <c r="C582" t="s">
        <v>1206</v>
      </c>
      <c r="D582" t="s">
        <v>1207</v>
      </c>
      <c r="E582" t="str">
        <f>HYPERLINK("https://talan.bank.gov.ua/get-user-certificate/DZVY_KwzMSYNncGGGhfp","Завантажити сертифікат")</f>
        <v>Завантажити сертифікат</v>
      </c>
    </row>
    <row r="583" spans="1:5" x14ac:dyDescent="0.3">
      <c r="A583">
        <v>582</v>
      </c>
      <c r="B583" t="s">
        <v>4</v>
      </c>
      <c r="C583" t="s">
        <v>1208</v>
      </c>
      <c r="D583" t="s">
        <v>1209</v>
      </c>
      <c r="E583" t="str">
        <f>HYPERLINK("https://talan.bank.gov.ua/get-user-certificate/DZVY_QByvMmcYBGrqstP","Завантажити сертифікат")</f>
        <v>Завантажити сертифікат</v>
      </c>
    </row>
    <row r="584" spans="1:5" x14ac:dyDescent="0.3">
      <c r="A584">
        <v>583</v>
      </c>
      <c r="B584" t="s">
        <v>4</v>
      </c>
      <c r="C584" t="s">
        <v>1210</v>
      </c>
      <c r="D584" t="s">
        <v>1211</v>
      </c>
      <c r="E584" t="str">
        <f>HYPERLINK("https://talan.bank.gov.ua/get-user-certificate/DZVY_ICtIkjbuZTuk3XD","Завантажити сертифікат")</f>
        <v>Завантажити сертифікат</v>
      </c>
    </row>
    <row r="585" spans="1:5" x14ac:dyDescent="0.3">
      <c r="A585">
        <v>584</v>
      </c>
      <c r="B585" t="s">
        <v>4</v>
      </c>
      <c r="C585" t="s">
        <v>1212</v>
      </c>
      <c r="D585" t="s">
        <v>1213</v>
      </c>
      <c r="E585" t="str">
        <f>HYPERLINK("https://talan.bank.gov.ua/get-user-certificate/DZVY_21CNAbBzdwjsg7s","Завантажити сертифікат")</f>
        <v>Завантажити сертифікат</v>
      </c>
    </row>
    <row r="586" spans="1:5" x14ac:dyDescent="0.3">
      <c r="A586">
        <v>585</v>
      </c>
      <c r="B586" t="s">
        <v>4</v>
      </c>
      <c r="C586" t="s">
        <v>1214</v>
      </c>
      <c r="D586" t="s">
        <v>1215</v>
      </c>
      <c r="E586" t="str">
        <f>HYPERLINK("https://talan.bank.gov.ua/get-user-certificate/DZVY_YS-mDNNj9T5p--K","Завантажити сертифікат")</f>
        <v>Завантажити сертифікат</v>
      </c>
    </row>
    <row r="587" spans="1:5" x14ac:dyDescent="0.3">
      <c r="A587">
        <v>586</v>
      </c>
      <c r="B587" t="s">
        <v>4</v>
      </c>
      <c r="C587" t="s">
        <v>1216</v>
      </c>
      <c r="D587" t="s">
        <v>1217</v>
      </c>
      <c r="E587" t="str">
        <f>HYPERLINK("https://talan.bank.gov.ua/get-user-certificate/DZVY_Qs68Ki7IdvuF0zA","Завантажити сертифікат")</f>
        <v>Завантажити сертифікат</v>
      </c>
    </row>
    <row r="588" spans="1:5" x14ac:dyDescent="0.3">
      <c r="A588">
        <v>587</v>
      </c>
      <c r="B588" t="s">
        <v>4</v>
      </c>
      <c r="C588" t="s">
        <v>1218</v>
      </c>
      <c r="D588" t="s">
        <v>1219</v>
      </c>
      <c r="E588" t="str">
        <f>HYPERLINK("https://talan.bank.gov.ua/get-user-certificate/DZVY_cxEJQl6xHQDb_JD","Завантажити сертифікат")</f>
        <v>Завантажити сертифікат</v>
      </c>
    </row>
    <row r="589" spans="1:5" x14ac:dyDescent="0.3">
      <c r="A589">
        <v>588</v>
      </c>
      <c r="B589" t="s">
        <v>4</v>
      </c>
      <c r="C589" t="s">
        <v>1220</v>
      </c>
      <c r="D589" t="s">
        <v>1221</v>
      </c>
      <c r="E589" t="str">
        <f>HYPERLINK("https://talan.bank.gov.ua/get-user-certificate/DZVY_HJOdq12II7pRsPe","Завантажити сертифікат")</f>
        <v>Завантажити сертифікат</v>
      </c>
    </row>
    <row r="590" spans="1:5" x14ac:dyDescent="0.3">
      <c r="A590">
        <v>589</v>
      </c>
      <c r="B590" t="s">
        <v>4</v>
      </c>
      <c r="C590" t="s">
        <v>1222</v>
      </c>
      <c r="D590" t="s">
        <v>1223</v>
      </c>
      <c r="E590" t="str">
        <f>HYPERLINK("https://talan.bank.gov.ua/get-user-certificate/DZVY_CN3yz_1QcJ0Fwt1","Завантажити сертифікат")</f>
        <v>Завантажити сертифікат</v>
      </c>
    </row>
    <row r="591" spans="1:5" x14ac:dyDescent="0.3">
      <c r="A591">
        <v>590</v>
      </c>
      <c r="B591" t="s">
        <v>4</v>
      </c>
      <c r="C591" t="s">
        <v>1224</v>
      </c>
      <c r="D591" t="s">
        <v>1225</v>
      </c>
      <c r="E591" t="str">
        <f>HYPERLINK("https://talan.bank.gov.ua/get-user-certificate/DZVY_86aXp2bQpH6-_Nj","Завантажити сертифікат")</f>
        <v>Завантажити сертифікат</v>
      </c>
    </row>
    <row r="592" spans="1:5" x14ac:dyDescent="0.3">
      <c r="A592">
        <v>591</v>
      </c>
      <c r="B592" t="s">
        <v>4</v>
      </c>
      <c r="C592" t="s">
        <v>1226</v>
      </c>
      <c r="D592" t="s">
        <v>1227</v>
      </c>
      <c r="E592" t="str">
        <f>HYPERLINK("https://talan.bank.gov.ua/get-user-certificate/DZVY_glSa0qtx8bIJbSp","Завантажити сертифікат")</f>
        <v>Завантажити сертифікат</v>
      </c>
    </row>
    <row r="593" spans="1:5" x14ac:dyDescent="0.3">
      <c r="A593">
        <v>592</v>
      </c>
      <c r="B593" t="s">
        <v>4</v>
      </c>
      <c r="C593" t="s">
        <v>1228</v>
      </c>
      <c r="D593" t="s">
        <v>1229</v>
      </c>
      <c r="E593" t="str">
        <f>HYPERLINK("https://talan.bank.gov.ua/get-user-certificate/DZVY_mbhBMTqEQyufOwV","Завантажити сертифікат")</f>
        <v>Завантажити сертифікат</v>
      </c>
    </row>
    <row r="594" spans="1:5" x14ac:dyDescent="0.3">
      <c r="A594">
        <v>593</v>
      </c>
      <c r="B594" t="s">
        <v>4</v>
      </c>
      <c r="C594" t="s">
        <v>1230</v>
      </c>
      <c r="D594" t="s">
        <v>1057</v>
      </c>
      <c r="E594" t="str">
        <f>HYPERLINK("https://talan.bank.gov.ua/get-user-certificate/DZVY_1XdQ01VAT0hV4jw","Завантажити сертифікат")</f>
        <v>Завантажити сертифікат</v>
      </c>
    </row>
    <row r="595" spans="1:5" x14ac:dyDescent="0.3">
      <c r="A595">
        <v>594</v>
      </c>
      <c r="B595" t="s">
        <v>4</v>
      </c>
      <c r="C595" t="s">
        <v>1231</v>
      </c>
      <c r="D595" t="s">
        <v>1232</v>
      </c>
      <c r="E595" t="str">
        <f>HYPERLINK("https://talan.bank.gov.ua/get-user-certificate/DZVY_y96_dm1LnLIcwEE","Завантажити сертифікат")</f>
        <v>Завантажити сертифікат</v>
      </c>
    </row>
    <row r="596" spans="1:5" x14ac:dyDescent="0.3">
      <c r="A596">
        <v>595</v>
      </c>
      <c r="B596" t="s">
        <v>4</v>
      </c>
      <c r="C596" t="s">
        <v>1233</v>
      </c>
      <c r="D596" t="s">
        <v>1234</v>
      </c>
      <c r="E596" t="str">
        <f>HYPERLINK("https://talan.bank.gov.ua/get-user-certificate/DZVY_RtBdCx4Qh3gQJ9E","Завантажити сертифікат")</f>
        <v>Завантажити сертифікат</v>
      </c>
    </row>
    <row r="597" spans="1:5" x14ac:dyDescent="0.3">
      <c r="A597">
        <v>596</v>
      </c>
      <c r="B597" t="s">
        <v>4</v>
      </c>
      <c r="C597" t="s">
        <v>1235</v>
      </c>
      <c r="D597" t="s">
        <v>1236</v>
      </c>
      <c r="E597" t="str">
        <f>HYPERLINK("https://talan.bank.gov.ua/get-user-certificate/DZVY_NOHiu9znUQip9Uk","Завантажити сертифікат")</f>
        <v>Завантажити сертифікат</v>
      </c>
    </row>
    <row r="598" spans="1:5" x14ac:dyDescent="0.3">
      <c r="A598">
        <v>597</v>
      </c>
      <c r="B598" t="s">
        <v>4</v>
      </c>
      <c r="C598" t="s">
        <v>1237</v>
      </c>
      <c r="D598" t="s">
        <v>1238</v>
      </c>
      <c r="E598" t="str">
        <f>HYPERLINK("https://talan.bank.gov.ua/get-user-certificate/DZVY_i-a8Nk2ZwqP506H","Завантажити сертифікат")</f>
        <v>Завантажити сертифікат</v>
      </c>
    </row>
    <row r="599" spans="1:5" x14ac:dyDescent="0.3">
      <c r="A599">
        <v>598</v>
      </c>
      <c r="B599" t="s">
        <v>4</v>
      </c>
      <c r="C599" t="s">
        <v>1239</v>
      </c>
      <c r="D599" t="s">
        <v>158</v>
      </c>
      <c r="E599" t="str">
        <f>HYPERLINK("https://talan.bank.gov.ua/get-user-certificate/DZVY_J1irtNUFe0AKdFq","Завантажити сертифікат")</f>
        <v>Завантажити сертифікат</v>
      </c>
    </row>
    <row r="600" spans="1:5" x14ac:dyDescent="0.3">
      <c r="A600">
        <v>599</v>
      </c>
      <c r="B600" t="s">
        <v>4</v>
      </c>
      <c r="C600" t="s">
        <v>1240</v>
      </c>
      <c r="D600" t="s">
        <v>1241</v>
      </c>
      <c r="E600" t="str">
        <f>HYPERLINK("https://talan.bank.gov.ua/get-user-certificate/DZVY_SY8gwjBKDcxw5TY","Завантажити сертифікат")</f>
        <v>Завантажити сертифікат</v>
      </c>
    </row>
    <row r="601" spans="1:5" x14ac:dyDescent="0.3">
      <c r="A601">
        <v>600</v>
      </c>
      <c r="B601" t="s">
        <v>4</v>
      </c>
      <c r="C601" t="s">
        <v>1242</v>
      </c>
      <c r="D601" t="s">
        <v>1243</v>
      </c>
      <c r="E601" t="str">
        <f>HYPERLINK("https://talan.bank.gov.ua/get-user-certificate/DZVY_e21t-nsRRVL4oRX","Завантажити сертифікат")</f>
        <v>Завантажити сертифікат</v>
      </c>
    </row>
    <row r="602" spans="1:5" x14ac:dyDescent="0.3">
      <c r="A602">
        <v>601</v>
      </c>
      <c r="B602" t="s">
        <v>4</v>
      </c>
      <c r="C602" t="s">
        <v>1244</v>
      </c>
      <c r="D602" t="s">
        <v>1245</v>
      </c>
      <c r="E602" t="str">
        <f>HYPERLINK("https://talan.bank.gov.ua/get-user-certificate/DZVY_vD-a3WcWk-tp9Md","Завантажити сертифікат")</f>
        <v>Завантажити сертифікат</v>
      </c>
    </row>
    <row r="603" spans="1:5" x14ac:dyDescent="0.3">
      <c r="A603">
        <v>602</v>
      </c>
      <c r="B603" t="s">
        <v>4</v>
      </c>
      <c r="C603" t="s">
        <v>1246</v>
      </c>
      <c r="D603" t="s">
        <v>1247</v>
      </c>
      <c r="E603" t="str">
        <f>HYPERLINK("https://talan.bank.gov.ua/get-user-certificate/DZVY_PAnAw6GIUAxKmpA","Завантажити сертифікат")</f>
        <v>Завантажити сертифікат</v>
      </c>
    </row>
    <row r="604" spans="1:5" x14ac:dyDescent="0.3">
      <c r="A604">
        <v>603</v>
      </c>
      <c r="B604" t="s">
        <v>4</v>
      </c>
      <c r="C604" t="s">
        <v>1248</v>
      </c>
      <c r="D604" t="s">
        <v>1249</v>
      </c>
      <c r="E604" t="str">
        <f>HYPERLINK("https://talan.bank.gov.ua/get-user-certificate/DZVY_RBXUD92qo4po3Si","Завантажити сертифікат")</f>
        <v>Завантажити сертифікат</v>
      </c>
    </row>
    <row r="605" spans="1:5" x14ac:dyDescent="0.3">
      <c r="A605">
        <v>604</v>
      </c>
      <c r="B605" t="s">
        <v>4</v>
      </c>
      <c r="C605" t="s">
        <v>1250</v>
      </c>
      <c r="D605" t="s">
        <v>1251</v>
      </c>
      <c r="E605" t="str">
        <f>HYPERLINK("https://talan.bank.gov.ua/get-user-certificate/DZVY_FYM0ENbRGljKtzb","Завантажити сертифікат")</f>
        <v>Завантажити сертифікат</v>
      </c>
    </row>
    <row r="606" spans="1:5" x14ac:dyDescent="0.3">
      <c r="A606">
        <v>605</v>
      </c>
      <c r="B606" t="s">
        <v>4</v>
      </c>
      <c r="C606" t="s">
        <v>1252</v>
      </c>
      <c r="D606" t="s">
        <v>399</v>
      </c>
      <c r="E606" t="str">
        <f>HYPERLINK("https://talan.bank.gov.ua/get-user-certificate/DZVY_svJLUfobgJ6mLmI","Завантажити сертифікат")</f>
        <v>Завантажити сертифікат</v>
      </c>
    </row>
    <row r="607" spans="1:5" x14ac:dyDescent="0.3">
      <c r="A607">
        <v>606</v>
      </c>
      <c r="B607" t="s">
        <v>4</v>
      </c>
      <c r="C607" t="s">
        <v>1253</v>
      </c>
      <c r="D607" t="s">
        <v>1254</v>
      </c>
      <c r="E607" t="str">
        <f>HYPERLINK("https://talan.bank.gov.ua/get-user-certificate/DZVY_xHuXTnBVK6bbT7W","Завантажити сертифікат")</f>
        <v>Завантажити сертифікат</v>
      </c>
    </row>
    <row r="608" spans="1:5" x14ac:dyDescent="0.3">
      <c r="A608">
        <v>607</v>
      </c>
      <c r="B608" t="s">
        <v>4</v>
      </c>
      <c r="C608" t="s">
        <v>1255</v>
      </c>
      <c r="D608" t="s">
        <v>1256</v>
      </c>
      <c r="E608" t="str">
        <f>HYPERLINK("https://talan.bank.gov.ua/get-user-certificate/DZVY_rHrzDAKA_4h0nHO","Завантажити сертифікат")</f>
        <v>Завантажити сертифікат</v>
      </c>
    </row>
    <row r="609" spans="1:5" x14ac:dyDescent="0.3">
      <c r="A609">
        <v>608</v>
      </c>
      <c r="B609" t="s">
        <v>4</v>
      </c>
      <c r="C609" t="s">
        <v>1257</v>
      </c>
      <c r="D609" t="s">
        <v>1258</v>
      </c>
      <c r="E609" t="str">
        <f>HYPERLINK("https://talan.bank.gov.ua/get-user-certificate/DZVY_wWg2Q9dafBgIptV","Завантажити сертифікат")</f>
        <v>Завантажити сертифікат</v>
      </c>
    </row>
    <row r="610" spans="1:5" x14ac:dyDescent="0.3">
      <c r="A610">
        <v>609</v>
      </c>
      <c r="B610" t="s">
        <v>4</v>
      </c>
      <c r="C610" t="s">
        <v>1259</v>
      </c>
      <c r="D610" t="s">
        <v>1260</v>
      </c>
      <c r="E610" t="str">
        <f>HYPERLINK("https://talan.bank.gov.ua/get-user-certificate/DZVY_DIo254TUxvL0HOL","Завантажити сертифікат")</f>
        <v>Завантажити сертифікат</v>
      </c>
    </row>
    <row r="611" spans="1:5" x14ac:dyDescent="0.3">
      <c r="A611">
        <v>610</v>
      </c>
      <c r="B611" t="s">
        <v>4</v>
      </c>
      <c r="C611" t="s">
        <v>1261</v>
      </c>
      <c r="D611" t="s">
        <v>1262</v>
      </c>
      <c r="E611" t="str">
        <f>HYPERLINK("https://talan.bank.gov.ua/get-user-certificate/DZVY_RdSBeXYIuTNeYcu","Завантажити сертифікат")</f>
        <v>Завантажити сертифікат</v>
      </c>
    </row>
    <row r="612" spans="1:5" x14ac:dyDescent="0.3">
      <c r="A612">
        <v>611</v>
      </c>
      <c r="B612" t="s">
        <v>4</v>
      </c>
      <c r="C612" t="s">
        <v>1263</v>
      </c>
      <c r="D612" t="s">
        <v>1264</v>
      </c>
      <c r="E612" t="str">
        <f>HYPERLINK("https://talan.bank.gov.ua/get-user-certificate/DZVY_YR23c2hLVIbpk0m","Завантажити сертифікат")</f>
        <v>Завантажити сертифікат</v>
      </c>
    </row>
    <row r="613" spans="1:5" x14ac:dyDescent="0.3">
      <c r="A613">
        <v>612</v>
      </c>
      <c r="B613" t="s">
        <v>4</v>
      </c>
      <c r="C613" t="s">
        <v>1265</v>
      </c>
      <c r="D613" t="s">
        <v>128</v>
      </c>
      <c r="E613" t="str">
        <f>HYPERLINK("https://talan.bank.gov.ua/get-user-certificate/DZVY_FNVTGWGAHT1GsJn","Завантажити сертифікат")</f>
        <v>Завантажити сертифікат</v>
      </c>
    </row>
    <row r="614" spans="1:5" x14ac:dyDescent="0.3">
      <c r="A614">
        <v>613</v>
      </c>
      <c r="B614" t="s">
        <v>4</v>
      </c>
      <c r="C614" t="s">
        <v>1266</v>
      </c>
      <c r="D614" t="s">
        <v>1267</v>
      </c>
      <c r="E614" t="str">
        <f>HYPERLINK("https://talan.bank.gov.ua/get-user-certificate/DZVY_JdDKO5micELiF2i","Завантажити сертифікат")</f>
        <v>Завантажити сертифікат</v>
      </c>
    </row>
    <row r="615" spans="1:5" x14ac:dyDescent="0.3">
      <c r="A615">
        <v>614</v>
      </c>
      <c r="B615" t="s">
        <v>4</v>
      </c>
      <c r="C615" t="s">
        <v>1268</v>
      </c>
      <c r="D615" t="s">
        <v>1269</v>
      </c>
      <c r="E615" t="str">
        <f>HYPERLINK("https://talan.bank.gov.ua/get-user-certificate/DZVY_2NtwuAzG90mBxi0","Завантажити сертифікат")</f>
        <v>Завантажити сертифікат</v>
      </c>
    </row>
    <row r="616" spans="1:5" x14ac:dyDescent="0.3">
      <c r="A616">
        <v>615</v>
      </c>
      <c r="B616" t="s">
        <v>4</v>
      </c>
      <c r="C616" t="s">
        <v>1270</v>
      </c>
      <c r="D616" t="s">
        <v>1271</v>
      </c>
      <c r="E616" t="str">
        <f>HYPERLINK("https://talan.bank.gov.ua/get-user-certificate/DZVY_GvYodP-BN2jIYBW","Завантажити сертифікат")</f>
        <v>Завантажити сертифікат</v>
      </c>
    </row>
    <row r="617" spans="1:5" x14ac:dyDescent="0.3">
      <c r="A617">
        <v>616</v>
      </c>
      <c r="B617" t="s">
        <v>4</v>
      </c>
      <c r="C617" t="s">
        <v>1272</v>
      </c>
      <c r="D617" t="s">
        <v>1273</v>
      </c>
      <c r="E617" t="str">
        <f>HYPERLINK("https://talan.bank.gov.ua/get-user-certificate/DZVY_f9g1PgmVjtf4ydk","Завантажити сертифікат")</f>
        <v>Завантажити сертифікат</v>
      </c>
    </row>
    <row r="618" spans="1:5" x14ac:dyDescent="0.3">
      <c r="A618">
        <v>617</v>
      </c>
      <c r="B618" t="s">
        <v>4</v>
      </c>
      <c r="C618" t="s">
        <v>1274</v>
      </c>
      <c r="D618" t="s">
        <v>1275</v>
      </c>
      <c r="E618" t="str">
        <f>HYPERLINK("https://talan.bank.gov.ua/get-user-certificate/DZVY_SQaRCPVEipgLbWu","Завантажити сертифікат")</f>
        <v>Завантажити сертифікат</v>
      </c>
    </row>
    <row r="619" spans="1:5" x14ac:dyDescent="0.3">
      <c r="A619">
        <v>618</v>
      </c>
      <c r="B619" t="s">
        <v>4</v>
      </c>
      <c r="C619" t="s">
        <v>1276</v>
      </c>
      <c r="D619" t="s">
        <v>1277</v>
      </c>
      <c r="E619" t="str">
        <f>HYPERLINK("https://talan.bank.gov.ua/get-user-certificate/DZVY_Y7IRyyWGDGxjN2i","Завантажити сертифікат")</f>
        <v>Завантажити сертифікат</v>
      </c>
    </row>
    <row r="620" spans="1:5" x14ac:dyDescent="0.3">
      <c r="A620">
        <v>619</v>
      </c>
      <c r="B620" t="s">
        <v>4</v>
      </c>
      <c r="C620" t="s">
        <v>1278</v>
      </c>
      <c r="D620" t="s">
        <v>1279</v>
      </c>
      <c r="E620" t="str">
        <f>HYPERLINK("https://talan.bank.gov.ua/get-user-certificate/DZVY_nBlWBE5ZxFGs0B7","Завантажити сертифікат")</f>
        <v>Завантажити сертифікат</v>
      </c>
    </row>
    <row r="621" spans="1:5" x14ac:dyDescent="0.3">
      <c r="A621">
        <v>620</v>
      </c>
      <c r="B621" t="s">
        <v>4</v>
      </c>
      <c r="C621" t="s">
        <v>1280</v>
      </c>
      <c r="D621" t="s">
        <v>1281</v>
      </c>
      <c r="E621" t="str">
        <f>HYPERLINK("https://talan.bank.gov.ua/get-user-certificate/DZVY_vNRK5tXhvgIrbCy","Завантажити сертифікат")</f>
        <v>Завантажити сертифікат</v>
      </c>
    </row>
    <row r="622" spans="1:5" x14ac:dyDescent="0.3">
      <c r="A622">
        <v>621</v>
      </c>
      <c r="B622" t="s">
        <v>4</v>
      </c>
      <c r="C622" t="s">
        <v>1282</v>
      </c>
      <c r="D622" t="s">
        <v>1283</v>
      </c>
      <c r="E622" t="str">
        <f>HYPERLINK("https://talan.bank.gov.ua/get-user-certificate/DZVY_zkM-L6jomdYZVtB","Завантажити сертифікат")</f>
        <v>Завантажити сертифікат</v>
      </c>
    </row>
    <row r="623" spans="1:5" x14ac:dyDescent="0.3">
      <c r="A623">
        <v>622</v>
      </c>
      <c r="B623" t="s">
        <v>4</v>
      </c>
      <c r="C623" t="s">
        <v>1284</v>
      </c>
      <c r="D623" t="s">
        <v>1285</v>
      </c>
      <c r="E623" t="str">
        <f>HYPERLINK("https://talan.bank.gov.ua/get-user-certificate/DZVY_e7NACih0WQZGhZF","Завантажити сертифікат")</f>
        <v>Завантажити сертифікат</v>
      </c>
    </row>
    <row r="624" spans="1:5" x14ac:dyDescent="0.3">
      <c r="A624">
        <v>623</v>
      </c>
      <c r="B624" t="s">
        <v>4</v>
      </c>
      <c r="C624" t="s">
        <v>1286</v>
      </c>
      <c r="D624" t="s">
        <v>529</v>
      </c>
      <c r="E624" t="str">
        <f>HYPERLINK("https://talan.bank.gov.ua/get-user-certificate/DZVY_BnY9b3BlzuRDbx7","Завантажити сертифікат")</f>
        <v>Завантажити сертифікат</v>
      </c>
    </row>
    <row r="625" spans="1:5" x14ac:dyDescent="0.3">
      <c r="A625">
        <v>624</v>
      </c>
      <c r="B625" t="s">
        <v>4</v>
      </c>
      <c r="C625" t="s">
        <v>1287</v>
      </c>
      <c r="D625" t="s">
        <v>1288</v>
      </c>
      <c r="E625" t="str">
        <f>HYPERLINK("https://talan.bank.gov.ua/get-user-certificate/DZVY_Cu9npQQM9RG6dxU","Завантажити сертифікат")</f>
        <v>Завантажити сертифікат</v>
      </c>
    </row>
    <row r="626" spans="1:5" x14ac:dyDescent="0.3">
      <c r="A626">
        <v>625</v>
      </c>
      <c r="B626" t="s">
        <v>4</v>
      </c>
      <c r="C626" t="s">
        <v>1289</v>
      </c>
      <c r="D626" t="s">
        <v>424</v>
      </c>
      <c r="E626" t="str">
        <f>HYPERLINK("https://talan.bank.gov.ua/get-user-certificate/DZVY_U3W0DAYnCwsFHEy","Завантажити сертифікат")</f>
        <v>Завантажити сертифікат</v>
      </c>
    </row>
    <row r="627" spans="1:5" x14ac:dyDescent="0.3">
      <c r="A627">
        <v>626</v>
      </c>
      <c r="B627" t="s">
        <v>4</v>
      </c>
      <c r="C627" t="s">
        <v>1290</v>
      </c>
      <c r="D627" t="s">
        <v>1291</v>
      </c>
      <c r="E627" t="str">
        <f>HYPERLINK("https://talan.bank.gov.ua/get-user-certificate/DZVY_zN8xhBNdwjDuGAs","Завантажити сертифікат")</f>
        <v>Завантажити сертифікат</v>
      </c>
    </row>
    <row r="628" spans="1:5" x14ac:dyDescent="0.3">
      <c r="A628">
        <v>627</v>
      </c>
      <c r="B628" t="s">
        <v>4</v>
      </c>
      <c r="C628" t="s">
        <v>1292</v>
      </c>
      <c r="D628" t="s">
        <v>1293</v>
      </c>
      <c r="E628" t="str">
        <f>HYPERLINK("https://talan.bank.gov.ua/get-user-certificate/DZVY_0d7kHOWtT9Mo7E3","Завантажити сертифікат")</f>
        <v>Завантажити сертифікат</v>
      </c>
    </row>
    <row r="629" spans="1:5" x14ac:dyDescent="0.3">
      <c r="A629">
        <v>628</v>
      </c>
      <c r="B629" t="s">
        <v>4</v>
      </c>
      <c r="C629" t="s">
        <v>1294</v>
      </c>
      <c r="D629" t="s">
        <v>1295</v>
      </c>
      <c r="E629" t="str">
        <f>HYPERLINK("https://talan.bank.gov.ua/get-user-certificate/DZVY_w13gXNGDHxxhwkG","Завантажити сертифікат")</f>
        <v>Завантажити сертифікат</v>
      </c>
    </row>
    <row r="630" spans="1:5" x14ac:dyDescent="0.3">
      <c r="A630">
        <v>629</v>
      </c>
      <c r="B630" t="s">
        <v>4</v>
      </c>
      <c r="C630" t="s">
        <v>1296</v>
      </c>
      <c r="D630" t="s">
        <v>1297</v>
      </c>
      <c r="E630" t="str">
        <f>HYPERLINK("https://talan.bank.gov.ua/get-user-certificate/DZVY_M0baO7qr7Whh3Sm","Завантажити сертифікат")</f>
        <v>Завантажити сертифікат</v>
      </c>
    </row>
    <row r="631" spans="1:5" x14ac:dyDescent="0.3">
      <c r="A631">
        <v>630</v>
      </c>
      <c r="B631" t="s">
        <v>4</v>
      </c>
      <c r="C631" t="s">
        <v>1298</v>
      </c>
      <c r="D631" t="s">
        <v>1299</v>
      </c>
      <c r="E631" t="str">
        <f>HYPERLINK("https://talan.bank.gov.ua/get-user-certificate/DZVY_0N6_deQW-Jn_NPw","Завантажити сертифікат")</f>
        <v>Завантажити сертифікат</v>
      </c>
    </row>
    <row r="632" spans="1:5" x14ac:dyDescent="0.3">
      <c r="A632">
        <v>631</v>
      </c>
      <c r="B632" t="s">
        <v>4</v>
      </c>
      <c r="C632" t="s">
        <v>1300</v>
      </c>
      <c r="D632" t="s">
        <v>1301</v>
      </c>
      <c r="E632" t="str">
        <f>HYPERLINK("https://talan.bank.gov.ua/get-user-certificate/DZVY_IOXJ8ru3XzvfEdN","Завантажити сертифікат")</f>
        <v>Завантажити сертифікат</v>
      </c>
    </row>
    <row r="633" spans="1:5" x14ac:dyDescent="0.3">
      <c r="A633">
        <v>632</v>
      </c>
      <c r="B633" t="s">
        <v>4</v>
      </c>
      <c r="C633" t="s">
        <v>1302</v>
      </c>
      <c r="D633" t="s">
        <v>1303</v>
      </c>
      <c r="E633" t="str">
        <f>HYPERLINK("https://talan.bank.gov.ua/get-user-certificate/DZVY_tOEY73LQKzYJty6","Завантажити сертифікат")</f>
        <v>Завантажити сертифікат</v>
      </c>
    </row>
    <row r="634" spans="1:5" x14ac:dyDescent="0.3">
      <c r="A634">
        <v>633</v>
      </c>
      <c r="B634" t="s">
        <v>4</v>
      </c>
      <c r="C634" t="s">
        <v>1304</v>
      </c>
      <c r="D634" t="s">
        <v>1305</v>
      </c>
      <c r="E634" t="str">
        <f>HYPERLINK("https://talan.bank.gov.ua/get-user-certificate/DZVY_aPLFSv5wp8GB3eZ","Завантажити сертифікат")</f>
        <v>Завантажити сертифікат</v>
      </c>
    </row>
    <row r="635" spans="1:5" x14ac:dyDescent="0.3">
      <c r="A635">
        <v>634</v>
      </c>
      <c r="B635" t="s">
        <v>4</v>
      </c>
      <c r="C635" t="s">
        <v>1306</v>
      </c>
      <c r="D635" t="s">
        <v>1307</v>
      </c>
      <c r="E635" t="str">
        <f>HYPERLINK("https://talan.bank.gov.ua/get-user-certificate/DZVY_5C2ibehD7h3ztGy","Завантажити сертифікат")</f>
        <v>Завантажити сертифікат</v>
      </c>
    </row>
    <row r="636" spans="1:5" x14ac:dyDescent="0.3">
      <c r="A636">
        <v>635</v>
      </c>
      <c r="B636" t="s">
        <v>4</v>
      </c>
      <c r="C636" t="s">
        <v>1308</v>
      </c>
      <c r="D636" t="s">
        <v>1309</v>
      </c>
      <c r="E636" t="str">
        <f>HYPERLINK("https://talan.bank.gov.ua/get-user-certificate/DZVY_s8-OISM4IIj2yhE","Завантажити сертифікат")</f>
        <v>Завантажити сертифікат</v>
      </c>
    </row>
    <row r="637" spans="1:5" x14ac:dyDescent="0.3">
      <c r="A637">
        <v>636</v>
      </c>
      <c r="B637" t="s">
        <v>4</v>
      </c>
      <c r="C637" t="s">
        <v>1310</v>
      </c>
      <c r="D637" t="s">
        <v>1311</v>
      </c>
      <c r="E637" t="str">
        <f>HYPERLINK("https://talan.bank.gov.ua/get-user-certificate/DZVY_0bNBvdggghINsmd","Завантажити сертифікат")</f>
        <v>Завантажити сертифікат</v>
      </c>
    </row>
    <row r="638" spans="1:5" x14ac:dyDescent="0.3">
      <c r="A638">
        <v>637</v>
      </c>
      <c r="B638" t="s">
        <v>4</v>
      </c>
      <c r="C638" t="s">
        <v>1312</v>
      </c>
      <c r="D638" t="s">
        <v>643</v>
      </c>
      <c r="E638" t="str">
        <f>HYPERLINK("https://talan.bank.gov.ua/get-user-certificate/DZVY_YEAC8uf8z1Ih0U-","Завантажити сертифікат")</f>
        <v>Завантажити сертифікат</v>
      </c>
    </row>
    <row r="639" spans="1:5" x14ac:dyDescent="0.3">
      <c r="A639">
        <v>638</v>
      </c>
      <c r="B639" t="s">
        <v>4</v>
      </c>
      <c r="C639" t="s">
        <v>1313</v>
      </c>
      <c r="D639" t="s">
        <v>1314</v>
      </c>
      <c r="E639" t="str">
        <f>HYPERLINK("https://talan.bank.gov.ua/get-user-certificate/DZVY_s15JDbnX3DNi53k","Завантажити сертифікат")</f>
        <v>Завантажити сертифікат</v>
      </c>
    </row>
    <row r="640" spans="1:5" x14ac:dyDescent="0.3">
      <c r="A640">
        <v>639</v>
      </c>
      <c r="B640" t="s">
        <v>4</v>
      </c>
      <c r="C640" t="s">
        <v>1315</v>
      </c>
      <c r="D640" t="s">
        <v>1316</v>
      </c>
      <c r="E640" t="str">
        <f>HYPERLINK("https://talan.bank.gov.ua/get-user-certificate/DZVY_H7ZymiFans7R3mZ","Завантажити сертифікат")</f>
        <v>Завантажити сертифікат</v>
      </c>
    </row>
    <row r="641" spans="1:5" x14ac:dyDescent="0.3">
      <c r="A641">
        <v>640</v>
      </c>
      <c r="B641" t="s">
        <v>4</v>
      </c>
      <c r="C641" t="s">
        <v>1317</v>
      </c>
      <c r="D641" t="s">
        <v>272</v>
      </c>
      <c r="E641" t="str">
        <f>HYPERLINK("https://talan.bank.gov.ua/get-user-certificate/DZVY_I_yBX6BA2xJYRm2","Завантажити сертифікат")</f>
        <v>Завантажити сертифікат</v>
      </c>
    </row>
    <row r="642" spans="1:5" x14ac:dyDescent="0.3">
      <c r="A642">
        <v>641</v>
      </c>
      <c r="B642" t="s">
        <v>4</v>
      </c>
      <c r="C642" t="s">
        <v>1318</v>
      </c>
      <c r="D642" t="s">
        <v>529</v>
      </c>
      <c r="E642" t="str">
        <f>HYPERLINK("https://talan.bank.gov.ua/get-user-certificate/DZVY_w9RLWDcSAfVEStB","Завантажити сертифікат")</f>
        <v>Завантажити сертифікат</v>
      </c>
    </row>
    <row r="643" spans="1:5" x14ac:dyDescent="0.3">
      <c r="A643">
        <v>642</v>
      </c>
      <c r="B643" t="s">
        <v>4</v>
      </c>
      <c r="C643" t="s">
        <v>1319</v>
      </c>
      <c r="D643" t="s">
        <v>1320</v>
      </c>
      <c r="E643" t="str">
        <f>HYPERLINK("https://talan.bank.gov.ua/get-user-certificate/DZVY_VdavQ49mekXTXAW","Завантажити сертифікат")</f>
        <v>Завантажити сертифікат</v>
      </c>
    </row>
    <row r="644" spans="1:5" x14ac:dyDescent="0.3">
      <c r="A644">
        <v>643</v>
      </c>
      <c r="B644" t="s">
        <v>4</v>
      </c>
      <c r="C644" t="s">
        <v>1321</v>
      </c>
      <c r="D644" t="s">
        <v>1322</v>
      </c>
      <c r="E644" t="str">
        <f>HYPERLINK("https://talan.bank.gov.ua/get-user-certificate/DZVY_7Fmn1OmxC0jvwqp","Завантажити сертифікат")</f>
        <v>Завантажити сертифікат</v>
      </c>
    </row>
    <row r="645" spans="1:5" x14ac:dyDescent="0.3">
      <c r="A645">
        <v>644</v>
      </c>
      <c r="B645" t="s">
        <v>4</v>
      </c>
      <c r="C645" t="s">
        <v>1323</v>
      </c>
      <c r="D645" t="s">
        <v>1324</v>
      </c>
      <c r="E645" t="str">
        <f>HYPERLINK("https://talan.bank.gov.ua/get-user-certificate/DZVY_3aBl7Z1D2mlPXtX","Завантажити сертифікат")</f>
        <v>Завантажити сертифікат</v>
      </c>
    </row>
    <row r="646" spans="1:5" x14ac:dyDescent="0.3">
      <c r="A646">
        <v>645</v>
      </c>
      <c r="B646" t="s">
        <v>4</v>
      </c>
      <c r="C646" t="s">
        <v>1325</v>
      </c>
      <c r="D646" t="s">
        <v>1326</v>
      </c>
      <c r="E646" t="str">
        <f>HYPERLINK("https://talan.bank.gov.ua/get-user-certificate/DZVY_-1oNBZWIkeTBxnG","Завантажити сертифікат")</f>
        <v>Завантажити сертифікат</v>
      </c>
    </row>
    <row r="647" spans="1:5" x14ac:dyDescent="0.3">
      <c r="A647">
        <v>646</v>
      </c>
      <c r="B647" t="s">
        <v>4</v>
      </c>
      <c r="C647" t="s">
        <v>1327</v>
      </c>
      <c r="D647" t="s">
        <v>1328</v>
      </c>
      <c r="E647" t="str">
        <f>HYPERLINK("https://talan.bank.gov.ua/get-user-certificate/DZVY_UHz7Qu3cYh8FuVv","Завантажити сертифікат")</f>
        <v>Завантажити сертифікат</v>
      </c>
    </row>
    <row r="648" spans="1:5" x14ac:dyDescent="0.3">
      <c r="A648">
        <v>647</v>
      </c>
      <c r="B648" t="s">
        <v>4</v>
      </c>
      <c r="C648" t="s">
        <v>1329</v>
      </c>
      <c r="D648" t="s">
        <v>1330</v>
      </c>
      <c r="E648" t="str">
        <f>HYPERLINK("https://talan.bank.gov.ua/get-user-certificate/DZVY_Fnr2BIdPfE1NRzj","Завантажити сертифікат")</f>
        <v>Завантажити сертифікат</v>
      </c>
    </row>
    <row r="649" spans="1:5" x14ac:dyDescent="0.3">
      <c r="A649">
        <v>648</v>
      </c>
      <c r="B649" t="s">
        <v>4</v>
      </c>
      <c r="C649" t="s">
        <v>1331</v>
      </c>
      <c r="D649" t="s">
        <v>1332</v>
      </c>
      <c r="E649" t="str">
        <f>HYPERLINK("https://talan.bank.gov.ua/get-user-certificate/DZVY_wghoJQv6mQqgsAU","Завантажити сертифікат")</f>
        <v>Завантажити сертифікат</v>
      </c>
    </row>
    <row r="650" spans="1:5" x14ac:dyDescent="0.3">
      <c r="A650">
        <v>649</v>
      </c>
      <c r="B650" t="s">
        <v>4</v>
      </c>
      <c r="C650" t="s">
        <v>1333</v>
      </c>
      <c r="D650" t="s">
        <v>1334</v>
      </c>
      <c r="E650" t="str">
        <f>HYPERLINK("https://talan.bank.gov.ua/get-user-certificate/DZVY_yFbARJYf-CEmNr3","Завантажити сертифікат")</f>
        <v>Завантажити сертифікат</v>
      </c>
    </row>
    <row r="651" spans="1:5" x14ac:dyDescent="0.3">
      <c r="A651">
        <v>650</v>
      </c>
      <c r="B651" t="s">
        <v>4</v>
      </c>
      <c r="C651" t="s">
        <v>1335</v>
      </c>
      <c r="D651" t="s">
        <v>731</v>
      </c>
      <c r="E651" t="str">
        <f>HYPERLINK("https://talan.bank.gov.ua/get-user-certificate/DZVY_qi5lBqG_0Z-owxA","Завантажити сертифікат")</f>
        <v>Завантажити сертифікат</v>
      </c>
    </row>
    <row r="652" spans="1:5" x14ac:dyDescent="0.3">
      <c r="A652">
        <v>651</v>
      </c>
      <c r="B652" t="s">
        <v>4</v>
      </c>
      <c r="C652" t="s">
        <v>1336</v>
      </c>
      <c r="D652" t="s">
        <v>1337</v>
      </c>
      <c r="E652" t="str">
        <f>HYPERLINK("https://talan.bank.gov.ua/get-user-certificate/DZVY_qAY77Qn4sIXvH7c","Завантажити сертифікат")</f>
        <v>Завантажити сертифікат</v>
      </c>
    </row>
    <row r="653" spans="1:5" x14ac:dyDescent="0.3">
      <c r="A653">
        <v>652</v>
      </c>
      <c r="B653" t="s">
        <v>4</v>
      </c>
      <c r="C653" t="s">
        <v>1338</v>
      </c>
      <c r="D653" t="s">
        <v>1339</v>
      </c>
      <c r="E653" t="str">
        <f>HYPERLINK("https://talan.bank.gov.ua/get-user-certificate/DZVY_S5vsHU2RIVGZE1p","Завантажити сертифікат")</f>
        <v>Завантажити сертифікат</v>
      </c>
    </row>
    <row r="654" spans="1:5" x14ac:dyDescent="0.3">
      <c r="A654">
        <v>653</v>
      </c>
      <c r="B654" t="s">
        <v>4</v>
      </c>
      <c r="C654" t="s">
        <v>1340</v>
      </c>
      <c r="D654" t="s">
        <v>1341</v>
      </c>
      <c r="E654" t="str">
        <f>HYPERLINK("https://talan.bank.gov.ua/get-user-certificate/DZVY_hTWPAWvIzSzsLy3","Завантажити сертифікат")</f>
        <v>Завантажити сертифікат</v>
      </c>
    </row>
    <row r="655" spans="1:5" x14ac:dyDescent="0.3">
      <c r="A655">
        <v>654</v>
      </c>
      <c r="B655" t="s">
        <v>4</v>
      </c>
      <c r="C655" t="s">
        <v>1342</v>
      </c>
      <c r="D655" t="s">
        <v>1343</v>
      </c>
      <c r="E655" t="str">
        <f>HYPERLINK("https://talan.bank.gov.ua/get-user-certificate/DZVY_7Tn9e_h5DzxkHd5","Завантажити сертифікат")</f>
        <v>Завантажити сертифікат</v>
      </c>
    </row>
    <row r="656" spans="1:5" x14ac:dyDescent="0.3">
      <c r="A656">
        <v>655</v>
      </c>
      <c r="B656" t="s">
        <v>4</v>
      </c>
      <c r="C656" t="s">
        <v>1344</v>
      </c>
      <c r="D656" t="s">
        <v>1345</v>
      </c>
      <c r="E656" t="str">
        <f>HYPERLINK("https://talan.bank.gov.ua/get-user-certificate/DZVY_OCqtVtF_j0eq-6E","Завантажити сертифікат")</f>
        <v>Завантажити сертифікат</v>
      </c>
    </row>
    <row r="657" spans="1:5" x14ac:dyDescent="0.3">
      <c r="A657">
        <v>656</v>
      </c>
      <c r="B657" t="s">
        <v>4</v>
      </c>
      <c r="C657" t="s">
        <v>1346</v>
      </c>
      <c r="D657" t="s">
        <v>1347</v>
      </c>
      <c r="E657" t="str">
        <f>HYPERLINK("https://talan.bank.gov.ua/get-user-certificate/DZVY_90arTgIacQe3kNy","Завантажити сертифікат")</f>
        <v>Завантажити сертифікат</v>
      </c>
    </row>
    <row r="658" spans="1:5" x14ac:dyDescent="0.3">
      <c r="A658">
        <v>657</v>
      </c>
      <c r="B658" t="s">
        <v>4</v>
      </c>
      <c r="C658" t="s">
        <v>1348</v>
      </c>
      <c r="D658" t="s">
        <v>1180</v>
      </c>
      <c r="E658" t="str">
        <f>HYPERLINK("https://talan.bank.gov.ua/get-user-certificate/DZVY_ydiBtnLjwqx-q-h","Завантажити сертифікат")</f>
        <v>Завантажити сертифікат</v>
      </c>
    </row>
    <row r="659" spans="1:5" x14ac:dyDescent="0.3">
      <c r="A659">
        <v>658</v>
      </c>
      <c r="B659" t="s">
        <v>4</v>
      </c>
      <c r="C659" t="s">
        <v>1349</v>
      </c>
      <c r="D659" t="s">
        <v>1350</v>
      </c>
      <c r="E659" t="str">
        <f>HYPERLINK("https://talan.bank.gov.ua/get-user-certificate/DZVY_1pYsLSYEd-ojhEm","Завантажити сертифікат")</f>
        <v>Завантажити сертифікат</v>
      </c>
    </row>
    <row r="660" spans="1:5" x14ac:dyDescent="0.3">
      <c r="A660">
        <v>659</v>
      </c>
      <c r="B660" t="s">
        <v>4</v>
      </c>
      <c r="C660" t="s">
        <v>1351</v>
      </c>
      <c r="D660" t="s">
        <v>1352</v>
      </c>
      <c r="E660" t="str">
        <f>HYPERLINK("https://talan.bank.gov.ua/get-user-certificate/DZVY_ek9zVxmzkOM0Hc5","Завантажити сертифікат")</f>
        <v>Завантажити сертифікат</v>
      </c>
    </row>
    <row r="661" spans="1:5" x14ac:dyDescent="0.3">
      <c r="A661">
        <v>660</v>
      </c>
      <c r="B661" t="s">
        <v>4</v>
      </c>
      <c r="C661" t="s">
        <v>1353</v>
      </c>
      <c r="D661" t="s">
        <v>1354</v>
      </c>
      <c r="E661" t="str">
        <f>HYPERLINK("https://talan.bank.gov.ua/get-user-certificate/DZVY_4HSBQjJoCpkA0Y2","Завантажити сертифікат")</f>
        <v>Завантажити сертифікат</v>
      </c>
    </row>
    <row r="662" spans="1:5" x14ac:dyDescent="0.3">
      <c r="A662">
        <v>661</v>
      </c>
      <c r="B662" t="s">
        <v>4</v>
      </c>
      <c r="C662" t="s">
        <v>1355</v>
      </c>
      <c r="D662" t="s">
        <v>1356</v>
      </c>
      <c r="E662" t="str">
        <f>HYPERLINK("https://talan.bank.gov.ua/get-user-certificate/DZVY_v0Tu8oNw4wcQMVk","Завантажити сертифікат")</f>
        <v>Завантажити сертифікат</v>
      </c>
    </row>
    <row r="663" spans="1:5" x14ac:dyDescent="0.3">
      <c r="A663">
        <v>662</v>
      </c>
      <c r="B663" t="s">
        <v>4</v>
      </c>
      <c r="C663" t="s">
        <v>1357</v>
      </c>
      <c r="D663" t="s">
        <v>1358</v>
      </c>
      <c r="E663" t="str">
        <f>HYPERLINK("https://talan.bank.gov.ua/get-user-certificate/DZVY_sgsFvRu-CMEwq9M","Завантажити сертифікат")</f>
        <v>Завантажити сертифікат</v>
      </c>
    </row>
    <row r="664" spans="1:5" x14ac:dyDescent="0.3">
      <c r="A664">
        <v>663</v>
      </c>
      <c r="B664" t="s">
        <v>4</v>
      </c>
      <c r="C664" t="s">
        <v>1359</v>
      </c>
      <c r="D664" t="s">
        <v>399</v>
      </c>
      <c r="E664" t="str">
        <f>HYPERLINK("https://talan.bank.gov.ua/get-user-certificate/DZVY_Ta2xtiRGJ2mhfF2","Завантажити сертифікат")</f>
        <v>Завантажити сертифікат</v>
      </c>
    </row>
    <row r="665" spans="1:5" x14ac:dyDescent="0.3">
      <c r="A665">
        <v>664</v>
      </c>
      <c r="B665" t="s">
        <v>4</v>
      </c>
      <c r="C665" t="s">
        <v>1360</v>
      </c>
      <c r="D665" t="s">
        <v>1361</v>
      </c>
      <c r="E665" t="str">
        <f>HYPERLINK("https://talan.bank.gov.ua/get-user-certificate/DZVY_LkytROMHiX_sMRF","Завантажити сертифікат")</f>
        <v>Завантажити сертифікат</v>
      </c>
    </row>
    <row r="666" spans="1:5" x14ac:dyDescent="0.3">
      <c r="A666">
        <v>665</v>
      </c>
      <c r="B666" t="s">
        <v>4</v>
      </c>
      <c r="C666" t="s">
        <v>1362</v>
      </c>
      <c r="D666" t="s">
        <v>1363</v>
      </c>
      <c r="E666" t="str">
        <f>HYPERLINK("https://talan.bank.gov.ua/get-user-certificate/DZVY_Gm2YNMleq9NVsWZ","Завантажити сертифікат")</f>
        <v>Завантажити сертифікат</v>
      </c>
    </row>
    <row r="667" spans="1:5" x14ac:dyDescent="0.3">
      <c r="A667">
        <v>666</v>
      </c>
      <c r="B667" t="s">
        <v>4</v>
      </c>
      <c r="C667" t="s">
        <v>1364</v>
      </c>
      <c r="D667" t="s">
        <v>402</v>
      </c>
      <c r="E667" t="str">
        <f>HYPERLINK("https://talan.bank.gov.ua/get-user-certificate/DZVY_lttjVrsE6rufetP","Завантажити сертифікат")</f>
        <v>Завантажити сертифікат</v>
      </c>
    </row>
    <row r="668" spans="1:5" x14ac:dyDescent="0.3">
      <c r="A668">
        <v>667</v>
      </c>
      <c r="B668" t="s">
        <v>4</v>
      </c>
      <c r="C668" t="s">
        <v>1365</v>
      </c>
      <c r="D668" t="s">
        <v>1366</v>
      </c>
      <c r="E668" t="str">
        <f>HYPERLINK("https://talan.bank.gov.ua/get-user-certificate/DZVY_rhMxsAycFSyKbg7","Завантажити сертифікат")</f>
        <v>Завантажити сертифікат</v>
      </c>
    </row>
    <row r="669" spans="1:5" x14ac:dyDescent="0.3">
      <c r="A669">
        <v>668</v>
      </c>
      <c r="B669" t="s">
        <v>4</v>
      </c>
      <c r="C669" t="s">
        <v>1367</v>
      </c>
      <c r="D669" t="s">
        <v>1368</v>
      </c>
      <c r="E669" t="str">
        <f>HYPERLINK("https://talan.bank.gov.ua/get-user-certificate/DZVY_qF0etyYG4j6GbvR","Завантажити сертифікат")</f>
        <v>Завантажити сертифікат</v>
      </c>
    </row>
    <row r="670" spans="1:5" x14ac:dyDescent="0.3">
      <c r="A670">
        <v>669</v>
      </c>
      <c r="B670" t="s">
        <v>4</v>
      </c>
      <c r="C670" t="s">
        <v>1369</v>
      </c>
      <c r="D670" t="s">
        <v>1011</v>
      </c>
      <c r="E670" t="str">
        <f>HYPERLINK("https://talan.bank.gov.ua/get-user-certificate/DZVY_qPTWA-RaIMGL4oB","Завантажити сертифікат")</f>
        <v>Завантажити сертифікат</v>
      </c>
    </row>
    <row r="671" spans="1:5" x14ac:dyDescent="0.3">
      <c r="A671">
        <v>670</v>
      </c>
      <c r="B671" t="s">
        <v>4</v>
      </c>
      <c r="C671" t="s">
        <v>1370</v>
      </c>
      <c r="D671" t="s">
        <v>1371</v>
      </c>
      <c r="E671" t="str">
        <f>HYPERLINK("https://talan.bank.gov.ua/get-user-certificate/DZVY_ysDljIZ0wiHlEgI","Завантажити сертифікат")</f>
        <v>Завантажити сертифікат</v>
      </c>
    </row>
    <row r="672" spans="1:5" x14ac:dyDescent="0.3">
      <c r="A672">
        <v>671</v>
      </c>
      <c r="B672" t="s">
        <v>4</v>
      </c>
      <c r="C672" t="s">
        <v>1372</v>
      </c>
      <c r="D672" t="s">
        <v>529</v>
      </c>
      <c r="E672" t="str">
        <f>HYPERLINK("https://talan.bank.gov.ua/get-user-certificate/DZVY_9-IvO8eYlVe5HRJ","Завантажити сертифікат")</f>
        <v>Завантажити сертифікат</v>
      </c>
    </row>
    <row r="673" spans="1:5" x14ac:dyDescent="0.3">
      <c r="A673">
        <v>672</v>
      </c>
      <c r="B673" t="s">
        <v>4</v>
      </c>
      <c r="C673" t="s">
        <v>1373</v>
      </c>
      <c r="D673" t="s">
        <v>1374</v>
      </c>
      <c r="E673" t="str">
        <f>HYPERLINK("https://talan.bank.gov.ua/get-user-certificate/DZVY_n51AvTyURA5Q6LX","Завантажити сертифікат")</f>
        <v>Завантажити сертифікат</v>
      </c>
    </row>
    <row r="674" spans="1:5" x14ac:dyDescent="0.3">
      <c r="A674">
        <v>673</v>
      </c>
      <c r="B674" t="s">
        <v>4</v>
      </c>
      <c r="C674" t="s">
        <v>1375</v>
      </c>
      <c r="D674" t="s">
        <v>1376</v>
      </c>
      <c r="E674" t="str">
        <f>HYPERLINK("https://talan.bank.gov.ua/get-user-certificate/DZVY_x0IH0d30QrNXLVC","Завантажити сертифікат")</f>
        <v>Завантажити сертифікат</v>
      </c>
    </row>
    <row r="675" spans="1:5" x14ac:dyDescent="0.3">
      <c r="A675">
        <v>674</v>
      </c>
      <c r="B675" t="s">
        <v>4</v>
      </c>
      <c r="C675" t="s">
        <v>1377</v>
      </c>
      <c r="D675" t="s">
        <v>12</v>
      </c>
      <c r="E675" t="str">
        <f>HYPERLINK("https://talan.bank.gov.ua/get-user-certificate/DZVY_VqJdzMRquqndJEg","Завантажити сертифікат")</f>
        <v>Завантажити сертифікат</v>
      </c>
    </row>
    <row r="676" spans="1:5" x14ac:dyDescent="0.3">
      <c r="A676">
        <v>675</v>
      </c>
      <c r="B676" t="s">
        <v>4</v>
      </c>
      <c r="C676" t="s">
        <v>1378</v>
      </c>
      <c r="D676" t="s">
        <v>1379</v>
      </c>
      <c r="E676" t="str">
        <f>HYPERLINK("https://talan.bank.gov.ua/get-user-certificate/DZVY_tuKydhOWNMdZ0RM","Завантажити сертифікат")</f>
        <v>Завантажити сертифікат</v>
      </c>
    </row>
    <row r="677" spans="1:5" x14ac:dyDescent="0.3">
      <c r="A677">
        <v>676</v>
      </c>
      <c r="B677" t="s">
        <v>4</v>
      </c>
      <c r="C677" t="s">
        <v>1380</v>
      </c>
      <c r="D677" t="s">
        <v>30</v>
      </c>
      <c r="E677" t="str">
        <f>HYPERLINK("https://talan.bank.gov.ua/get-user-certificate/DZVY_RdpVuvMPnb4RyaH","Завантажити сертифікат")</f>
        <v>Завантажити сертифікат</v>
      </c>
    </row>
    <row r="678" spans="1:5" x14ac:dyDescent="0.3">
      <c r="A678">
        <v>677</v>
      </c>
      <c r="B678" t="s">
        <v>4</v>
      </c>
      <c r="C678" t="s">
        <v>1381</v>
      </c>
      <c r="D678" t="s">
        <v>1382</v>
      </c>
      <c r="E678" t="str">
        <f>HYPERLINK("https://talan.bank.gov.ua/get-user-certificate/DZVY_YAcnkG7zPUEa6Q3","Завантажити сертифікат")</f>
        <v>Завантажити сертифікат</v>
      </c>
    </row>
    <row r="679" spans="1:5" x14ac:dyDescent="0.3">
      <c r="A679">
        <v>678</v>
      </c>
      <c r="B679" t="s">
        <v>4</v>
      </c>
      <c r="C679" t="s">
        <v>1383</v>
      </c>
      <c r="D679" t="s">
        <v>1384</v>
      </c>
      <c r="E679" t="str">
        <f>HYPERLINK("https://talan.bank.gov.ua/get-user-certificate/DZVY_yVn9zT1bHcdBKAP","Завантажити сертифікат")</f>
        <v>Завантажити сертифікат</v>
      </c>
    </row>
    <row r="680" spans="1:5" x14ac:dyDescent="0.3">
      <c r="A680">
        <v>679</v>
      </c>
      <c r="B680" t="s">
        <v>4</v>
      </c>
      <c r="C680" t="s">
        <v>1385</v>
      </c>
      <c r="D680" t="s">
        <v>1386</v>
      </c>
      <c r="E680" t="str">
        <f>HYPERLINK("https://talan.bank.gov.ua/get-user-certificate/DZVY_KUs4fZqjqtAw7aC","Завантажити сертифікат")</f>
        <v>Завантажити сертифікат</v>
      </c>
    </row>
    <row r="681" spans="1:5" x14ac:dyDescent="0.3">
      <c r="A681">
        <v>680</v>
      </c>
      <c r="B681" t="s">
        <v>4</v>
      </c>
      <c r="C681" t="s">
        <v>1387</v>
      </c>
      <c r="D681" t="s">
        <v>1388</v>
      </c>
      <c r="E681" t="str">
        <f>HYPERLINK("https://talan.bank.gov.ua/get-user-certificate/DZVY_5-RjBhp0wTTO7LB","Завантажити сертифікат")</f>
        <v>Завантажити сертифікат</v>
      </c>
    </row>
    <row r="682" spans="1:5" x14ac:dyDescent="0.3">
      <c r="A682">
        <v>681</v>
      </c>
      <c r="B682" t="s">
        <v>4</v>
      </c>
      <c r="C682" t="s">
        <v>1389</v>
      </c>
      <c r="D682" t="s">
        <v>529</v>
      </c>
      <c r="E682" t="str">
        <f>HYPERLINK("https://talan.bank.gov.ua/get-user-certificate/DZVY_bADpZ56fWN-QwSZ","Завантажити сертифікат")</f>
        <v>Завантажити сертифікат</v>
      </c>
    </row>
    <row r="683" spans="1:5" x14ac:dyDescent="0.3">
      <c r="A683">
        <v>682</v>
      </c>
      <c r="B683" t="s">
        <v>4</v>
      </c>
      <c r="C683" t="s">
        <v>1390</v>
      </c>
      <c r="D683" t="s">
        <v>1391</v>
      </c>
      <c r="E683" t="str">
        <f>HYPERLINK("https://talan.bank.gov.ua/get-user-certificate/DZVY_C7vS-CqM1rbthMt","Завантажити сертифікат")</f>
        <v>Завантажити сертифікат</v>
      </c>
    </row>
    <row r="684" spans="1:5" x14ac:dyDescent="0.3">
      <c r="A684">
        <v>683</v>
      </c>
      <c r="B684" t="s">
        <v>4</v>
      </c>
      <c r="C684" t="s">
        <v>1392</v>
      </c>
      <c r="D684" t="s">
        <v>1393</v>
      </c>
      <c r="E684" t="str">
        <f>HYPERLINK("https://talan.bank.gov.ua/get-user-certificate/DZVY_CK5FDRmyahw9FJc","Завантажити сертифікат")</f>
        <v>Завантажити сертифікат</v>
      </c>
    </row>
    <row r="685" spans="1:5" x14ac:dyDescent="0.3">
      <c r="A685">
        <v>684</v>
      </c>
      <c r="B685" t="s">
        <v>4</v>
      </c>
      <c r="C685" t="s">
        <v>1394</v>
      </c>
      <c r="D685" t="s">
        <v>1395</v>
      </c>
      <c r="E685" t="str">
        <f>HYPERLINK("https://talan.bank.gov.ua/get-user-certificate/DZVY_5fOLUlFGV_aNA6a","Завантажити сертифікат")</f>
        <v>Завантажити сертифікат</v>
      </c>
    </row>
    <row r="686" spans="1:5" x14ac:dyDescent="0.3">
      <c r="A686">
        <v>685</v>
      </c>
      <c r="B686" t="s">
        <v>4</v>
      </c>
      <c r="C686" t="s">
        <v>1396</v>
      </c>
      <c r="D686" t="s">
        <v>1397</v>
      </c>
      <c r="E686" t="str">
        <f>HYPERLINK("https://talan.bank.gov.ua/get-user-certificate/DZVY_LW_DsE2Hhy16Iea","Завантажити сертифікат")</f>
        <v>Завантажити сертифікат</v>
      </c>
    </row>
    <row r="687" spans="1:5" x14ac:dyDescent="0.3">
      <c r="A687">
        <v>686</v>
      </c>
      <c r="B687" t="s">
        <v>4</v>
      </c>
      <c r="C687" t="s">
        <v>1398</v>
      </c>
      <c r="D687" t="s">
        <v>1399</v>
      </c>
      <c r="E687" t="str">
        <f>HYPERLINK("https://talan.bank.gov.ua/get-user-certificate/DZVY_5C-YgjM9XVJ8BcB","Завантажити сертифікат")</f>
        <v>Завантажити сертифікат</v>
      </c>
    </row>
    <row r="688" spans="1:5" x14ac:dyDescent="0.3">
      <c r="A688">
        <v>687</v>
      </c>
      <c r="B688" t="s">
        <v>4</v>
      </c>
      <c r="C688" t="s">
        <v>1400</v>
      </c>
      <c r="D688" t="s">
        <v>1401</v>
      </c>
      <c r="E688" t="str">
        <f>HYPERLINK("https://talan.bank.gov.ua/get-user-certificate/DZVY_RDAZEvMq6OfTg27","Завантажити сертифікат")</f>
        <v>Завантажити сертифікат</v>
      </c>
    </row>
    <row r="689" spans="1:5" x14ac:dyDescent="0.3">
      <c r="A689">
        <v>688</v>
      </c>
      <c r="B689" t="s">
        <v>4</v>
      </c>
      <c r="C689" t="s">
        <v>1402</v>
      </c>
      <c r="D689" t="s">
        <v>1403</v>
      </c>
      <c r="E689" t="str">
        <f>HYPERLINK("https://talan.bank.gov.ua/get-user-certificate/DZVY_HrcfxCZFopQRlSp","Завантажити сертифікат")</f>
        <v>Завантажити сертифікат</v>
      </c>
    </row>
    <row r="690" spans="1:5" x14ac:dyDescent="0.3">
      <c r="A690">
        <v>689</v>
      </c>
      <c r="B690" t="s">
        <v>4</v>
      </c>
      <c r="C690" t="s">
        <v>1404</v>
      </c>
      <c r="D690" t="s">
        <v>1405</v>
      </c>
      <c r="E690" t="str">
        <f>HYPERLINK("https://talan.bank.gov.ua/get-user-certificate/DZVY_F3xFbWh-xF4cloT","Завантажити сертифікат")</f>
        <v>Завантажити сертифікат</v>
      </c>
    </row>
    <row r="691" spans="1:5" x14ac:dyDescent="0.3">
      <c r="A691">
        <v>690</v>
      </c>
      <c r="B691" t="s">
        <v>4</v>
      </c>
      <c r="C691" t="s">
        <v>1406</v>
      </c>
      <c r="D691" t="s">
        <v>1407</v>
      </c>
      <c r="E691" t="str">
        <f>HYPERLINK("https://talan.bank.gov.ua/get-user-certificate/DZVY_fiC_1M888ZWiCHK","Завантажити сертифікат")</f>
        <v>Завантажити сертифікат</v>
      </c>
    </row>
    <row r="692" spans="1:5" x14ac:dyDescent="0.3">
      <c r="A692">
        <v>691</v>
      </c>
      <c r="B692" t="s">
        <v>4</v>
      </c>
      <c r="C692" t="s">
        <v>1408</v>
      </c>
      <c r="D692" t="s">
        <v>1409</v>
      </c>
      <c r="E692" t="str">
        <f>HYPERLINK("https://talan.bank.gov.ua/get-user-certificate/DZVY_HFnuI66hyjYp-_b","Завантажити сертифікат")</f>
        <v>Завантажити сертифікат</v>
      </c>
    </row>
    <row r="693" spans="1:5" x14ac:dyDescent="0.3">
      <c r="A693">
        <v>692</v>
      </c>
      <c r="B693" t="s">
        <v>4</v>
      </c>
      <c r="C693" t="s">
        <v>1410</v>
      </c>
      <c r="D693" t="s">
        <v>1411</v>
      </c>
      <c r="E693" t="str">
        <f>HYPERLINK("https://talan.bank.gov.ua/get-user-certificate/DZVY_RHuFWK0X_p9_A33","Завантажити сертифікат")</f>
        <v>Завантажити сертифікат</v>
      </c>
    </row>
    <row r="694" spans="1:5" x14ac:dyDescent="0.3">
      <c r="A694">
        <v>693</v>
      </c>
      <c r="B694" t="s">
        <v>4</v>
      </c>
      <c r="C694" t="s">
        <v>1412</v>
      </c>
      <c r="D694" t="s">
        <v>1413</v>
      </c>
      <c r="E694" t="str">
        <f>HYPERLINK("https://talan.bank.gov.ua/get-user-certificate/DZVY_JieKtogXUUuqnTh","Завантажити сертифікат")</f>
        <v>Завантажити сертифікат</v>
      </c>
    </row>
    <row r="695" spans="1:5" x14ac:dyDescent="0.3">
      <c r="A695">
        <v>694</v>
      </c>
      <c r="B695" t="s">
        <v>4</v>
      </c>
      <c r="C695" t="s">
        <v>1414</v>
      </c>
      <c r="D695" t="s">
        <v>1415</v>
      </c>
      <c r="E695" t="str">
        <f>HYPERLINK("https://talan.bank.gov.ua/get-user-certificate/DZVY_r6u2Bc4jmq4tx-U","Завантажити сертифікат")</f>
        <v>Завантажити сертифікат</v>
      </c>
    </row>
    <row r="696" spans="1:5" x14ac:dyDescent="0.3">
      <c r="A696">
        <v>695</v>
      </c>
      <c r="B696" t="s">
        <v>4</v>
      </c>
      <c r="C696" t="s">
        <v>1416</v>
      </c>
      <c r="D696" t="s">
        <v>1417</v>
      </c>
      <c r="E696" t="str">
        <f>HYPERLINK("https://talan.bank.gov.ua/get-user-certificate/DZVY_e086y09eBv8i-ZU","Завантажити сертифікат")</f>
        <v>Завантажити сертифікат</v>
      </c>
    </row>
    <row r="697" spans="1:5" x14ac:dyDescent="0.3">
      <c r="A697">
        <v>696</v>
      </c>
      <c r="B697" t="s">
        <v>4</v>
      </c>
      <c r="C697" t="s">
        <v>1418</v>
      </c>
      <c r="D697" t="s">
        <v>1419</v>
      </c>
      <c r="E697" t="str">
        <f>HYPERLINK("https://talan.bank.gov.ua/get-user-certificate/DZVY_QgubF2q3Fn6QDk2","Завантажити сертифікат")</f>
        <v>Завантажити сертифікат</v>
      </c>
    </row>
    <row r="698" spans="1:5" x14ac:dyDescent="0.3">
      <c r="A698">
        <v>697</v>
      </c>
      <c r="B698" t="s">
        <v>4</v>
      </c>
      <c r="C698" t="s">
        <v>1420</v>
      </c>
      <c r="D698" t="s">
        <v>1421</v>
      </c>
      <c r="E698" t="str">
        <f>HYPERLINK("https://talan.bank.gov.ua/get-user-certificate/DZVY_Ol6SWCay3vzHkCQ","Завантажити сертифікат")</f>
        <v>Завантажити сертифікат</v>
      </c>
    </row>
    <row r="699" spans="1:5" x14ac:dyDescent="0.3">
      <c r="A699">
        <v>698</v>
      </c>
      <c r="B699" t="s">
        <v>4</v>
      </c>
      <c r="C699" t="s">
        <v>1422</v>
      </c>
      <c r="D699" t="s">
        <v>1423</v>
      </c>
      <c r="E699" t="str">
        <f>HYPERLINK("https://talan.bank.gov.ua/get-user-certificate/DZVY_xzhehRqTeuCqaSV","Завантажити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  <hyperlink ref="E292" r:id="rId291" tooltip="Завантажити сертифікат" display="Завантажити сертифікат"/>
    <hyperlink ref="E293" r:id="rId292" tooltip="Завантажити сертифікат" display="Завантажити сертифікат"/>
    <hyperlink ref="E294" r:id="rId293" tooltip="Завантажити сертифікат" display="Завантажити сертифікат"/>
    <hyperlink ref="E295" r:id="rId294" tooltip="Завантажити сертифікат" display="Завантажити сертифікат"/>
    <hyperlink ref="E296" r:id="rId295" tooltip="Завантажити сертифікат" display="Завантажити сертифікат"/>
    <hyperlink ref="E297" r:id="rId296" tooltip="Завантажити сертифікат" display="Завантажити сертифікат"/>
    <hyperlink ref="E298" r:id="rId297" tooltip="Завантажити сертифікат" display="Завантажити сертифікат"/>
    <hyperlink ref="E299" r:id="rId298" tooltip="Завантажити сертифікат" display="Завантажити сертифікат"/>
    <hyperlink ref="E300" r:id="rId299" tooltip="Завантажити сертифікат" display="Завантажити сертифікат"/>
    <hyperlink ref="E301" r:id="rId300" tooltip="Завантажити сертифікат" display="Завантажити сертифікат"/>
    <hyperlink ref="E302" r:id="rId301" tooltip="Завантажити сертифікат" display="Завантажити сертифікат"/>
    <hyperlink ref="E303" r:id="rId302" tooltip="Завантажити сертифікат" display="Завантажити сертифікат"/>
    <hyperlink ref="E304" r:id="rId303" tooltip="Завантажити сертифікат" display="Завантажити сертифікат"/>
    <hyperlink ref="E305" r:id="rId304" tooltip="Завантажити сертифікат" display="Завантажити сертифікат"/>
    <hyperlink ref="E306" r:id="rId305" tooltip="Завантажити сертифікат" display="Завантажити сертифікат"/>
    <hyperlink ref="E307" r:id="rId306" tooltip="Завантажити сертифікат" display="Завантажити сертифікат"/>
    <hyperlink ref="E308" r:id="rId307" tooltip="Завантажити сертифікат" display="Завантажити сертифікат"/>
    <hyperlink ref="E309" r:id="rId308" tooltip="Завантажити сертифікат" display="Завантажити сертифікат"/>
    <hyperlink ref="E310" r:id="rId309" tooltip="Завантажити сертифікат" display="Завантажити сертифікат"/>
    <hyperlink ref="E311" r:id="rId310" tooltip="Завантажити сертифікат" display="Завантажити сертифікат"/>
    <hyperlink ref="E312" r:id="rId311" tooltip="Завантажити сертифікат" display="Завантажити сертифікат"/>
    <hyperlink ref="E313" r:id="rId312" tooltip="Завантажити сертифікат" display="Завантажити сертифікат"/>
    <hyperlink ref="E314" r:id="rId313" tooltip="Завантажити сертифікат" display="Завантажити сертифікат"/>
    <hyperlink ref="E315" r:id="rId314" tooltip="Завантажити сертифікат" display="Завантажити сертифікат"/>
    <hyperlink ref="E316" r:id="rId315" tooltip="Завантажити сертифікат" display="Завантажити сертифікат"/>
    <hyperlink ref="E317" r:id="rId316" tooltip="Завантажити сертифікат" display="Завантажити сертифікат"/>
    <hyperlink ref="E318" r:id="rId317" tooltip="Завантажити сертифікат" display="Завантажити сертифікат"/>
    <hyperlink ref="E319" r:id="rId318" tooltip="Завантажити сертифікат" display="Завантажити сертифікат"/>
    <hyperlink ref="E320" r:id="rId319" tooltip="Завантажити сертифікат" display="Завантажити сертифікат"/>
    <hyperlink ref="E321" r:id="rId320" tooltip="Завантажити сертифікат" display="Завантажити сертифікат"/>
    <hyperlink ref="E322" r:id="rId321" tooltip="Завантажити сертифікат" display="Завантажити сертифікат"/>
    <hyperlink ref="E323" r:id="rId322" tooltip="Завантажити сертифікат" display="Завантажити сертифікат"/>
    <hyperlink ref="E324" r:id="rId323" tooltip="Завантажити сертифікат" display="Завантажити сертифікат"/>
    <hyperlink ref="E325" r:id="rId324" tooltip="Завантажити сертифікат" display="Завантажити сертифікат"/>
    <hyperlink ref="E326" r:id="rId325" tooltip="Завантажити сертифікат" display="Завантажити сертифікат"/>
    <hyperlink ref="E327" r:id="rId326" tooltip="Завантажити сертифікат" display="Завантажити сертифікат"/>
    <hyperlink ref="E328" r:id="rId327" tooltip="Завантажити сертифікат" display="Завантажити сертифікат"/>
    <hyperlink ref="E329" r:id="rId328" tooltip="Завантажити сертифікат" display="Завантажити сертифікат"/>
    <hyperlink ref="E330" r:id="rId329" tooltip="Завантажити сертифікат" display="Завантажити сертифікат"/>
    <hyperlink ref="E331" r:id="rId330" tooltip="Завантажити сертифікат" display="Завантажити сертифікат"/>
    <hyperlink ref="E332" r:id="rId331" tooltip="Завантажити сертифікат" display="Завантажити сертифікат"/>
    <hyperlink ref="E333" r:id="rId332" tooltip="Завантажити сертифікат" display="Завантажити сертифікат"/>
    <hyperlink ref="E334" r:id="rId333" tooltip="Завантажити сертифікат" display="Завантажити сертифікат"/>
    <hyperlink ref="E335" r:id="rId334" tooltip="Завантажити сертифікат" display="Завантажити сертифікат"/>
    <hyperlink ref="E336" r:id="rId335" tooltip="Завантажити сертифікат" display="Завантажити сертифікат"/>
    <hyperlink ref="E337" r:id="rId336" tooltip="Завантажити сертифікат" display="Завантажити сертифікат"/>
    <hyperlink ref="E338" r:id="rId337" tooltip="Завантажити сертифікат" display="Завантажити сертифікат"/>
    <hyperlink ref="E339" r:id="rId338" tooltip="Завантажити сертифікат" display="Завантажити сертифікат"/>
    <hyperlink ref="E340" r:id="rId339" tooltip="Завантажити сертифікат" display="Завантажити сертифікат"/>
    <hyperlink ref="E341" r:id="rId340" tooltip="Завантажити сертифікат" display="Завантажити сертифікат"/>
    <hyperlink ref="E342" r:id="rId341" tooltip="Завантажити сертифікат" display="Завантажити сертифікат"/>
    <hyperlink ref="E343" r:id="rId342" tooltip="Завантажити сертифікат" display="Завантажити сертифікат"/>
    <hyperlink ref="E344" r:id="rId343" tooltip="Завантажити сертифікат" display="Завантажити сертифікат"/>
    <hyperlink ref="E345" r:id="rId344" tooltip="Завантажити сертифікат" display="Завантажити сертифікат"/>
    <hyperlink ref="E346" r:id="rId345" tooltip="Завантажити сертифікат" display="Завантажити сертифікат"/>
    <hyperlink ref="E347" r:id="rId346" tooltip="Завантажити сертифікат" display="Завантажити сертифікат"/>
    <hyperlink ref="E348" r:id="rId347" tooltip="Завантажити сертифікат" display="Завантажити сертифікат"/>
    <hyperlink ref="E349" r:id="rId348" tooltip="Завантажити сертифікат" display="Завантажити сертифікат"/>
    <hyperlink ref="E350" r:id="rId349" tooltip="Завантажити сертифікат" display="Завантажити сертифікат"/>
    <hyperlink ref="E351" r:id="rId350" tooltip="Завантажити сертифікат" display="Завантажити сертифікат"/>
    <hyperlink ref="E352" r:id="rId351" tooltip="Завантажити сертифікат" display="Завантажити сертифікат"/>
    <hyperlink ref="E353" r:id="rId352" tooltip="Завантажити сертифікат" display="Завантажити сертифікат"/>
    <hyperlink ref="E354" r:id="rId353" tooltip="Завантажити сертифікат" display="Завантажити сертифікат"/>
    <hyperlink ref="E355" r:id="rId354" tooltip="Завантажити сертифікат" display="Завантажити сертифікат"/>
    <hyperlink ref="E356" r:id="rId355" tooltip="Завантажити сертифікат" display="Завантажити сертифікат"/>
    <hyperlink ref="E357" r:id="rId356" tooltip="Завантажити сертифікат" display="Завантажити сертифікат"/>
    <hyperlink ref="E358" r:id="rId357" tooltip="Завантажити сертифікат" display="Завантажити сертифікат"/>
    <hyperlink ref="E359" r:id="rId358" tooltip="Завантажити сертифікат" display="Завантажити сертифікат"/>
    <hyperlink ref="E360" r:id="rId359" tooltip="Завантажити сертифікат" display="Завантажити сертифікат"/>
    <hyperlink ref="E361" r:id="rId360" tooltip="Завантажити сертифікат" display="Завантажити сертифікат"/>
    <hyperlink ref="E362" r:id="rId361" tooltip="Завантажити сертифікат" display="Завантажити сертифікат"/>
    <hyperlink ref="E363" r:id="rId362" tooltip="Завантажити сертифікат" display="Завантажити сертифікат"/>
    <hyperlink ref="E364" r:id="rId363" tooltip="Завантажити сертифікат" display="Завантажити сертифікат"/>
    <hyperlink ref="E365" r:id="rId364" tooltip="Завантажити сертифікат" display="Завантажити сертифікат"/>
    <hyperlink ref="E366" r:id="rId365" tooltip="Завантажити сертифікат" display="Завантажити сертифікат"/>
    <hyperlink ref="E367" r:id="rId366" tooltip="Завантажити сертифікат" display="Завантажити сертифікат"/>
    <hyperlink ref="E368" r:id="rId367" tooltip="Завантажити сертифікат" display="Завантажити сертифікат"/>
    <hyperlink ref="E369" r:id="rId368" tooltip="Завантажити сертифікат" display="Завантажити сертифікат"/>
    <hyperlink ref="E370" r:id="rId369" tooltip="Завантажити сертифікат" display="Завантажити сертифікат"/>
    <hyperlink ref="E371" r:id="rId370" tooltip="Завантажити сертифікат" display="Завантажити сертифікат"/>
    <hyperlink ref="E372" r:id="rId371" tooltip="Завантажити сертифікат" display="Завантажити сертифікат"/>
    <hyperlink ref="E373" r:id="rId372" tooltip="Завантажити сертифікат" display="Завантажити сертифікат"/>
    <hyperlink ref="E374" r:id="rId373" tooltip="Завантажити сертифікат" display="Завантажити сертифікат"/>
    <hyperlink ref="E375" r:id="rId374" tooltip="Завантажити сертифікат" display="Завантажити сертифікат"/>
    <hyperlink ref="E376" r:id="rId375" tooltip="Завантажити сертифікат" display="Завантажити сертифікат"/>
    <hyperlink ref="E377" r:id="rId376" tooltip="Завантажити сертифікат" display="Завантажити сертифікат"/>
    <hyperlink ref="E378" r:id="rId377" tooltip="Завантажити сертифікат" display="Завантажити сертифікат"/>
    <hyperlink ref="E379" r:id="rId378" tooltip="Завантажити сертифікат" display="Завантажити сертифікат"/>
    <hyperlink ref="E380" r:id="rId379" tooltip="Завантажити сертифікат" display="Завантажити сертифікат"/>
    <hyperlink ref="E381" r:id="rId380" tooltip="Завантажити сертифікат" display="Завантажити сертифікат"/>
    <hyperlink ref="E382" r:id="rId381" tooltip="Завантажити сертифікат" display="Завантажити сертифікат"/>
    <hyperlink ref="E383" r:id="rId382" tooltip="Завантажити сертифікат" display="Завантажити сертифікат"/>
    <hyperlink ref="E384" r:id="rId383" tooltip="Завантажити сертифікат" display="Завантажити сертифікат"/>
    <hyperlink ref="E385" r:id="rId384" tooltip="Завантажити сертифікат" display="Завантажити сертифікат"/>
    <hyperlink ref="E386" r:id="rId385" tooltip="Завантажити сертифікат" display="Завантажити сертифікат"/>
    <hyperlink ref="E387" r:id="rId386" tooltip="Завантажити сертифікат" display="Завантажити сертифікат"/>
    <hyperlink ref="E388" r:id="rId387" tooltip="Завантажити сертифікат" display="Завантажити сертифікат"/>
    <hyperlink ref="E389" r:id="rId388" tooltip="Завантажити сертифікат" display="Завантажити сертифікат"/>
    <hyperlink ref="E390" r:id="rId389" tooltip="Завантажити сертифікат" display="Завантажити сертифікат"/>
    <hyperlink ref="E391" r:id="rId390" tooltip="Завантажити сертифікат" display="Завантажити сертифікат"/>
    <hyperlink ref="E392" r:id="rId391" tooltip="Завантажити сертифікат" display="Завантажити сертифікат"/>
    <hyperlink ref="E393" r:id="rId392" tooltip="Завантажити сертифікат" display="Завантажити сертифікат"/>
    <hyperlink ref="E394" r:id="rId393" tooltip="Завантажити сертифікат" display="Завантажити сертифікат"/>
    <hyperlink ref="E395" r:id="rId394" tooltip="Завантажити сертифікат" display="Завантажити сертифікат"/>
    <hyperlink ref="E396" r:id="rId395" tooltip="Завантажити сертифікат" display="Завантажити сертифікат"/>
    <hyperlink ref="E397" r:id="rId396" tooltip="Завантажити сертифікат" display="Завантажити сертифікат"/>
    <hyperlink ref="E398" r:id="rId397" tooltip="Завантажити сертифікат" display="Завантажити сертифікат"/>
    <hyperlink ref="E399" r:id="rId398" tooltip="Завантажити сертифікат" display="Завантажити сертифікат"/>
    <hyperlink ref="E400" r:id="rId399" tooltip="Завантажити сертифікат" display="Завантажити сертифікат"/>
    <hyperlink ref="E401" r:id="rId400" tooltip="Завантажити сертифікат" display="Завантажити сертифікат"/>
    <hyperlink ref="E402" r:id="rId401" tooltip="Завантажити сертифікат" display="Завантажити сертифікат"/>
    <hyperlink ref="E403" r:id="rId402" tooltip="Завантажити сертифікат" display="Завантажити сертифікат"/>
    <hyperlink ref="E404" r:id="rId403" tooltip="Завантажити сертифікат" display="Завантажити сертифікат"/>
    <hyperlink ref="E405" r:id="rId404" tooltip="Завантажити сертифікат" display="Завантажити сертифікат"/>
    <hyperlink ref="E406" r:id="rId405" tooltip="Завантажити сертифікат" display="Завантажити сертифікат"/>
    <hyperlink ref="E407" r:id="rId406" tooltip="Завантажити сертифікат" display="Завантажити сертифікат"/>
    <hyperlink ref="E408" r:id="rId407" tooltip="Завантажити сертифікат" display="Завантажити сертифікат"/>
    <hyperlink ref="E409" r:id="rId408" tooltip="Завантажити сертифікат" display="Завантажити сертифікат"/>
    <hyperlink ref="E410" r:id="rId409" tooltip="Завантажити сертифікат" display="Завантажити сертифікат"/>
    <hyperlink ref="E411" r:id="rId410" tooltip="Завантажити сертифікат" display="Завантажити сертифікат"/>
    <hyperlink ref="E412" r:id="rId411" tooltip="Завантажити сертифікат" display="Завантажити сертифікат"/>
    <hyperlink ref="E413" r:id="rId412" tooltip="Завантажити сертифікат" display="Завантажити сертифікат"/>
    <hyperlink ref="E414" r:id="rId413" tooltip="Завантажити сертифікат" display="Завантажити сертифікат"/>
    <hyperlink ref="E415" r:id="rId414" tooltip="Завантажити сертифікат" display="Завантажити сертифікат"/>
    <hyperlink ref="E416" r:id="rId415" tooltip="Завантажити сертифікат" display="Завантажити сертифікат"/>
    <hyperlink ref="E417" r:id="rId416" tooltip="Завантажити сертифікат" display="Завантажити сертифікат"/>
    <hyperlink ref="E418" r:id="rId417" tooltip="Завантажити сертифікат" display="Завантажити сертифікат"/>
    <hyperlink ref="E419" r:id="rId418" tooltip="Завантажити сертифікат" display="Завантажити сертифікат"/>
    <hyperlink ref="E420" r:id="rId419" tooltip="Завантажити сертифікат" display="Завантажити сертифікат"/>
    <hyperlink ref="E421" r:id="rId420" tooltip="Завантажити сертифікат" display="Завантажити сертифікат"/>
    <hyperlink ref="E422" r:id="rId421" tooltip="Завантажити сертифікат" display="Завантажити сертифікат"/>
    <hyperlink ref="E423" r:id="rId422" tooltip="Завантажити сертифікат" display="Завантажити сертифікат"/>
    <hyperlink ref="E424" r:id="rId423" tooltip="Завантажити сертифікат" display="Завантажити сертифікат"/>
    <hyperlink ref="E425" r:id="rId424" tooltip="Завантажити сертифікат" display="Завантажити сертифікат"/>
    <hyperlink ref="E426" r:id="rId425" tooltip="Завантажити сертифікат" display="Завантажити сертифікат"/>
    <hyperlink ref="E427" r:id="rId426" tooltip="Завантажити сертифікат" display="Завантажити сертифікат"/>
    <hyperlink ref="E428" r:id="rId427" tooltip="Завантажити сертифікат" display="Завантажити сертифікат"/>
    <hyperlink ref="E429" r:id="rId428" tooltip="Завантажити сертифікат" display="Завантажити сертифікат"/>
    <hyperlink ref="E430" r:id="rId429" tooltip="Завантажити сертифікат" display="Завантажити сертифікат"/>
    <hyperlink ref="E431" r:id="rId430" tooltip="Завантажити сертифікат" display="Завантажити сертифікат"/>
    <hyperlink ref="E432" r:id="rId431" tooltip="Завантажити сертифікат" display="Завантажити сертифікат"/>
    <hyperlink ref="E433" r:id="rId432" tooltip="Завантажити сертифікат" display="Завантажити сертифікат"/>
    <hyperlink ref="E434" r:id="rId433" tooltip="Завантажити сертифікат" display="Завантажити сертифікат"/>
    <hyperlink ref="E435" r:id="rId434" tooltip="Завантажити сертифікат" display="Завантажити сертифікат"/>
    <hyperlink ref="E436" r:id="rId435" tooltip="Завантажити сертифікат" display="Завантажити сертифікат"/>
    <hyperlink ref="E437" r:id="rId436" tooltip="Завантажити сертифікат" display="Завантажити сертифікат"/>
    <hyperlink ref="E438" r:id="rId437" tooltip="Завантажити сертифікат" display="Завантажити сертифікат"/>
    <hyperlink ref="E439" r:id="rId438" tooltip="Завантажити сертифікат" display="Завантажити сертифікат"/>
    <hyperlink ref="E440" r:id="rId439" tooltip="Завантажити сертифікат" display="Завантажити сертифікат"/>
    <hyperlink ref="E441" r:id="rId440" tooltip="Завантажити сертифікат" display="Завантажити сертифікат"/>
    <hyperlink ref="E442" r:id="rId441" tooltip="Завантажити сертифікат" display="Завантажити сертифікат"/>
    <hyperlink ref="E443" r:id="rId442" tooltip="Завантажити сертифікат" display="Завантажити сертифікат"/>
    <hyperlink ref="E444" r:id="rId443" tooltip="Завантажити сертифікат" display="Завантажити сертифікат"/>
    <hyperlink ref="E445" r:id="rId444" tooltip="Завантажити сертифікат" display="Завантажити сертифікат"/>
    <hyperlink ref="E446" r:id="rId445" tooltip="Завантажити сертифікат" display="Завантажити сертифікат"/>
    <hyperlink ref="E447" r:id="rId446" tooltip="Завантажити сертифікат" display="Завантажити сертифікат"/>
    <hyperlink ref="E448" r:id="rId447" tooltip="Завантажити сертифікат" display="Завантажити сертифікат"/>
    <hyperlink ref="E449" r:id="rId448" tooltip="Завантажити сертифікат" display="Завантажити сертифікат"/>
    <hyperlink ref="E450" r:id="rId449" tooltip="Завантажити сертифікат" display="Завантажити сертифікат"/>
    <hyperlink ref="E451" r:id="rId450" tooltip="Завантажити сертифікат" display="Завантажити сертифікат"/>
    <hyperlink ref="E452" r:id="rId451" tooltip="Завантажити сертифікат" display="Завантажити сертифікат"/>
    <hyperlink ref="E453" r:id="rId452" tooltip="Завантажити сертифікат" display="Завантажити сертифікат"/>
    <hyperlink ref="E454" r:id="rId453" tooltip="Завантажити сертифікат" display="Завантажити сертифікат"/>
    <hyperlink ref="E455" r:id="rId454" tooltip="Завантажити сертифікат" display="Завантажити сертифікат"/>
    <hyperlink ref="E456" r:id="rId455" tooltip="Завантажити сертифікат" display="Завантажити сертифікат"/>
    <hyperlink ref="E457" r:id="rId456" tooltip="Завантажити сертифікат" display="Завантажити сертифікат"/>
    <hyperlink ref="E458" r:id="rId457" tooltip="Завантажити сертифікат" display="Завантажити сертифікат"/>
    <hyperlink ref="E459" r:id="rId458" tooltip="Завантажити сертифікат" display="Завантажити сертифікат"/>
    <hyperlink ref="E460" r:id="rId459" tooltip="Завантажити сертифікат" display="Завантажити сертифікат"/>
    <hyperlink ref="E461" r:id="rId460" tooltip="Завантажити сертифікат" display="Завантажити сертифікат"/>
    <hyperlink ref="E462" r:id="rId461" tooltip="Завантажити сертифікат" display="Завантажити сертифікат"/>
    <hyperlink ref="E463" r:id="rId462" tooltip="Завантажити сертифікат" display="Завантажити сертифікат"/>
    <hyperlink ref="E464" r:id="rId463" tooltip="Завантажити сертифікат" display="Завантажити сертифікат"/>
    <hyperlink ref="E465" r:id="rId464" tooltip="Завантажити сертифікат" display="Завантажити сертифікат"/>
    <hyperlink ref="E466" r:id="rId465" tooltip="Завантажити сертифікат" display="Завантажити сертифікат"/>
    <hyperlink ref="E467" r:id="rId466" tooltip="Завантажити сертифікат" display="Завантажити сертифікат"/>
    <hyperlink ref="E468" r:id="rId467" tooltip="Завантажити сертифікат" display="Завантажити сертифікат"/>
    <hyperlink ref="E469" r:id="rId468" tooltip="Завантажити сертифікат" display="Завантажити сертифікат"/>
    <hyperlink ref="E470" r:id="rId469" tooltip="Завантажити сертифікат" display="Завантажити сертифікат"/>
    <hyperlink ref="E471" r:id="rId470" tooltip="Завантажити сертифікат" display="Завантажити сертифікат"/>
    <hyperlink ref="E472" r:id="rId471" tooltip="Завантажити сертифікат" display="Завантажити сертифікат"/>
    <hyperlink ref="E473" r:id="rId472" tooltip="Завантажити сертифікат" display="Завантажити сертифікат"/>
    <hyperlink ref="E474" r:id="rId473" tooltip="Завантажити сертифікат" display="Завантажити сертифікат"/>
    <hyperlink ref="E475" r:id="rId474" tooltip="Завантажити сертифікат" display="Завантажити сертифікат"/>
    <hyperlink ref="E476" r:id="rId475" tooltip="Завантажити сертифікат" display="Завантажити сертифікат"/>
    <hyperlink ref="E477" r:id="rId476" tooltip="Завантажити сертифікат" display="Завантажити сертифікат"/>
    <hyperlink ref="E478" r:id="rId477" tooltip="Завантажити сертифікат" display="Завантажити сертифікат"/>
    <hyperlink ref="E479" r:id="rId478" tooltip="Завантажити сертифікат" display="Завантажити сертифікат"/>
    <hyperlink ref="E480" r:id="rId479" tooltip="Завантажити сертифікат" display="Завантажити сертифікат"/>
    <hyperlink ref="E481" r:id="rId480" tooltip="Завантажити сертифікат" display="Завантажити сертифікат"/>
    <hyperlink ref="E482" r:id="rId481" tooltip="Завантажити сертифікат" display="Завантажити сертифікат"/>
    <hyperlink ref="E483" r:id="rId482" tooltip="Завантажити сертифікат" display="Завантажити сертифікат"/>
    <hyperlink ref="E484" r:id="rId483" tooltip="Завантажити сертифікат" display="Завантажити сертифікат"/>
    <hyperlink ref="E485" r:id="rId484" tooltip="Завантажити сертифікат" display="Завантажити сертифікат"/>
    <hyperlink ref="E486" r:id="rId485" tooltip="Завантажити сертифікат" display="Завантажити сертифікат"/>
    <hyperlink ref="E487" r:id="rId486" tooltip="Завантажити сертифікат" display="Завантажити сертифікат"/>
    <hyperlink ref="E488" r:id="rId487" tooltip="Завантажити сертифікат" display="Завантажити сертифікат"/>
    <hyperlink ref="E489" r:id="rId488" tooltip="Завантажити сертифікат" display="Завантажити сертифікат"/>
    <hyperlink ref="E490" r:id="rId489" tooltip="Завантажити сертифікат" display="Завантажити сертифікат"/>
    <hyperlink ref="E491" r:id="rId490" tooltip="Завантажити сертифікат" display="Завантажити сертифікат"/>
    <hyperlink ref="E492" r:id="rId491" tooltip="Завантажити сертифікат" display="Завантажити сертифікат"/>
    <hyperlink ref="E493" r:id="rId492" tooltip="Завантажити сертифікат" display="Завантажити сертифікат"/>
    <hyperlink ref="E494" r:id="rId493" tooltip="Завантажити сертифікат" display="Завантажити сертифікат"/>
    <hyperlink ref="E495" r:id="rId494" tooltip="Завантажити сертифікат" display="Завантажити сертифікат"/>
    <hyperlink ref="E496" r:id="rId495" tooltip="Завантажити сертифікат" display="Завантажити сертифікат"/>
    <hyperlink ref="E497" r:id="rId496" tooltip="Завантажити сертифікат" display="Завантажити сертифікат"/>
    <hyperlink ref="E498" r:id="rId497" tooltip="Завантажити сертифікат" display="Завантажити сертифікат"/>
    <hyperlink ref="E499" r:id="rId498" tooltip="Завантажити сертифікат" display="Завантажити сертифікат"/>
    <hyperlink ref="E500" r:id="rId499" tooltip="Завантажити сертифікат" display="Завантажити сертифікат"/>
    <hyperlink ref="E501" r:id="rId500" tooltip="Завантажити сертифікат" display="Завантажити сертифікат"/>
    <hyperlink ref="E502" r:id="rId501" tooltip="Завантажити сертифікат" display="Завантажити сертифікат"/>
    <hyperlink ref="E503" r:id="rId502" tooltip="Завантажити сертифікат" display="Завантажити сертифікат"/>
    <hyperlink ref="E504" r:id="rId503" tooltip="Завантажити сертифікат" display="Завантажити сертифікат"/>
    <hyperlink ref="E505" r:id="rId504" tooltip="Завантажити сертифікат" display="Завантажити сертифікат"/>
    <hyperlink ref="E506" r:id="rId505" tooltip="Завантажити сертифікат" display="Завантажити сертифікат"/>
    <hyperlink ref="E507" r:id="rId506" tooltip="Завантажити сертифікат" display="Завантажити сертифікат"/>
    <hyperlink ref="E508" r:id="rId507" tooltip="Завантажити сертифікат" display="Завантажити сертифікат"/>
    <hyperlink ref="E509" r:id="rId508" tooltip="Завантажити сертифікат" display="Завантажити сертифікат"/>
    <hyperlink ref="E510" r:id="rId509" tooltip="Завантажити сертифікат" display="Завантажити сертифікат"/>
    <hyperlink ref="E511" r:id="rId510" tooltip="Завантажити сертифікат" display="Завантажити сертифікат"/>
    <hyperlink ref="E512" r:id="rId511" tooltip="Завантажити сертифікат" display="Завантажити сертифікат"/>
    <hyperlink ref="E513" r:id="rId512" tooltip="Завантажити сертифікат" display="Завантажити сертифікат"/>
    <hyperlink ref="E514" r:id="rId513" tooltip="Завантажити сертифікат" display="Завантажити сертифікат"/>
    <hyperlink ref="E515" r:id="rId514" tooltip="Завантажити сертифікат" display="Завантажити сертифікат"/>
    <hyperlink ref="E516" r:id="rId515" tooltip="Завантажити сертифікат" display="Завантажити сертифікат"/>
    <hyperlink ref="E517" r:id="rId516" tooltip="Завантажити сертифікат" display="Завантажити сертифікат"/>
    <hyperlink ref="E518" r:id="rId517" tooltip="Завантажити сертифікат" display="Завантажити сертифікат"/>
    <hyperlink ref="E519" r:id="rId518" tooltip="Завантажити сертифікат" display="Завантажити сертифікат"/>
    <hyperlink ref="E520" r:id="rId519" tooltip="Завантажити сертифікат" display="Завантажити сертифікат"/>
    <hyperlink ref="E521" r:id="rId520" tooltip="Завантажити сертифікат" display="Завантажити сертифікат"/>
    <hyperlink ref="E522" r:id="rId521" tooltip="Завантажити сертифікат" display="Завантажити сертифікат"/>
    <hyperlink ref="E523" r:id="rId522" tooltip="Завантажити сертифікат" display="Завантажити сертифікат"/>
    <hyperlink ref="E524" r:id="rId523" tooltip="Завантажити сертифікат" display="Завантажити сертифікат"/>
    <hyperlink ref="E525" r:id="rId524" tooltip="Завантажити сертифікат" display="Завантажити сертифікат"/>
    <hyperlink ref="E526" r:id="rId525" tooltip="Завантажити сертифікат" display="Завантажити сертифікат"/>
    <hyperlink ref="E527" r:id="rId526" tooltip="Завантажити сертифікат" display="Завантажити сертифікат"/>
    <hyperlink ref="E528" r:id="rId527" tooltip="Завантажити сертифікат" display="Завантажити сертифікат"/>
    <hyperlink ref="E529" r:id="rId528" tooltip="Завантажити сертифікат" display="Завантажити сертифікат"/>
    <hyperlink ref="E530" r:id="rId529" tooltip="Завантажити сертифікат" display="Завантажити сертифікат"/>
    <hyperlink ref="E531" r:id="rId530" tooltip="Завантажити сертифікат" display="Завантажити сертифікат"/>
    <hyperlink ref="E532" r:id="rId531" tooltip="Завантажити сертифікат" display="Завантажити сертифікат"/>
    <hyperlink ref="E533" r:id="rId532" tooltip="Завантажити сертифікат" display="Завантажити сертифікат"/>
    <hyperlink ref="E534" r:id="rId533" tooltip="Завантажити сертифікат" display="Завантажити сертифікат"/>
    <hyperlink ref="E535" r:id="rId534" tooltip="Завантажити сертифікат" display="Завантажити сертифікат"/>
    <hyperlink ref="E536" r:id="rId535" tooltip="Завантажити сертифікат" display="Завантажити сертифікат"/>
    <hyperlink ref="E537" r:id="rId536" tooltip="Завантажити сертифікат" display="Завантажити сертифікат"/>
    <hyperlink ref="E538" r:id="rId537" tooltip="Завантажити сертифікат" display="Завантажити сертифікат"/>
    <hyperlink ref="E539" r:id="rId538" tooltip="Завантажити сертифікат" display="Завантажити сертифікат"/>
    <hyperlink ref="E540" r:id="rId539" tooltip="Завантажити сертифікат" display="Завантажити сертифікат"/>
    <hyperlink ref="E541" r:id="rId540" tooltip="Завантажити сертифікат" display="Завантажити сертифікат"/>
    <hyperlink ref="E542" r:id="rId541" tooltip="Завантажити сертифікат" display="Завантажити сертифікат"/>
    <hyperlink ref="E543" r:id="rId542" tooltip="Завантажити сертифікат" display="Завантажити сертифікат"/>
    <hyperlink ref="E544" r:id="rId543" tooltip="Завантажити сертифікат" display="Завантажити сертифікат"/>
    <hyperlink ref="E545" r:id="rId544" tooltip="Завантажити сертифікат" display="Завантажити сертифікат"/>
    <hyperlink ref="E546" r:id="rId545" tooltip="Завантажити сертифікат" display="Завантажити сертифікат"/>
    <hyperlink ref="E547" r:id="rId546" tooltip="Завантажити сертифікат" display="Завантажити сертифікат"/>
    <hyperlink ref="E548" r:id="rId547" tooltip="Завантажити сертифікат" display="Завантажити сертифікат"/>
    <hyperlink ref="E549" r:id="rId548" tooltip="Завантажити сертифікат" display="Завантажити сертифікат"/>
    <hyperlink ref="E550" r:id="rId549" tooltip="Завантажити сертифікат" display="Завантажити сертифікат"/>
    <hyperlink ref="E551" r:id="rId550" tooltip="Завантажити сертифікат" display="Завантажити сертифікат"/>
    <hyperlink ref="E552" r:id="rId551" tooltip="Завантажити сертифікат" display="Завантажити сертифікат"/>
    <hyperlink ref="E553" r:id="rId552" tooltip="Завантажити сертифікат" display="Завантажити сертифікат"/>
    <hyperlink ref="E554" r:id="rId553" tooltip="Завантажити сертифікат" display="Завантажити сертифікат"/>
    <hyperlink ref="E555" r:id="rId554" tooltip="Завантажити сертифікат" display="Завантажити сертифікат"/>
    <hyperlink ref="E556" r:id="rId555" tooltip="Завантажити сертифікат" display="Завантажити сертифікат"/>
    <hyperlink ref="E557" r:id="rId556" tooltip="Завантажити сертифікат" display="Завантажити сертифікат"/>
    <hyperlink ref="E558" r:id="rId557" tooltip="Завантажити сертифікат" display="Завантажити сертифікат"/>
    <hyperlink ref="E559" r:id="rId558" tooltip="Завантажити сертифікат" display="Завантажити сертифікат"/>
    <hyperlink ref="E560" r:id="rId559" tooltip="Завантажити сертифікат" display="Завантажити сертифікат"/>
    <hyperlink ref="E561" r:id="rId560" tooltip="Завантажити сертифікат" display="Завантажити сертифікат"/>
    <hyperlink ref="E562" r:id="rId561" tooltip="Завантажити сертифікат" display="Завантажити сертифікат"/>
    <hyperlink ref="E563" r:id="rId562" tooltip="Завантажити сертифікат" display="Завантажити сертифікат"/>
    <hyperlink ref="E564" r:id="rId563" tooltip="Завантажити сертифікат" display="Завантажити сертифікат"/>
    <hyperlink ref="E565" r:id="rId564" tooltip="Завантажити сертифікат" display="Завантажити сертифікат"/>
    <hyperlink ref="E566" r:id="rId565" tooltip="Завантажити сертифікат" display="Завантажити сертифікат"/>
    <hyperlink ref="E567" r:id="rId566" tooltip="Завантажити сертифікат" display="Завантажити сертифікат"/>
    <hyperlink ref="E568" r:id="rId567" tooltip="Завантажити сертифікат" display="Завантажити сертифікат"/>
    <hyperlink ref="E569" r:id="rId568" tooltip="Завантажити сертифікат" display="Завантажити сертифікат"/>
    <hyperlink ref="E570" r:id="rId569" tooltip="Завантажити сертифікат" display="Завантажити сертифікат"/>
    <hyperlink ref="E571" r:id="rId570" tooltip="Завантажити сертифікат" display="Завантажити сертифікат"/>
    <hyperlink ref="E572" r:id="rId571" tooltip="Завантажити сертифікат" display="Завантажити сертифікат"/>
    <hyperlink ref="E573" r:id="rId572" tooltip="Завантажити сертифікат" display="Завантажити сертифікат"/>
    <hyperlink ref="E574" r:id="rId573" tooltip="Завантажити сертифікат" display="Завантажити сертифікат"/>
    <hyperlink ref="E575" r:id="rId574" tooltip="Завантажити сертифікат" display="Завантажити сертифікат"/>
    <hyperlink ref="E576" r:id="rId575" tooltip="Завантажити сертифікат" display="Завантажити сертифікат"/>
    <hyperlink ref="E577" r:id="rId576" tooltip="Завантажити сертифікат" display="Завантажити сертифікат"/>
    <hyperlink ref="E578" r:id="rId577" tooltip="Завантажити сертифікат" display="Завантажити сертифікат"/>
    <hyperlink ref="E579" r:id="rId578" tooltip="Завантажити сертифікат" display="Завантажити сертифікат"/>
    <hyperlink ref="E580" r:id="rId579" tooltip="Завантажити сертифікат" display="Завантажити сертифікат"/>
    <hyperlink ref="E581" r:id="rId580" tooltip="Завантажити сертифікат" display="Завантажити сертифікат"/>
    <hyperlink ref="E582" r:id="rId581" tooltip="Завантажити сертифікат" display="Завантажити сертифікат"/>
    <hyperlink ref="E583" r:id="rId582" tooltip="Завантажити сертифікат" display="Завантажити сертифікат"/>
    <hyperlink ref="E584" r:id="rId583" tooltip="Завантажити сертифікат" display="Завантажити сертифікат"/>
    <hyperlink ref="E585" r:id="rId584" tooltip="Завантажити сертифікат" display="Завантажити сертифікат"/>
    <hyperlink ref="E586" r:id="rId585" tooltip="Завантажити сертифікат" display="Завантажити сертифікат"/>
    <hyperlink ref="E587" r:id="rId586" tooltip="Завантажити сертифікат" display="Завантажити сертифікат"/>
    <hyperlink ref="E588" r:id="rId587" tooltip="Завантажити сертифікат" display="Завантажити сертифікат"/>
    <hyperlink ref="E589" r:id="rId588" tooltip="Завантажити сертифікат" display="Завантажити сертифікат"/>
    <hyperlink ref="E590" r:id="rId589" tooltip="Завантажити сертифікат" display="Завантажити сертифікат"/>
    <hyperlink ref="E591" r:id="rId590" tooltip="Завантажити сертифікат" display="Завантажити сертифікат"/>
    <hyperlink ref="E592" r:id="rId591" tooltip="Завантажити сертифікат" display="Завантажити сертифікат"/>
    <hyperlink ref="E593" r:id="rId592" tooltip="Завантажити сертифікат" display="Завантажити сертифікат"/>
    <hyperlink ref="E594" r:id="rId593" tooltip="Завантажити сертифікат" display="Завантажити сертифікат"/>
    <hyperlink ref="E595" r:id="rId594" tooltip="Завантажити сертифікат" display="Завантажити сертифікат"/>
    <hyperlink ref="E596" r:id="rId595" tooltip="Завантажити сертифікат" display="Завантажити сертифікат"/>
    <hyperlink ref="E597" r:id="rId596" tooltip="Завантажити сертифікат" display="Завантажити сертифікат"/>
    <hyperlink ref="E598" r:id="rId597" tooltip="Завантажити сертифікат" display="Завантажити сертифікат"/>
    <hyperlink ref="E599" r:id="rId598" tooltip="Завантажити сертифікат" display="Завантажити сертифікат"/>
    <hyperlink ref="E600" r:id="rId599" tooltip="Завантажити сертифікат" display="Завантажити сертифікат"/>
    <hyperlink ref="E601" r:id="rId600" tooltip="Завантажити сертифікат" display="Завантажити сертифікат"/>
    <hyperlink ref="E602" r:id="rId601" tooltip="Завантажити сертифікат" display="Завантажити сертифікат"/>
    <hyperlink ref="E603" r:id="rId602" tooltip="Завантажити сертифікат" display="Завантажити сертифікат"/>
    <hyperlink ref="E604" r:id="rId603" tooltip="Завантажити сертифікат" display="Завантажити сертифікат"/>
    <hyperlink ref="E605" r:id="rId604" tooltip="Завантажити сертифікат" display="Завантажити сертифікат"/>
    <hyperlink ref="E606" r:id="rId605" tooltip="Завантажити сертифікат" display="Завантажити сертифікат"/>
    <hyperlink ref="E607" r:id="rId606" tooltip="Завантажити сертифікат" display="Завантажити сертифікат"/>
    <hyperlink ref="E608" r:id="rId607" tooltip="Завантажити сертифікат" display="Завантажити сертифікат"/>
    <hyperlink ref="E609" r:id="rId608" tooltip="Завантажити сертифікат" display="Завантажити сертифікат"/>
    <hyperlink ref="E610" r:id="rId609" tooltip="Завантажити сертифікат" display="Завантажити сертифікат"/>
    <hyperlink ref="E611" r:id="rId610" tooltip="Завантажити сертифікат" display="Завантажити сертифікат"/>
    <hyperlink ref="E612" r:id="rId611" tooltip="Завантажити сертифікат" display="Завантажити сертифікат"/>
    <hyperlink ref="E613" r:id="rId612" tooltip="Завантажити сертифікат" display="Завантажити сертифікат"/>
    <hyperlink ref="E614" r:id="rId613" tooltip="Завантажити сертифікат" display="Завантажити сертифікат"/>
    <hyperlink ref="E615" r:id="rId614" tooltip="Завантажити сертифікат" display="Завантажити сертифікат"/>
    <hyperlink ref="E616" r:id="rId615" tooltip="Завантажити сертифікат" display="Завантажити сертифікат"/>
    <hyperlink ref="E617" r:id="rId616" tooltip="Завантажити сертифікат" display="Завантажити сертифікат"/>
    <hyperlink ref="E618" r:id="rId617" tooltip="Завантажити сертифікат" display="Завантажити сертифікат"/>
    <hyperlink ref="E619" r:id="rId618" tooltip="Завантажити сертифікат" display="Завантажити сертифікат"/>
    <hyperlink ref="E620" r:id="rId619" tooltip="Завантажити сертифікат" display="Завантажити сертифікат"/>
    <hyperlink ref="E621" r:id="rId620" tooltip="Завантажити сертифікат" display="Завантажити сертифікат"/>
    <hyperlink ref="E622" r:id="rId621" tooltip="Завантажити сертифікат" display="Завантажити сертифікат"/>
    <hyperlink ref="E623" r:id="rId622" tooltip="Завантажити сертифікат" display="Завантажити сертифікат"/>
    <hyperlink ref="E624" r:id="rId623" tooltip="Завантажити сертифікат" display="Завантажити сертифікат"/>
    <hyperlink ref="E625" r:id="rId624" tooltip="Завантажити сертифікат" display="Завантажити сертифікат"/>
    <hyperlink ref="E626" r:id="rId625" tooltip="Завантажити сертифікат" display="Завантажити сертифікат"/>
    <hyperlink ref="E627" r:id="rId626" tooltip="Завантажити сертифікат" display="Завантажити сертифікат"/>
    <hyperlink ref="E628" r:id="rId627" tooltip="Завантажити сертифікат" display="Завантажити сертифікат"/>
    <hyperlink ref="E629" r:id="rId628" tooltip="Завантажити сертифікат" display="Завантажити сертифікат"/>
    <hyperlink ref="E630" r:id="rId629" tooltip="Завантажити сертифікат" display="Завантажити сертифікат"/>
    <hyperlink ref="E631" r:id="rId630" tooltip="Завантажити сертифікат" display="Завантажити сертифікат"/>
    <hyperlink ref="E632" r:id="rId631" tooltip="Завантажити сертифікат" display="Завантажити сертифікат"/>
    <hyperlink ref="E633" r:id="rId632" tooltip="Завантажити сертифікат" display="Завантажити сертифікат"/>
    <hyperlink ref="E634" r:id="rId633" tooltip="Завантажити сертифікат" display="Завантажити сертифікат"/>
    <hyperlink ref="E635" r:id="rId634" tooltip="Завантажити сертифікат" display="Завантажити сертифікат"/>
    <hyperlink ref="E636" r:id="rId635" tooltip="Завантажити сертифікат" display="Завантажити сертифікат"/>
    <hyperlink ref="E637" r:id="rId636" tooltip="Завантажити сертифікат" display="Завантажити сертифікат"/>
    <hyperlink ref="E638" r:id="rId637" tooltip="Завантажити сертифікат" display="Завантажити сертифікат"/>
    <hyperlink ref="E639" r:id="rId638" tooltip="Завантажити сертифікат" display="Завантажити сертифікат"/>
    <hyperlink ref="E640" r:id="rId639" tooltip="Завантажити сертифікат" display="Завантажити сертифікат"/>
    <hyperlink ref="E641" r:id="rId640" tooltip="Завантажити сертифікат" display="Завантажити сертифікат"/>
    <hyperlink ref="E642" r:id="rId641" tooltip="Завантажити сертифікат" display="Завантажити сертифікат"/>
    <hyperlink ref="E643" r:id="rId642" tooltip="Завантажити сертифікат" display="Завантажити сертифікат"/>
    <hyperlink ref="E644" r:id="rId643" tooltip="Завантажити сертифікат" display="Завантажити сертифікат"/>
    <hyperlink ref="E645" r:id="rId644" tooltip="Завантажити сертифікат" display="Завантажити сертифікат"/>
    <hyperlink ref="E646" r:id="rId645" tooltip="Завантажити сертифікат" display="Завантажити сертифікат"/>
    <hyperlink ref="E647" r:id="rId646" tooltip="Завантажити сертифікат" display="Завантажити сертифікат"/>
    <hyperlink ref="E648" r:id="rId647" tooltip="Завантажити сертифікат" display="Завантажити сертифікат"/>
    <hyperlink ref="E649" r:id="rId648" tooltip="Завантажити сертифікат" display="Завантажити сертифікат"/>
    <hyperlink ref="E650" r:id="rId649" tooltip="Завантажити сертифікат" display="Завантажити сертифікат"/>
    <hyperlink ref="E651" r:id="rId650" tooltip="Завантажити сертифікат" display="Завантажити сертифікат"/>
    <hyperlink ref="E652" r:id="rId651" tooltip="Завантажити сертифікат" display="Завантажити сертифікат"/>
    <hyperlink ref="E653" r:id="rId652" tooltip="Завантажити сертифікат" display="Завантажити сертифікат"/>
    <hyperlink ref="E654" r:id="rId653" tooltip="Завантажити сертифікат" display="Завантажити сертифікат"/>
    <hyperlink ref="E655" r:id="rId654" tooltip="Завантажити сертифікат" display="Завантажити сертифікат"/>
    <hyperlink ref="E656" r:id="rId655" tooltip="Завантажити сертифікат" display="Завантажити сертифікат"/>
    <hyperlink ref="E657" r:id="rId656" tooltip="Завантажити сертифікат" display="Завантажити сертифікат"/>
    <hyperlink ref="E658" r:id="rId657" tooltip="Завантажити сертифікат" display="Завантажити сертифікат"/>
    <hyperlink ref="E659" r:id="rId658" tooltip="Завантажити сертифікат" display="Завантажити сертифікат"/>
    <hyperlink ref="E660" r:id="rId659" tooltip="Завантажити сертифікат" display="Завантажити сертифікат"/>
    <hyperlink ref="E661" r:id="rId660" tooltip="Завантажити сертифікат" display="Завантажити сертифікат"/>
    <hyperlink ref="E662" r:id="rId661" tooltip="Завантажити сертифікат" display="Завантажити сертифікат"/>
    <hyperlink ref="E663" r:id="rId662" tooltip="Завантажити сертифікат" display="Завантажити сертифікат"/>
    <hyperlink ref="E664" r:id="rId663" tooltip="Завантажити сертифікат" display="Завантажити сертифікат"/>
    <hyperlink ref="E665" r:id="rId664" tooltip="Завантажити сертифікат" display="Завантажити сертифікат"/>
    <hyperlink ref="E666" r:id="rId665" tooltip="Завантажити сертифікат" display="Завантажити сертифікат"/>
    <hyperlink ref="E667" r:id="rId666" tooltip="Завантажити сертифікат" display="Завантажити сертифікат"/>
    <hyperlink ref="E668" r:id="rId667" tooltip="Завантажити сертифікат" display="Завантажити сертифікат"/>
    <hyperlink ref="E669" r:id="rId668" tooltip="Завантажити сертифікат" display="Завантажити сертифікат"/>
    <hyperlink ref="E670" r:id="rId669" tooltip="Завантажити сертифікат" display="Завантажити сертифікат"/>
    <hyperlink ref="E671" r:id="rId670" tooltip="Завантажити сертифікат" display="Завантажити сертифікат"/>
    <hyperlink ref="E672" r:id="rId671" tooltip="Завантажити сертифікат" display="Завантажити сертифікат"/>
    <hyperlink ref="E673" r:id="rId672" tooltip="Завантажити сертифікат" display="Завантажити сертифікат"/>
    <hyperlink ref="E674" r:id="rId673" tooltip="Завантажити сертифікат" display="Завантажити сертифікат"/>
    <hyperlink ref="E675" r:id="rId674" tooltip="Завантажити сертифікат" display="Завантажити сертифікат"/>
    <hyperlink ref="E676" r:id="rId675" tooltip="Завантажити сертифікат" display="Завантажити сертифікат"/>
    <hyperlink ref="E677" r:id="rId676" tooltip="Завантажити сертифікат" display="Завантажити сертифікат"/>
    <hyperlink ref="E678" r:id="rId677" tooltip="Завантажити сертифікат" display="Завантажити сертифікат"/>
    <hyperlink ref="E679" r:id="rId678" tooltip="Завантажити сертифікат" display="Завантажити сертифікат"/>
    <hyperlink ref="E680" r:id="rId679" tooltip="Завантажити сертифікат" display="Завантажити сертифікат"/>
    <hyperlink ref="E681" r:id="rId680" tooltip="Завантажити сертифікат" display="Завантажити сертифікат"/>
    <hyperlink ref="E682" r:id="rId681" tooltip="Завантажити сертифікат" display="Завантажити сертифікат"/>
    <hyperlink ref="E683" r:id="rId682" tooltip="Завантажити сертифікат" display="Завантажити сертифікат"/>
    <hyperlink ref="E684" r:id="rId683" tooltip="Завантажити сертифікат" display="Завантажити сертифікат"/>
    <hyperlink ref="E685" r:id="rId684" tooltip="Завантажити сертифікат" display="Завантажити сертифікат"/>
    <hyperlink ref="E686" r:id="rId685" tooltip="Завантажити сертифікат" display="Завантажити сертифікат"/>
    <hyperlink ref="E687" r:id="rId686" tooltip="Завантажити сертифікат" display="Завантажити сертифікат"/>
    <hyperlink ref="E688" r:id="rId687" tooltip="Завантажити сертифікат" display="Завантажити сертифікат"/>
    <hyperlink ref="E689" r:id="rId688" tooltip="Завантажити сертифікат" display="Завантажити сертифікат"/>
    <hyperlink ref="E690" r:id="rId689" tooltip="Завантажити сертифікат" display="Завантажити сертифікат"/>
    <hyperlink ref="E691" r:id="rId690" tooltip="Завантажити сертифікат" display="Завантажити сертифікат"/>
    <hyperlink ref="E692" r:id="rId691" tooltip="Завантажити сертифікат" display="Завантажити сертифікат"/>
    <hyperlink ref="E693" r:id="rId692" tooltip="Завантажити сертифікат" display="Завантажити сертифікат"/>
    <hyperlink ref="E694" r:id="rId693" tooltip="Завантажити сертифікат" display="Завантажити сертифікат"/>
    <hyperlink ref="E695" r:id="rId694" tooltip="Завантажити сертифікат" display="Завантажити сертифікат"/>
    <hyperlink ref="E696" r:id="rId695" tooltip="Завантажити сертифікат" display="Завантажити сертифікат"/>
    <hyperlink ref="E697" r:id="rId696" tooltip="Завантажити сертифікат" display="Завантажити сертифікат"/>
    <hyperlink ref="E698" r:id="rId697" tooltip="Завантажити сертифікат" display="Завантажити сертифікат"/>
    <hyperlink ref="E699" r:id="rId698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2025-06-25T08:58:19Z</dcterms:created>
  <dcterms:modified xsi:type="dcterms:W3CDTF">2025-06-25T09:00:12Z</dcterms:modified>
  <cp:category/>
</cp:coreProperties>
</file>