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вебінари GMW2025\12_19.03 гроші як засіб комунікації\"/>
    </mc:Choice>
  </mc:AlternateContent>
  <bookViews>
    <workbookView xWindow="0" yWindow="0" windowWidth="17256" windowHeight="540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598" i="1" l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<sst xmlns="http://schemas.openxmlformats.org/spreadsheetml/2006/main" count="2393" uniqueCount="1493">
  <si>
    <t>номер</t>
  </si>
  <si>
    <t>дата</t>
  </si>
  <si>
    <t>ПІБ</t>
  </si>
  <si>
    <t>Посилання на сертифікат</t>
  </si>
  <si>
    <t>GMW2025_12_001</t>
  </si>
  <si>
    <t>10 квітня 2025 р.</t>
  </si>
  <si>
    <t>Булдакова Олександра Леонідівна</t>
  </si>
  <si>
    <t>Центральноукраїнський національний технічний університет</t>
  </si>
  <si>
    <t>GMW2025_12_002</t>
  </si>
  <si>
    <t>Синицина Анастасія Олексіївна</t>
  </si>
  <si>
    <t>Лозівська філія Харківського автомобільно-дорожнього фахового коледжу</t>
  </si>
  <si>
    <t>GMW2025_12_003</t>
  </si>
  <si>
    <t>Барта Владислав Олексійович</t>
  </si>
  <si>
    <t>Мукачівський Кооперативний Фаховий Коледж Бізнесу</t>
  </si>
  <si>
    <t>GMW2025_12_004</t>
  </si>
  <si>
    <t>Сулейко Вікторія Максимівна</t>
  </si>
  <si>
    <t>Міжрегіональна академія управління персоналом</t>
  </si>
  <si>
    <t>GMW2025_12_005</t>
  </si>
  <si>
    <t>Бровар Марія Степанівна</t>
  </si>
  <si>
    <t>Львівський національний університет імені Івана Франка</t>
  </si>
  <si>
    <t>GMW2025_12_006</t>
  </si>
  <si>
    <t>Петренко Ольга Павлівна</t>
  </si>
  <si>
    <t>Одеський державний аграрний університет</t>
  </si>
  <si>
    <t>GMW2025_12_007</t>
  </si>
  <si>
    <t>Безносюк Мар‘яна Борисівна</t>
  </si>
  <si>
    <t>Національна академія внутрішніх справ</t>
  </si>
  <si>
    <t>GMW2025_12_008</t>
  </si>
  <si>
    <t>Ситник Дарина Владиславівна</t>
  </si>
  <si>
    <t>GMW2025_12_009</t>
  </si>
  <si>
    <t>Глюзіцька Валентина Миколаївна</t>
  </si>
  <si>
    <t>ВСП Хорольський агропромисловий фаховий коледж ПДАУколедж</t>
  </si>
  <si>
    <t>GMW2025_12_010</t>
  </si>
  <si>
    <t>Білоус Світлана Вадимівна</t>
  </si>
  <si>
    <t>«Роменський фаховий коледж Київського національного економічного університету імені Вадима Гетьмана»</t>
  </si>
  <si>
    <t>GMW2025_12_011</t>
  </si>
  <si>
    <t>Бакурова Ірина Сергіївна</t>
  </si>
  <si>
    <t>Криворізький національний університет</t>
  </si>
  <si>
    <t>GMW2025_12_012</t>
  </si>
  <si>
    <t>Греля Ірина Анатоліівна</t>
  </si>
  <si>
    <t>Державний університет інфроструктури та технологій</t>
  </si>
  <si>
    <t>GMW2025_12_013</t>
  </si>
  <si>
    <t>Щербина Поліна Сергіївна</t>
  </si>
  <si>
    <t>GMW2025_12_014</t>
  </si>
  <si>
    <t>Пузій Ангеліна Олександрівна</t>
  </si>
  <si>
    <t>Optima School</t>
  </si>
  <si>
    <t>GMW2025_12_015</t>
  </si>
  <si>
    <t>ЖАРІКОВА АННА</t>
  </si>
  <si>
    <t>НАЦІОНАЛЬНИЙ УНІВЕРСИТЕТ БІОРЕСУРСІВ І ПРИРОДОКОРИТСУВАННЯ УКРАЇНИ</t>
  </si>
  <si>
    <t>GMW2025_12_016</t>
  </si>
  <si>
    <t>Лісова Дарина Сергіївна</t>
  </si>
  <si>
    <t>"ФАХОВИЙ ЕКОНОМІЧНИЙ КОЛЕДЖ КИЇВСЬКОГО НАЦІОНАЛЬНОГО ЕКОНОМІЧНОГО УНІВЕРСИТЕТУ імені ВАДИМА ГЕТЬМАНА"</t>
  </si>
  <si>
    <t>GMW2025_12_017</t>
  </si>
  <si>
    <t>Бухало Валерія Олександрівна</t>
  </si>
  <si>
    <t>Відокремлений структурний підрозділ " Гірничо-елекромеханічний фаховий коледж криворізького національного університету"</t>
  </si>
  <si>
    <t>GMW2025_12_018</t>
  </si>
  <si>
    <t>Дмитрук Анастасія Віталіївна</t>
  </si>
  <si>
    <t>Національна академія внутрішніх справ України</t>
  </si>
  <si>
    <t>GMW2025_12_019</t>
  </si>
  <si>
    <t>Бень Олександра Федорівна</t>
  </si>
  <si>
    <t>Мокротинський ЗЗСО І-ІІІ ступенів</t>
  </si>
  <si>
    <t>GMW2025_12_020</t>
  </si>
  <si>
    <t>Кочерган Богдан Олександрович</t>
  </si>
  <si>
    <t>Чернівецький торговельно-економічний інститут Державного торговельно-економічного університету</t>
  </si>
  <si>
    <t>GMW2025_12_021</t>
  </si>
  <si>
    <t>Лисенко Діана Анатоліївна</t>
  </si>
  <si>
    <t>Криворізький Національний Університет</t>
  </si>
  <si>
    <t>GMW2025_12_022</t>
  </si>
  <si>
    <t>Гнатенко Віталій Володимирович</t>
  </si>
  <si>
    <t>Одеський Державний Аграрний Університет</t>
  </si>
  <si>
    <t>GMW2025_12_023</t>
  </si>
  <si>
    <t>Бугай Марʼяна Олександрівна</t>
  </si>
  <si>
    <t>Технолого-економічний фаховий коледж Миколаївського національного аграрного університету</t>
  </si>
  <si>
    <t>GMW2025_12_024</t>
  </si>
  <si>
    <t>Маслова Софія Іванівна</t>
  </si>
  <si>
    <t>Черкаський національний університет імені Богдана Хмельницького</t>
  </si>
  <si>
    <t>GMW2025_12_025</t>
  </si>
  <si>
    <t>Кой Дар'я Володимирівна</t>
  </si>
  <si>
    <t>GMW2025_12_026</t>
  </si>
  <si>
    <t>Супрун Анна Василівна</t>
  </si>
  <si>
    <t>GMW2025_12_027</t>
  </si>
  <si>
    <t>Новак Анна Сергіївна</t>
  </si>
  <si>
    <t>GMW2025_12_028</t>
  </si>
  <si>
    <t>Парфенюк Соломія Олександрівна</t>
  </si>
  <si>
    <t>GMW2025_12_029</t>
  </si>
  <si>
    <t>Горбань Роман Владиславович</t>
  </si>
  <si>
    <t>GMW2025_12_030</t>
  </si>
  <si>
    <t>Савело Марʼяна Сергіївна</t>
  </si>
  <si>
    <t>GMW2025_12_031</t>
  </si>
  <si>
    <t>Сікорська Вікторія Олексіївна</t>
  </si>
  <si>
    <t>GMW2025_12_032</t>
  </si>
  <si>
    <t>Чаюкова Маргарита Юріївна</t>
  </si>
  <si>
    <t>Національний університет "Чернігівська Політехніка"</t>
  </si>
  <si>
    <t>GMW2025_12_033</t>
  </si>
  <si>
    <t>Семеняченко Єлизавета Олександрівна</t>
  </si>
  <si>
    <t>БІЛОЦЕРКІВСЬКИЙ НАЦІОНАЛЬНИЙ АГРАРНИЙ УНІВЕРСИТЕТ</t>
  </si>
  <si>
    <t>GMW2025_12_034</t>
  </si>
  <si>
    <t>Вікторія МАЛЬЧУК</t>
  </si>
  <si>
    <t>Луцький кооперативний фаховий коледж ЛТЕУ</t>
  </si>
  <si>
    <t>GMW2025_12_035</t>
  </si>
  <si>
    <t>Катерина МЕЛЬНИЧУК</t>
  </si>
  <si>
    <t>GMW2025_12_036</t>
  </si>
  <si>
    <t>Ціпяшук Мирослава</t>
  </si>
  <si>
    <t>GMW2025_12_037</t>
  </si>
  <si>
    <t>Вовк Данило</t>
  </si>
  <si>
    <t>GMW2025_12_038</t>
  </si>
  <si>
    <t>Надія ВАЩУК</t>
  </si>
  <si>
    <t>GMW2025_12_039</t>
  </si>
  <si>
    <t>Кунинець Роман Вячеславович</t>
  </si>
  <si>
    <t>GMW2025_12_040</t>
  </si>
  <si>
    <t>Бартошик Діана Віталіївна</t>
  </si>
  <si>
    <t>Луцький кооперативний фаховий коледж Львівського торговельно-економічного університету</t>
  </si>
  <si>
    <t>GMW2025_12_041</t>
  </si>
  <si>
    <t>Кусов Юлія Олександрівна</t>
  </si>
  <si>
    <t>Полтавський університет економіки і торгівлі</t>
  </si>
  <si>
    <t>GMW2025_12_042</t>
  </si>
  <si>
    <t>Сашко Ольга Петрівна</t>
  </si>
  <si>
    <t>GMW2025_12_043</t>
  </si>
  <si>
    <t>Гондарук Дарія Сергіївна</t>
  </si>
  <si>
    <t>GMW2025_12_044</t>
  </si>
  <si>
    <t>Смаль Софія</t>
  </si>
  <si>
    <t>GMW2025_12_045</t>
  </si>
  <si>
    <t>Шевчук Мирослави</t>
  </si>
  <si>
    <t>GMW2025_12_046</t>
  </si>
  <si>
    <t>Бутова Людмила Володимирівна</t>
  </si>
  <si>
    <t>Новокаховський приладобудівний фаховий коледж</t>
  </si>
  <si>
    <t>GMW2025_12_047</t>
  </si>
  <si>
    <t>Анна СЕРЕДИЧ</t>
  </si>
  <si>
    <t>GMW2025_12_048</t>
  </si>
  <si>
    <t>Шиян Каріна Анатоліївна</t>
  </si>
  <si>
    <t>Ліцей № 1 Гостомельської селищної ради Бучанського району Київської області</t>
  </si>
  <si>
    <t>GMW2025_12_049</t>
  </si>
  <si>
    <t>Юлія ДМИТРУК</t>
  </si>
  <si>
    <t>GMW2025_12_050</t>
  </si>
  <si>
    <t>Карнаушенко Алла Сергіївна</t>
  </si>
  <si>
    <t>Херсонський державний аграрно-економічний університет</t>
  </si>
  <si>
    <t>GMW2025_12_051</t>
  </si>
  <si>
    <t>Дарія ПИШУК</t>
  </si>
  <si>
    <t>GMW2025_12_052</t>
  </si>
  <si>
    <t>Чередниченко Дарина Олександрівна</t>
  </si>
  <si>
    <t>ВСП «ФЕК КНЕУ імені Вадима Гетьмана»</t>
  </si>
  <si>
    <t>GMW2025_12_053</t>
  </si>
  <si>
    <t>Бєлоткач Кристина Андріївна</t>
  </si>
  <si>
    <t>Економіко-правовий фаховий коледж ПВНЗ «Вінницький фінансово-економічний університет»</t>
  </si>
  <si>
    <t>GMW2025_12_054</t>
  </si>
  <si>
    <t>Гузь Валентина Олександрівна</t>
  </si>
  <si>
    <t>Новосуханівський ліцей Степанівської селищної ради Сумського району Сумської області</t>
  </si>
  <si>
    <t>GMW2025_12_055</t>
  </si>
  <si>
    <t>Бровкін Артем</t>
  </si>
  <si>
    <t>GMW2025_12_056</t>
  </si>
  <si>
    <t>Кузьменко Євген Ігорович</t>
  </si>
  <si>
    <t>Відокремлений структурний підрозділ "Фаховий економічний коледж Київського національного економічного університету імені Вадима Гетьмана"</t>
  </si>
  <si>
    <t>GMW2025_12_057</t>
  </si>
  <si>
    <t>Сибірцев Володимир Васильович</t>
  </si>
  <si>
    <t>GMW2025_12_058</t>
  </si>
  <si>
    <t>Шматко Анастасія Андріївна</t>
  </si>
  <si>
    <t>Черкаський навчально-виховний комплекс "Загальноосвітня школа І-ІІІ ступенів - ліцей спортивного профілю №34" Черкаської міської ради Черкаської області</t>
  </si>
  <si>
    <t>GMW2025_12_059</t>
  </si>
  <si>
    <t>Боднар Юліанна Юріївна</t>
  </si>
  <si>
    <t>Мукачівський кооперативний фаховий коледж бізнесу</t>
  </si>
  <si>
    <t>GMW2025_12_060</t>
  </si>
  <si>
    <t>Гущин Микита Сергійович</t>
  </si>
  <si>
    <t>Економіко Правничий Фаховий Коледж</t>
  </si>
  <si>
    <t>GMW2025_12_061</t>
  </si>
  <si>
    <t>Росташ Вероніка Олексанівна</t>
  </si>
  <si>
    <t>GMW2025_12_062</t>
  </si>
  <si>
    <t>Парубець Олена</t>
  </si>
  <si>
    <t>Національний університет "Чернігівська політехніка"</t>
  </si>
  <si>
    <t>GMW2025_12_063</t>
  </si>
  <si>
    <t>Челе Георгіна-Йоганна Альбертівна</t>
  </si>
  <si>
    <t>GMW2025_12_064</t>
  </si>
  <si>
    <t>Куліда Софія Дмитрівна</t>
  </si>
  <si>
    <t>ВСП "ФЕК КНЕУ імені Вадима Гетьмана"</t>
  </si>
  <si>
    <t>GMW2025_12_065</t>
  </si>
  <si>
    <t>Григорець Олександра</t>
  </si>
  <si>
    <t>Чернівецький національний університет імені Юрія Федьковича</t>
  </si>
  <si>
    <t>GMW2025_12_066</t>
  </si>
  <si>
    <t>Кучерук Валерія</t>
  </si>
  <si>
    <t>Відокремлений структурний підрозділ Київський індустріальний фаховий коледж Київського національного університету будівництва й архітектури</t>
  </si>
  <si>
    <t>GMW2025_12_067</t>
  </si>
  <si>
    <t>Царенко Марина Володимирівна</t>
  </si>
  <si>
    <t>GMW2025_12_068</t>
  </si>
  <si>
    <t>Гончар Дар'я Олексіївна</t>
  </si>
  <si>
    <t>GMW2025_12_069</t>
  </si>
  <si>
    <t>Ховзун Вікторія Олексіївна</t>
  </si>
  <si>
    <t>ВСП "ГЕМФК КНУ"</t>
  </si>
  <si>
    <t>GMW2025_12_070</t>
  </si>
  <si>
    <t>Михальченко Дарина Миколаївна</t>
  </si>
  <si>
    <t>GMW2025_12_071</t>
  </si>
  <si>
    <t>Заблоцька Марія Михайлівна</t>
  </si>
  <si>
    <t>GMW2025_12_072</t>
  </si>
  <si>
    <t>Богачова Юліана Вікторівна</t>
  </si>
  <si>
    <t>GMW2025_12_073</t>
  </si>
  <si>
    <t>Кулик Юлія Миколаївна</t>
  </si>
  <si>
    <t>Черкаський державний фаховий бізнес-коледж</t>
  </si>
  <si>
    <t>GMW2025_12_074</t>
  </si>
  <si>
    <t>Музиченко Вероніка Володимирівна</t>
  </si>
  <si>
    <t>GMW2025_12_075</t>
  </si>
  <si>
    <t>Рябенко Галина Миколаївна</t>
  </si>
  <si>
    <t>Приватний заклад вищої освіти «Міжнародний класичний університет імені Пилипа Орлика», Україна, м. Миколаїв,</t>
  </si>
  <si>
    <t>GMW2025_12_076</t>
  </si>
  <si>
    <t>Шільвінська Ольга Леонардівна</t>
  </si>
  <si>
    <t>GMW2025_12_077</t>
  </si>
  <si>
    <t>Костюченко Анна Миколаївна</t>
  </si>
  <si>
    <t>Відокремлений структурний підрозділ "Фаховий економічний коледж Київського національного економічного університету ім. Вадима Гетьмана"</t>
  </si>
  <si>
    <t>GMW2025_12_078</t>
  </si>
  <si>
    <t>Хоменко Катерина Олександрівна</t>
  </si>
  <si>
    <t>Відокремлений структурний підрозділ " Фаховий економічний коледж Київського національного економічного університету імені Вадима Гетьмана"</t>
  </si>
  <si>
    <t>GMW2025_12_079</t>
  </si>
  <si>
    <t>Пономаренко Софія Захарівна</t>
  </si>
  <si>
    <t>Відокремлений структурний підрозділ "Гірничо-електромеханічний фаховий коледж Криворізького національного університету"</t>
  </si>
  <si>
    <t>GMW2025_12_080</t>
  </si>
  <si>
    <t>Бурлака Тетяна Сергіївна</t>
  </si>
  <si>
    <t>Коледж Приватного закладу вищої освіти "Міжнародний класичний університет імені Пилипа Орлика"</t>
  </si>
  <si>
    <t>GMW2025_12_081</t>
  </si>
  <si>
    <t>Панченко Єлизавета Іванівна</t>
  </si>
  <si>
    <t>Відокремлений структурний підрозділ «Економіко-правничий фаховий коледж Запорізького національного університету»</t>
  </si>
  <si>
    <t>GMW2025_12_082</t>
  </si>
  <si>
    <t>Пригаро Вікторія Дмитрівна</t>
  </si>
  <si>
    <t>GMW2025_12_083</t>
  </si>
  <si>
    <t>Андрійченко Дарія Володимирівна</t>
  </si>
  <si>
    <t>Національний Університет "Чернігівська політехніка"</t>
  </si>
  <si>
    <t>GMW2025_12_084</t>
  </si>
  <si>
    <t>Довганюк Галина Мирославівна</t>
  </si>
  <si>
    <t>Івано-Франківський фаховий коледж технологій та бізнесу</t>
  </si>
  <si>
    <t>GMW2025_12_085</t>
  </si>
  <si>
    <t>Іван Калашник</t>
  </si>
  <si>
    <t>МКУ ім. Пилипа Орлика</t>
  </si>
  <si>
    <t>GMW2025_12_086</t>
  </si>
  <si>
    <t>Коршак Олександра Сергіївна</t>
  </si>
  <si>
    <t>GMW2025_12_087</t>
  </si>
  <si>
    <t>Ісаєнко Вікторія</t>
  </si>
  <si>
    <t>Національний Університет "Чернігівська Політехніка "</t>
  </si>
  <si>
    <t>GMW2025_12_088</t>
  </si>
  <si>
    <t>Науменко Вікторія Віталіївна</t>
  </si>
  <si>
    <t>GMW2025_12_089</t>
  </si>
  <si>
    <t>Саніна Марія Петрівна</t>
  </si>
  <si>
    <t>GMW2025_12_090</t>
  </si>
  <si>
    <t>Шило Валентина Миколаївна</t>
  </si>
  <si>
    <t>Степненська філія Ямпільського ліцею №2 Ямпільської селищної ради Сумської області</t>
  </si>
  <si>
    <t>GMW2025_12_091</t>
  </si>
  <si>
    <t>Данканич Василь Васильович</t>
  </si>
  <si>
    <t>GMW2025_12_092</t>
  </si>
  <si>
    <t>Цимбал Валентина Сергіївна</t>
  </si>
  <si>
    <t>GMW2025_12_093</t>
  </si>
  <si>
    <t>Лешко Давід Іванович</t>
  </si>
  <si>
    <t>GMW2025_12_094</t>
  </si>
  <si>
    <t>Рангова Ярослава Володимирівна</t>
  </si>
  <si>
    <t>Економіко-правничий фаховий коледж Запорізького Національного Університету</t>
  </si>
  <si>
    <t>GMW2025_12_095</t>
  </si>
  <si>
    <t>Патлах Олег Олександрович</t>
  </si>
  <si>
    <t>Національний університет «Чернігівська Політехніка»</t>
  </si>
  <si>
    <t>GMW2025_12_096</t>
  </si>
  <si>
    <t>Абрамовський Тимофій Миколайович</t>
  </si>
  <si>
    <t>Економіко-правничий фаховий коледж ЗНУ</t>
  </si>
  <si>
    <t>GMW2025_12_097</t>
  </si>
  <si>
    <t>Велика Ольга Олександрівна</t>
  </si>
  <si>
    <t>Відокремлений структурний підрозділ «Гірнично-електромеханічний фаховий коледж Криворізького національного університету»</t>
  </si>
  <si>
    <t>GMW2025_12_098</t>
  </si>
  <si>
    <t>Сліпченко Ольга Дмитрівна</t>
  </si>
  <si>
    <t>GMW2025_12_099</t>
  </si>
  <si>
    <t>Трофимов Андрій Євгенович</t>
  </si>
  <si>
    <t>GMW2025_12_100</t>
  </si>
  <si>
    <t>Коваленко Сергій група 8</t>
  </si>
  <si>
    <t>Центральноукраїнський Технічний Університет</t>
  </si>
  <si>
    <t>GMW2025_12_101</t>
  </si>
  <si>
    <t>Цвігун Андрій Дмитрович</t>
  </si>
  <si>
    <t>коледж Приватного закладу вищої освіти «Міжнародний класичний університет імені Пилипа Орлика», Україна, м. Миколаїв,</t>
  </si>
  <si>
    <t>GMW2025_12_102</t>
  </si>
  <si>
    <t>Гірік Олег</t>
  </si>
  <si>
    <t>GMW2025_12_103</t>
  </si>
  <si>
    <t>Лагода Аліна Миколаївна</t>
  </si>
  <si>
    <t>КЗДО КТ N306 КМР</t>
  </si>
  <si>
    <t>GMW2025_12_104</t>
  </si>
  <si>
    <t>Мажак Ольга Петрівна</t>
  </si>
  <si>
    <t>Івано-Франківський національний технічний університет нафти і газу</t>
  </si>
  <si>
    <t>GMW2025_12_105</t>
  </si>
  <si>
    <t>Софія Мартинович</t>
  </si>
  <si>
    <t>GMW2025_12_106</t>
  </si>
  <si>
    <t>Петренко Поліна Павлівна</t>
  </si>
  <si>
    <t>Відокремлений структурний підрозділ "Економіко-правничий фаховий коледдж" Запорізького Національного Університету</t>
  </si>
  <si>
    <t>GMW2025_12_107</t>
  </si>
  <si>
    <t>Гриліцька Анжела</t>
  </si>
  <si>
    <t>GMW2025_12_108</t>
  </si>
  <si>
    <t>Вяткіна Юліана Сергіївна</t>
  </si>
  <si>
    <t>GMW2025_12_109</t>
  </si>
  <si>
    <t>Сосновська Руслана Станіславівна</t>
  </si>
  <si>
    <t>Медичний фаховий коледж Харківського національного медичного університету</t>
  </si>
  <si>
    <t>GMW2025_12_110</t>
  </si>
  <si>
    <t>Заболотня Анастасія Сергіївна</t>
  </si>
  <si>
    <t>GMW2025_12_111</t>
  </si>
  <si>
    <t>Костюк Павло Костянтинович</t>
  </si>
  <si>
    <t>Новокаховський приладобудівний фаховий колоедж</t>
  </si>
  <si>
    <t>GMW2025_12_112</t>
  </si>
  <si>
    <t>Нетлюх Христина Мирославівна</t>
  </si>
  <si>
    <t>Відокремлений структурний підрозділ "Технологічний фаховий коледж Національного університету "Львівська політехніка"</t>
  </si>
  <si>
    <t>GMW2025_12_113</t>
  </si>
  <si>
    <t>Мельник Тетяна Андріївна</t>
  </si>
  <si>
    <t>GMW2025_12_114</t>
  </si>
  <si>
    <t>Беренштам Сергій Олександрович</t>
  </si>
  <si>
    <t>МКУ імені "Пилипа Орлика "</t>
  </si>
  <si>
    <t>GMW2025_12_115</t>
  </si>
  <si>
    <t>Безкоровайна Валентина</t>
  </si>
  <si>
    <t>Черкаський навчально виховний комплекс " Загальосвітня школа I-III ст. ліцей спортивного профілю #34"</t>
  </si>
  <si>
    <t>GMW2025_12_116</t>
  </si>
  <si>
    <t>Величко Сніжана Костянтинівна</t>
  </si>
  <si>
    <t>GMW2025_12_117</t>
  </si>
  <si>
    <t>Копчинська Анастасія Олександрівна</t>
  </si>
  <si>
    <t>GMW2025_12_118</t>
  </si>
  <si>
    <t>Москаленко Олена Володимирівна</t>
  </si>
  <si>
    <t>Харківський національний університет імені В.Н.Каразіна</t>
  </si>
  <si>
    <t>GMW2025_12_119</t>
  </si>
  <si>
    <t>Куртакова Ганна Олександрівна</t>
  </si>
  <si>
    <t>GMW2025_12_120</t>
  </si>
  <si>
    <t>Настич Ігор Юрійович</t>
  </si>
  <si>
    <t>Міжнародний класичний університет імені Пилипа Орлика</t>
  </si>
  <si>
    <t>GMW2025_12_121</t>
  </si>
  <si>
    <t>Черніцький Павло Петрович</t>
  </si>
  <si>
    <t>ХЕРСОНСЬКИЙ КООПЕРАТИВНИЙ ЕКОНОМІКО-ПРАВОВИЙ ФАХОВИЙ КОЛЕДЖ</t>
  </si>
  <si>
    <t>GMW2025_12_122</t>
  </si>
  <si>
    <t>Кучерак Василь Іванович</t>
  </si>
  <si>
    <t>Івано-Франківський національний технічний університет нафти та газу</t>
  </si>
  <si>
    <t>GMW2025_12_123</t>
  </si>
  <si>
    <t>Васин Олександра Олександрівна</t>
  </si>
  <si>
    <t>GMW2025_12_124</t>
  </si>
  <si>
    <t>Сурхаєва Марина Олександрівна</t>
  </si>
  <si>
    <t>GMW2025_12_125</t>
  </si>
  <si>
    <t>Потомаха Тетяна Леонідівна</t>
  </si>
  <si>
    <t>Комунальний заклад дошкільної освіти (ясла-садок) комбінованого типу № 306 Криворізької міської ради</t>
  </si>
  <si>
    <t>GMW2025_12_126</t>
  </si>
  <si>
    <t>Дерев'янко Ольга Анатоліївна</t>
  </si>
  <si>
    <t>Черкаський навчально-виховний комплекс "Загальноосвітня школа І-ІІІ ступенів -ліцей спортивного профілю ✓34" Черкаської міської ради Черкаської області</t>
  </si>
  <si>
    <t>GMW2025_12_127</t>
  </si>
  <si>
    <t>Павленко Юрий Олександрович</t>
  </si>
  <si>
    <t>Херсонський кооперативний економіко правовий коледж</t>
  </si>
  <si>
    <t>GMW2025_12_128</t>
  </si>
  <si>
    <t>Охрімчук Анастасія Максимівна</t>
  </si>
  <si>
    <t>Міжрегіональна академія управління персоналом Навчально-науковий інститут управління економіки та бізнесу</t>
  </si>
  <si>
    <t>GMW2025_12_129</t>
  </si>
  <si>
    <t>Пікало Діана Валеріївна</t>
  </si>
  <si>
    <t>Харківський національний автомобільно-дорожній університет</t>
  </si>
  <si>
    <t>GMW2025_12_130</t>
  </si>
  <si>
    <t>Сорока Юліяна Андріївна</t>
  </si>
  <si>
    <t>GMW2025_12_131</t>
  </si>
  <si>
    <t>Ігнатенко Микола Миколайович</t>
  </si>
  <si>
    <t>Харківській автомобільно-дорожній фаховий коледж. Лозівська філія.</t>
  </si>
  <si>
    <t>GMW2025_12_132</t>
  </si>
  <si>
    <t>Natalia Spolitak</t>
  </si>
  <si>
    <t>Міжнародний класичний університет ім. Пилипа Орлика</t>
  </si>
  <si>
    <t>GMW2025_12_133</t>
  </si>
  <si>
    <t>Піскунов Роман Олександрович</t>
  </si>
  <si>
    <t>GMW2025_12_134</t>
  </si>
  <si>
    <t>Тонченко Микола</t>
  </si>
  <si>
    <t>«Міжнародний класичний університет імені Пилипа Орлика»</t>
  </si>
  <si>
    <t>GMW2025_12_135</t>
  </si>
  <si>
    <t>Білавцева Світлана Володимирівна</t>
  </si>
  <si>
    <t>GMW2025_12_136</t>
  </si>
  <si>
    <t>Іщенко Ніна Андріївна</t>
  </si>
  <si>
    <t>GMW2025_12_137</t>
  </si>
  <si>
    <t>Федоров Лев Віталійович</t>
  </si>
  <si>
    <t>GMW2025_12_138</t>
  </si>
  <si>
    <t>Сокур Анастасія Сергіївна</t>
  </si>
  <si>
    <t>GMW2025_12_139</t>
  </si>
  <si>
    <t>Бринь Анастасія-Вікторія Ярославівна</t>
  </si>
  <si>
    <t>Технологічний фаховий коледж Національного університету "Львівська політехніка"</t>
  </si>
  <si>
    <t>GMW2025_12_140</t>
  </si>
  <si>
    <t>Переста Валерія Вадимівна</t>
  </si>
  <si>
    <t>Кооперативний фаховий коледж бізнесу</t>
  </si>
  <si>
    <t>GMW2025_12_141</t>
  </si>
  <si>
    <t>Шленскова Христина Юріївна</t>
  </si>
  <si>
    <t>коледж Приватного закладу вищої освіти «Міжнародний класичний університет імені Пилипа Орлика», Україна, м. Миколаїв</t>
  </si>
  <si>
    <t>GMW2025_12_142</t>
  </si>
  <si>
    <t>Лебедєв Євгеній Васильович</t>
  </si>
  <si>
    <t>коледж Приватного закладу вищої освіти «Міжнародний класичний університет імені Пилипа Орлика»</t>
  </si>
  <si>
    <t>GMW2025_12_143</t>
  </si>
  <si>
    <t>Бойко Іван Володимирович</t>
  </si>
  <si>
    <t>Відокремлений структурний підрозділ "Гірнично-електромеханічний фаховий коледж" Криворізького національного університету"</t>
  </si>
  <si>
    <t>GMW2025_12_144</t>
  </si>
  <si>
    <t>Гайшук Анастасія Олександрівна</t>
  </si>
  <si>
    <t>Національна Академія Внутрішніх Справ</t>
  </si>
  <si>
    <t>GMW2025_12_145</t>
  </si>
  <si>
    <t>Дейнега Валентина Іванівна</t>
  </si>
  <si>
    <t>Черкаський навчально- виховний комплекс» Загальноосвітня школа |-||| ступенів- ліцей спортивного профілюN34</t>
  </si>
  <si>
    <t>GMW2025_12_146</t>
  </si>
  <si>
    <t>Подплєтній Валерій Володимирович</t>
  </si>
  <si>
    <t>GMW2025_12_147</t>
  </si>
  <si>
    <t>Піскун Ірина Петрівна</t>
  </si>
  <si>
    <t>Херсонський кооперативний економіко правовий фаховий коледж</t>
  </si>
  <si>
    <t>GMW2025_12_148</t>
  </si>
  <si>
    <t>Когут Іван Валерійович</t>
  </si>
  <si>
    <t>GMW2025_12_149</t>
  </si>
  <si>
    <t>Задорожня Лариса</t>
  </si>
  <si>
    <t>GMW2025_12_150</t>
  </si>
  <si>
    <t>Корольова Анастасія Валентинівна</t>
  </si>
  <si>
    <t>GMW2025_12_151</t>
  </si>
  <si>
    <t>Драган Ірина Дмитрівна</t>
  </si>
  <si>
    <t>GMW2025_12_152</t>
  </si>
  <si>
    <t>Кульбіда Ірина Василівна</t>
  </si>
  <si>
    <t>GMW2025_12_153</t>
  </si>
  <si>
    <t>Михайлишина Влада Олександрівна</t>
  </si>
  <si>
    <t>Луцький Кооперативний фаховий коледж ЛТЕУ</t>
  </si>
  <si>
    <t>GMW2025_12_154</t>
  </si>
  <si>
    <t>Довга Віта Володимирівна</t>
  </si>
  <si>
    <t>Відокремлений структурний підрозділ "Технологічний фаховий коледж НУ "Львівська політехніка"</t>
  </si>
  <si>
    <t>GMW2025_12_155</t>
  </si>
  <si>
    <t>Приходько Володимир Всеволодович</t>
  </si>
  <si>
    <t>Стеблівський ліцей – опорний заклад загальної середньої освіти імені І. С. Нечуя – Левицького Стеблівської селищної ради Черкаської області</t>
  </si>
  <si>
    <t>GMW2025_12_156</t>
  </si>
  <si>
    <t>Кравчук Наталія Іванівна</t>
  </si>
  <si>
    <t>ВСП "Шепетівський фаховий коледж ЗВО"Подільський державний університет</t>
  </si>
  <si>
    <t>GMW2025_12_157</t>
  </si>
  <si>
    <t>Цибулькіна Наталя Володимирівна</t>
  </si>
  <si>
    <t>ВІдокремлений структурний підрозділ "Гірничо-електромеханічний фаховий коледж Криворізького національного університету"</t>
  </si>
  <si>
    <t>GMW2025_12_158</t>
  </si>
  <si>
    <t>Падалка Владислав Олександрович</t>
  </si>
  <si>
    <t>GMW2025_12_159</t>
  </si>
  <si>
    <t>Кириченко Олег Анатолійович</t>
  </si>
  <si>
    <t>GMW2025_12_160</t>
  </si>
  <si>
    <t>Маслова Світлана Олегівна</t>
  </si>
  <si>
    <t>ПРИВАТНИЙ ЗАКЛАД ВИЩОЇ ОСВІТИ "МІЖНАРОДНИЙ КЛАСИЧНИЙ УНІВЕРСИТЕТ ІМЕНІ ПИЛИПА ОРЛИКА".</t>
  </si>
  <si>
    <t>GMW2025_12_161</t>
  </si>
  <si>
    <t>Лазутін Олександр Сергійович</t>
  </si>
  <si>
    <t>Приватний заклад вищої освіти «Міжнародний класичний університет імені Пилипа Орлика», Україна, м. Миколаїв</t>
  </si>
  <si>
    <t>GMW2025_12_162</t>
  </si>
  <si>
    <t>Каверін Євгеній Дмитрович</t>
  </si>
  <si>
    <t>GMW2025_12_163</t>
  </si>
  <si>
    <t>Боярський Михайло</t>
  </si>
  <si>
    <t>Міжнародний класичний університет імені Пилипа Орлика (МКУ)</t>
  </si>
  <si>
    <t>GMW2025_12_164</t>
  </si>
  <si>
    <t>Соколова Альона Миколаївна</t>
  </si>
  <si>
    <t>GMW2025_12_165</t>
  </si>
  <si>
    <t>Папка Ірина Сергіївна</t>
  </si>
  <si>
    <t>GMW2025_12_166</t>
  </si>
  <si>
    <t>Пашенцев Євгеній Володимирович</t>
  </si>
  <si>
    <t>Херсонський кооперативний економіко-правовий фаховий коледж</t>
  </si>
  <si>
    <t>GMW2025_12_167</t>
  </si>
  <si>
    <t>Кравченко Вікторія Петрівна</t>
  </si>
  <si>
    <t>GMW2025_12_168</t>
  </si>
  <si>
    <t>Волошин Владислав Михайлович</t>
  </si>
  <si>
    <t>Міжнародний класичний університет ім. Пилипа Орлика м. Миколаїв</t>
  </si>
  <si>
    <t>GMW2025_12_169</t>
  </si>
  <si>
    <t>Швед Оксана Володимирівна</t>
  </si>
  <si>
    <t>GMW2025_12_170</t>
  </si>
  <si>
    <t>Качур Валерія Вікторівна</t>
  </si>
  <si>
    <t>GMW2025_12_171</t>
  </si>
  <si>
    <t>Люклян Софія Олегівна</t>
  </si>
  <si>
    <t>GMW2025_12_172</t>
  </si>
  <si>
    <t>Сушич Валерія Сергіївна</t>
  </si>
  <si>
    <t>GMW2025_12_173</t>
  </si>
  <si>
    <t>Бродський Артем Русланович</t>
  </si>
  <si>
    <t>Херсонский Державний Аграрно-Економічний Університет</t>
  </si>
  <si>
    <t>GMW2025_12_174</t>
  </si>
  <si>
    <t>Сизонова Діана Сергіївна</t>
  </si>
  <si>
    <t>Новосуханівський ліцей Степанівської селищної ради Сумської області</t>
  </si>
  <si>
    <t>GMW2025_12_175</t>
  </si>
  <si>
    <t>Череватенко Тетяна Сергіївна</t>
  </si>
  <si>
    <t>Центральноукраїнський Національний технічний університет</t>
  </si>
  <si>
    <t>GMW2025_12_176</t>
  </si>
  <si>
    <t>Таргоній Анастасія Серніївна</t>
  </si>
  <si>
    <t>Національний університет «Чернігівська політехніка»</t>
  </si>
  <si>
    <t>GMW2025_12_177</t>
  </si>
  <si>
    <t>Ковальчук Вікторія Миколаївна</t>
  </si>
  <si>
    <t>GMW2025_12_178</t>
  </si>
  <si>
    <t>Сінькевич Вікторія Василівна</t>
  </si>
  <si>
    <t>GMW2025_12_179</t>
  </si>
  <si>
    <t>Білий Олег Петрович</t>
  </si>
  <si>
    <t>GMW2025_12_180</t>
  </si>
  <si>
    <t>Чмут Лариса Іванівна</t>
  </si>
  <si>
    <t>Черкаський НВК "Загальноосвітня школа I-III ступенів-ліцей спортивного профілю 34"а I-IIIступенів-</t>
  </si>
  <si>
    <t>GMW2025_12_181</t>
  </si>
  <si>
    <t>Артемович Вікторія Володимирівна</t>
  </si>
  <si>
    <t>-Франківський національний технічний університет нафти і газу</t>
  </si>
  <si>
    <t>GMW2025_12_182</t>
  </si>
  <si>
    <t>Дишлєвий Тарас Сергійович</t>
  </si>
  <si>
    <t>GMW2025_12_183</t>
  </si>
  <si>
    <t>Коваль Світлана Вікторівна</t>
  </si>
  <si>
    <t>Хнрсонський державний аграрно-економічний університет</t>
  </si>
  <si>
    <t>GMW2025_12_184</t>
  </si>
  <si>
    <t>Чуєнко Тетяна Олександрівна</t>
  </si>
  <si>
    <t>GMW2025_12_185</t>
  </si>
  <si>
    <t>Величковський Олександр Володимирович</t>
  </si>
  <si>
    <t>GMW2025_12_186</t>
  </si>
  <si>
    <t>Крилова Марія Андріївна</t>
  </si>
  <si>
    <t>Optima school</t>
  </si>
  <si>
    <t>GMW2025_12_187</t>
  </si>
  <si>
    <t>Петрушкевич Дмитро Михайлович</t>
  </si>
  <si>
    <t>GMW2025_12_188</t>
  </si>
  <si>
    <t>Пуляк Лілія Степанівна</t>
  </si>
  <si>
    <t>Івано-Франківський національний технічний університет Нафти і Газу</t>
  </si>
  <si>
    <t>GMW2025_12_189</t>
  </si>
  <si>
    <t>Фурсенко Світлана</t>
  </si>
  <si>
    <t>GMW2025_12_190</t>
  </si>
  <si>
    <t>Клименко Тетяна Василівна</t>
  </si>
  <si>
    <t>GMW2025_12_191</t>
  </si>
  <si>
    <t>Повод Тетяна Миколаївна</t>
  </si>
  <si>
    <t>GMW2025_12_192</t>
  </si>
  <si>
    <t>Андрейченко Аліна Юріївна</t>
  </si>
  <si>
    <t>GMW2025_12_193</t>
  </si>
  <si>
    <t>Міщенко Ольга</t>
  </si>
  <si>
    <t>НАЦІОНАЛЬНИЙ УНІВЕРСИТЕТ "ЧЕРНІГІВСЬКА ПОЛІТЕХНІКА"</t>
  </si>
  <si>
    <t>GMW2025_12_194</t>
  </si>
  <si>
    <t>Кудрінок Сергій Іванович</t>
  </si>
  <si>
    <t>Приватний заклад вищої освіти . Міжнародний класичний університет імені Пилипа Орлика. Україна, м. Миколаїв</t>
  </si>
  <si>
    <t>GMW2025_12_195</t>
  </si>
  <si>
    <t>Рачкован Оксана Анатоліївна</t>
  </si>
  <si>
    <t>GMW2025_12_196</t>
  </si>
  <si>
    <t>Білоус Алла Сергіївна</t>
  </si>
  <si>
    <t>Софіївський заклад дошкільної освіти «Ромашка»</t>
  </si>
  <si>
    <t>GMW2025_12_197</t>
  </si>
  <si>
    <t>Авагян Араік Гагікович</t>
  </si>
  <si>
    <t>GMW2025_12_198</t>
  </si>
  <si>
    <t>Іванов Олег Миколайович</t>
  </si>
  <si>
    <t>GMW2025_12_199</t>
  </si>
  <si>
    <t>Карпенко Таміла Олександрівна</t>
  </si>
  <si>
    <t>GMW2025_12_200</t>
  </si>
  <si>
    <t>Зозуля Марія Віталіївна</t>
  </si>
  <si>
    <t>ВСП "Гірничо-електромеханічний фаховий коледж Криворізького національного університету"</t>
  </si>
  <si>
    <t>GMW2025_12_201</t>
  </si>
  <si>
    <t>Меліховець Ганна Алімівна</t>
  </si>
  <si>
    <t>Відокремлений структурний підрозділ " Вінницький фаховий коледж НАціонального університету харчових технологій"</t>
  </si>
  <si>
    <t>GMW2025_12_202</t>
  </si>
  <si>
    <t>Клебан Неля Володимирівна</t>
  </si>
  <si>
    <t>Комунальний заклад дошкільної освіти (ясла-садок) комбінованого типу №306 Криворізької міської ради</t>
  </si>
  <si>
    <t>GMW2025_12_203</t>
  </si>
  <si>
    <t>Вірьовченко Данило Євгенович</t>
  </si>
  <si>
    <t>GMW2025_12_204</t>
  </si>
  <si>
    <t>Кирпичов Олександр Михайлович</t>
  </si>
  <si>
    <t>GMW2025_12_205</t>
  </si>
  <si>
    <t>Стряпко Ніколета Михайлівна</t>
  </si>
  <si>
    <t>GMW2025_12_206</t>
  </si>
  <si>
    <t>Ведмідська Наталія Миколаївна</t>
  </si>
  <si>
    <t>GMW2025_12_207</t>
  </si>
  <si>
    <t>Гудивок Олександра Віталіївна</t>
  </si>
  <si>
    <t>GMW2025_12_208</t>
  </si>
  <si>
    <t>Пилипчук Вадим Володимирович</t>
  </si>
  <si>
    <t>Вінницький Фінансово-економічний універг</t>
  </si>
  <si>
    <t>GMW2025_12_209</t>
  </si>
  <si>
    <t>Кондратюк Олександр Микитович</t>
  </si>
  <si>
    <t>GMW2025_12_210</t>
  </si>
  <si>
    <t>Татарова Юлія Володимирівна</t>
  </si>
  <si>
    <t>GMW2025_12_211</t>
  </si>
  <si>
    <t>Прасолова Світлана Павлівна</t>
  </si>
  <si>
    <t>GMW2025_12_212</t>
  </si>
  <si>
    <t>Рожко Зоя Павлівна</t>
  </si>
  <si>
    <t>ВСП»Вінницький фаховий коледж НУХТ «</t>
  </si>
  <si>
    <t>GMW2025_12_213</t>
  </si>
  <si>
    <t>Гелешко Софія Романівна</t>
  </si>
  <si>
    <t>GMW2025_12_214</t>
  </si>
  <si>
    <t>Легенчук Оксана Анатоліївна</t>
  </si>
  <si>
    <t>ВСП КІФК КНУБА</t>
  </si>
  <si>
    <t>GMW2025_12_215</t>
  </si>
  <si>
    <t>Комишан Віктор Вікторович</t>
  </si>
  <si>
    <t>GMW2025_12_216</t>
  </si>
  <si>
    <t>Коровкін Олександр Андріійович</t>
  </si>
  <si>
    <t>GMW2025_12_217</t>
  </si>
  <si>
    <t>Павлик Вікторія Миколаївна</t>
  </si>
  <si>
    <t>GMW2025_12_218</t>
  </si>
  <si>
    <t>Войтюк Єлизавета Романівна</t>
  </si>
  <si>
    <t>GMW2025_12_219</t>
  </si>
  <si>
    <t>Бровко Лариса Василівна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</si>
  <si>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</si>
  <si>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GMW2025_12_220</t>
  </si>
  <si>
    <t>Таран Вероніка Олександрівна</t>
  </si>
  <si>
    <t>ліцей 315</t>
  </si>
  <si>
    <t>GMW2025_12_221</t>
  </si>
  <si>
    <t>Служенко Марія Юріївна</t>
  </si>
  <si>
    <t>GMW2025_12_222</t>
  </si>
  <si>
    <t>Науменко Леся Олександрівна</t>
  </si>
  <si>
    <t>GMW2025_12_223</t>
  </si>
  <si>
    <t>Каліш Наталія Миколаївна</t>
  </si>
  <si>
    <t>Комунальний заклад загальної середньої освіти “Луцький ліцей №14 імені Василя Сухомлинського Луцької міської ради”</t>
  </si>
  <si>
    <t>GMW2025_12_224</t>
  </si>
  <si>
    <t>Хребтань Глєб Олегович</t>
  </si>
  <si>
    <t>ТОВ «Центр освіти «Оптіма»</t>
  </si>
  <si>
    <t>GMW2025_12_225</t>
  </si>
  <si>
    <t>Сасова Юлія Володимирівна</t>
  </si>
  <si>
    <t>GMW2025_12_226</t>
  </si>
  <si>
    <t>Вахненко Аліна Олексіївна</t>
  </si>
  <si>
    <t>GMW2025_12_227</t>
  </si>
  <si>
    <t>Федоренко Олеся Анатоліївна</t>
  </si>
  <si>
    <t>GMW2025_12_228</t>
  </si>
  <si>
    <t>Бевз Надія Вікторівна</t>
  </si>
  <si>
    <t>Відокремлений структурний підрозділ «Березнівський лісотехнічний фаховий коледж Національного університету водного господарства та природокористування»</t>
  </si>
  <si>
    <t>GMW2025_12_229</t>
  </si>
  <si>
    <t>Сокальська Ольга Володимирівна</t>
  </si>
  <si>
    <t>GMW2025_12_230</t>
  </si>
  <si>
    <t>Галій Вероніка</t>
  </si>
  <si>
    <t>Івано-франківський національний технічний університет нафти і газу</t>
  </si>
  <si>
    <t>GMW2025_12_231</t>
  </si>
  <si>
    <t>Кушніренко Вячеслав Борисович</t>
  </si>
  <si>
    <t>GMW2025_12_232</t>
  </si>
  <si>
    <t>Шолудько Владислава Олександрівна</t>
  </si>
  <si>
    <t>GMW2025_12_233</t>
  </si>
  <si>
    <t>Горковець Микола Романович</t>
  </si>
  <si>
    <t>GMW2025_12_234</t>
  </si>
  <si>
    <t>Жирунова Сафіна Сергіївна</t>
  </si>
  <si>
    <t>GMW2025_12_235</t>
  </si>
  <si>
    <t>Захарченко Поліна Юріївна</t>
  </si>
  <si>
    <t>GMW2025_12_236</t>
  </si>
  <si>
    <t>Моспан Інна Петрівна</t>
  </si>
  <si>
    <t>GMW2025_12_237</t>
  </si>
  <si>
    <t>Фалєєва Світлана Костянтинівна</t>
  </si>
  <si>
    <t>Комунальний заклад "Харківська гімназія 86 Харківської міської ради"</t>
  </si>
  <si>
    <t>GMW2025_12_238</t>
  </si>
  <si>
    <t>Бадулін Володимир Олександрович</t>
  </si>
  <si>
    <t>GMW2025_12_239</t>
  </si>
  <si>
    <t>Дударчук Яна Вікторівна</t>
  </si>
  <si>
    <t>GMW2025_12_240</t>
  </si>
  <si>
    <t>Ніколаєнко Вікторія Олександрівна</t>
  </si>
  <si>
    <t>ВСП Гірничо-електромеханічний фаховий коледж "КНУ"</t>
  </si>
  <si>
    <t>GMW2025_12_241</t>
  </si>
  <si>
    <t>Матіїв Марія Мар'янівна</t>
  </si>
  <si>
    <t>GMW2025_12_242</t>
  </si>
  <si>
    <t>Шаповалова Євгенія Федорівна</t>
  </si>
  <si>
    <t>GMW2025_12_243</t>
  </si>
  <si>
    <t>ЖИВАГА ОЛЕНА</t>
  </si>
  <si>
    <t>GMW2025_12_244</t>
  </si>
  <si>
    <t>Булат Наталія Сергіївна</t>
  </si>
  <si>
    <t>ліцей №1 Подільської міської ради Подільського району Одеської області</t>
  </si>
  <si>
    <t>GMW2025_12_245</t>
  </si>
  <si>
    <t>Назаркевич Сергій Петрович</t>
  </si>
  <si>
    <t>Херсонський державний університет</t>
  </si>
  <si>
    <t>GMW2025_12_246</t>
  </si>
  <si>
    <t>Мєдвєдєва Ольга Олександрівна</t>
  </si>
  <si>
    <t>КОМУНАЛЬНИЙ ЗАКЛАД ДОШКІЛЬНОЇ ОСВІТИ 259 ДНІПРОВСЬКОЇ МІСЬКОЇ РАДИ</t>
  </si>
  <si>
    <t>GMW2025_12_247</t>
  </si>
  <si>
    <t>Міхеєв Артем Андрійович</t>
  </si>
  <si>
    <t>ВСП"ГМФК КНУ"</t>
  </si>
  <si>
    <t>GMW2025_12_248</t>
  </si>
  <si>
    <t>Гордієнко Оксана Борисівна</t>
  </si>
  <si>
    <t>Міжнародний класичний університет ім.Пилипа Орлика</t>
  </si>
  <si>
    <t>GMW2025_12_249</t>
  </si>
  <si>
    <t>Мінаков Микола Миколайович</t>
  </si>
  <si>
    <t>GMW2025_12_250</t>
  </si>
  <si>
    <t>Малаш Володимир Володимирович</t>
  </si>
  <si>
    <t>,</t>
  </si>
  <si>
    <t>GMW2025_12_251</t>
  </si>
  <si>
    <t>Степанюк Ірина Юріївна</t>
  </si>
  <si>
    <t>GMW2025_12_252</t>
  </si>
  <si>
    <t>Набок Світлана олександрівна</t>
  </si>
  <si>
    <t>Дошкільний навчальний заклад (ясла-садок) №495 Шевченківського району м. Києва</t>
  </si>
  <si>
    <t>GMW2025_12_253</t>
  </si>
  <si>
    <t>Бойко Людмила Олександрівна</t>
  </si>
  <si>
    <t>GMW2025_12_254</t>
  </si>
  <si>
    <t>Мінкович Вікторія Тарасівна</t>
  </si>
  <si>
    <t>ДВНЗ "Ужгородський національний університет"</t>
  </si>
  <si>
    <t>GMW2025_12_255</t>
  </si>
  <si>
    <t>Піскун Олена Вікторівна</t>
  </si>
  <si>
    <t>МКУ ім Пилипа Орлика</t>
  </si>
  <si>
    <t>GMW2025_12_256</t>
  </si>
  <si>
    <t>Головагова Наталія Ростиславівна</t>
  </si>
  <si>
    <t>GMW2025_12_257</t>
  </si>
  <si>
    <t>Таран Ігор Іванович</t>
  </si>
  <si>
    <t>GMW2025_12_258</t>
  </si>
  <si>
    <t>Крихівська Наталія Олегівна</t>
  </si>
  <si>
    <t>GMW2025_12_259</t>
  </si>
  <si>
    <t>Романенко Максим Сергійович</t>
  </si>
  <si>
    <t>GMW2025_12_260</t>
  </si>
  <si>
    <t>Рижова Дарія Вікторівна</t>
  </si>
  <si>
    <t>Херсонський кооперативний економіко - правовий фаховий коледж</t>
  </si>
  <si>
    <t>GMW2025_12_261</t>
  </si>
  <si>
    <t>Хіврич О.М.</t>
  </si>
  <si>
    <t>Фінанси Банківська справа Фондові риноки</t>
  </si>
  <si>
    <t>GMW2025_12_262</t>
  </si>
  <si>
    <t>Кірєєва Варвара Володимирівна</t>
  </si>
  <si>
    <t>Дистанційна школа Optima</t>
  </si>
  <si>
    <t>GMW2025_12_263</t>
  </si>
  <si>
    <t>Кладько Дарія Русланівна</t>
  </si>
  <si>
    <t>GMW2025_12_264</t>
  </si>
  <si>
    <t>Безсмертна Алла Володимирівна</t>
  </si>
  <si>
    <t>GMW2025_12_265</t>
  </si>
  <si>
    <t>Голуб Наталія Володимирівна</t>
  </si>
  <si>
    <t>GMW2025_12_266</t>
  </si>
  <si>
    <t>Артеменко Віталій ф291</t>
  </si>
  <si>
    <t>GMW2025_12_267</t>
  </si>
  <si>
    <t>Пазинюк Ольга Ігорівна</t>
  </si>
  <si>
    <t>GMW2025_12_268</t>
  </si>
  <si>
    <t>Кравчук Костянтин Олександрович</t>
  </si>
  <si>
    <t>Центрально національний технічний університет</t>
  </si>
  <si>
    <t>GMW2025_12_269</t>
  </si>
  <si>
    <t>Данилків Ірина Анатоліївна</t>
  </si>
  <si>
    <t>Таращанський технічний та економіко-правовий фаховий коледж</t>
  </si>
  <si>
    <t>GMW2025_12_270</t>
  </si>
  <si>
    <t>Маласюк Оксана Олегівна</t>
  </si>
  <si>
    <t>GMW2025_12_271</t>
  </si>
  <si>
    <t>Лебідь Богдана Віталіївна</t>
  </si>
  <si>
    <t>Державний навчальний заклад «Міжрегіональне вище професійне училище з поліграфії та інформаційних технологій»</t>
  </si>
  <si>
    <t>GMW2025_12_272</t>
  </si>
  <si>
    <t>Богуславський Олександр Анатолійович</t>
  </si>
  <si>
    <t>GMW2025_12_273</t>
  </si>
  <si>
    <t>Кур'ян Ігор Олександрович</t>
  </si>
  <si>
    <t>GMW2025_12_274</t>
  </si>
  <si>
    <t>Бурківська Юлія Олександрівна</t>
  </si>
  <si>
    <t>GMW2025_12_275</t>
  </si>
  <si>
    <t>Діана БОЯРЧУК</t>
  </si>
  <si>
    <t>GMW2025_12_276</t>
  </si>
  <si>
    <t>Деревянко Сергій</t>
  </si>
  <si>
    <t>GMW2025_12_277</t>
  </si>
  <si>
    <t>Хіврич Олександр Миколайович</t>
  </si>
  <si>
    <t>GMW2025_12_278</t>
  </si>
  <si>
    <t>Рощук Анастасія Володимирівна</t>
  </si>
  <si>
    <t>Херсонський аграрно-економічний університет</t>
  </si>
  <si>
    <t>GMW2025_12_279</t>
  </si>
  <si>
    <t>Кудар Аліса Вікторівна</t>
  </si>
  <si>
    <t>Товариство з обмеженою відповідальністю "ЦЕНТР ОСВІТИ "ОПТІМА"</t>
  </si>
  <si>
    <t>GMW2025_12_280</t>
  </si>
  <si>
    <t>Шепель Інеса Вадимівна</t>
  </si>
  <si>
    <t>GMW2025_12_281</t>
  </si>
  <si>
    <t>Мінакова Єлизавета Андріївна</t>
  </si>
  <si>
    <t>GMW2025_12_282</t>
  </si>
  <si>
    <t>Бриндак Анна Андріївна</t>
  </si>
  <si>
    <t>ВСП "Економіко-правничий фаховий коледж ЗНУ"</t>
  </si>
  <si>
    <t>GMW2025_12_283</t>
  </si>
  <si>
    <t>Козар Соломія Сергіївна</t>
  </si>
  <si>
    <t>GMW2025_12_284</t>
  </si>
  <si>
    <t>Колос Вадим Андрійович</t>
  </si>
  <si>
    <t>GMW2025_12_285</t>
  </si>
  <si>
    <t>Лазарчук Анна Романівна</t>
  </si>
  <si>
    <t>GMW2025_12_286</t>
  </si>
  <si>
    <t>Михайлова Анна Сергіївна</t>
  </si>
  <si>
    <t>GMW2025_12_287</t>
  </si>
  <si>
    <t>Мельник Олександр Петрович</t>
  </si>
  <si>
    <t>Луганський національний університет імені Тараса Шевченка</t>
  </si>
  <si>
    <t>GMW2025_12_288</t>
  </si>
  <si>
    <t>Мінакова Єлизавета Андріівна</t>
  </si>
  <si>
    <t>GMW2025_12_289</t>
  </si>
  <si>
    <t>Чабелець Наталія Володимирівна</t>
  </si>
  <si>
    <t>GMW2025_12_290</t>
  </si>
  <si>
    <t>Лавренцов Артур Олександрович</t>
  </si>
  <si>
    <t>GMW2025_12_291</t>
  </si>
  <si>
    <t>Ярмольчук Андрій Миколайович</t>
  </si>
  <si>
    <t>GMW2025_12_292</t>
  </si>
  <si>
    <t>В’югіна Вікторія Сергіївна</t>
  </si>
  <si>
    <t>GMW2025_12_293</t>
  </si>
  <si>
    <t>Горбатюк Людмила Михайлівна</t>
  </si>
  <si>
    <t>GMW2025_12_294</t>
  </si>
  <si>
    <t>Осадча Наталія Леонідівна</t>
  </si>
  <si>
    <t>ВСП Київський індустріальний фаховий коледж КНУБА</t>
  </si>
  <si>
    <t>GMW2025_12_295</t>
  </si>
  <si>
    <t>.Ковальногова Марія Андріївна</t>
  </si>
  <si>
    <t>GMW2025_12_296</t>
  </si>
  <si>
    <t>Власенко Ольга Дмитрівна</t>
  </si>
  <si>
    <t>GMW2025_12_297</t>
  </si>
  <si>
    <t>Лісова Анна Геннадіївна</t>
  </si>
  <si>
    <t>GMW2025_12_298</t>
  </si>
  <si>
    <t>Царукян Гамлет Левонович</t>
  </si>
  <si>
    <t>GMW2025_12_299</t>
  </si>
  <si>
    <t>Власюк Юлія Олександрівна</t>
  </si>
  <si>
    <t>ВСП "Хмельницький політехнічний фаховий коледж" НУ "Львівська політехніка"</t>
  </si>
  <si>
    <t>GMW2025_12_300</t>
  </si>
  <si>
    <t>Дмитрієва Діана Дмитрівна</t>
  </si>
  <si>
    <t>ВСП "Сумський фаховий коледж Сумського аграрного університету "</t>
  </si>
  <si>
    <t>GMW2025_12_301</t>
  </si>
  <si>
    <t>Лабінцева Олена Петрівна</t>
  </si>
  <si>
    <t>GMW2025_12_302</t>
  </si>
  <si>
    <t>Бонка Тетяна Олексіївна</t>
  </si>
  <si>
    <t>GMW2025_12_303</t>
  </si>
  <si>
    <t>Матіїв Марія</t>
  </si>
  <si>
    <t>GMW2025_12_304</t>
  </si>
  <si>
    <t>Гуща Анастасія Миколаївна</t>
  </si>
  <si>
    <t>GMW2025_12_305</t>
  </si>
  <si>
    <t>Бартельова Алла Анатоліївна</t>
  </si>
  <si>
    <t>Відокремлений структурний підрозділ "Вінницький фаховий коледж Національного університету харчових технологій"</t>
  </si>
  <si>
    <t>GMW2025_12_306</t>
  </si>
  <si>
    <t>Мельнишин Максим Едуардович</t>
  </si>
  <si>
    <t>Мукачівський кооперативний фахових коледж бізнесу</t>
  </si>
  <si>
    <t>GMW2025_12_307</t>
  </si>
  <si>
    <t>Нікольчук Юлія Миколаївна</t>
  </si>
  <si>
    <t>Хмельницький кооперативний торговельно-економічний інститут</t>
  </si>
  <si>
    <t>GMW2025_12_308</t>
  </si>
  <si>
    <t>Децьо Надія Анатоліївна</t>
  </si>
  <si>
    <t>Чорноморський національний університет імені Петра Могили</t>
  </si>
  <si>
    <t>GMW2025_12_309</t>
  </si>
  <si>
    <t>Легар Олександр Андрійович</t>
  </si>
  <si>
    <t>GMW2025_12_310</t>
  </si>
  <si>
    <t>Сільванович Олена</t>
  </si>
  <si>
    <t>ЛФ ХДАДК</t>
  </si>
  <si>
    <t>GMW2025_12_311</t>
  </si>
  <si>
    <t>Смілянська Софія Юріївна</t>
  </si>
  <si>
    <t>GMW2025_12_312</t>
  </si>
  <si>
    <t>Дарвай Віра Сергіївна</t>
  </si>
  <si>
    <t>GMW2025_12_313</t>
  </si>
  <si>
    <t>ДЗЮБУК Віта Петріва</t>
  </si>
  <si>
    <t>Поліський ліцей Березнівської міської ради Рівненського району Рівненської області</t>
  </si>
  <si>
    <t>GMW2025_12_314</t>
  </si>
  <si>
    <t>Задерака Наталія Миколаївна</t>
  </si>
  <si>
    <t>Державний університет "Київський авіаційний інститут"</t>
  </si>
  <si>
    <t>GMW2025_12_315</t>
  </si>
  <si>
    <t>Мирошниченко Дар'я Максимівна</t>
  </si>
  <si>
    <t>GMW2025_12_316</t>
  </si>
  <si>
    <t>Косяченко Дар'я Олегівна</t>
  </si>
  <si>
    <t>GMW2025_12_317</t>
  </si>
  <si>
    <t>Наталія Гладинець</t>
  </si>
  <si>
    <t>Мукачівський державний університет</t>
  </si>
  <si>
    <t>GMW2025_12_318</t>
  </si>
  <si>
    <t>Мірошніченко Валерія Миколаївна</t>
  </si>
  <si>
    <t>Комунальний заклад "Новоукраїнський професійний ліцей Кіровоградської обласної ради"</t>
  </si>
  <si>
    <t>GMW2025_12_319</t>
  </si>
  <si>
    <t>Богач Олена Валентинівна</t>
  </si>
  <si>
    <t>GMW2025_12_320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</si>
  <si>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</si>
  <si>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</si>
  <si>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GMW2025_12_321</t>
  </si>
  <si>
    <t>Чеснік Наталія Миколаївна</t>
  </si>
  <si>
    <t>Вінницький фаховий коледж Національного університету харчових технологій</t>
  </si>
  <si>
    <t>GMW2025_12_322</t>
  </si>
  <si>
    <t>Юденко Анастасія Віталіївна</t>
  </si>
  <si>
    <t>GMW2025_12_323</t>
  </si>
  <si>
    <t>Плаксюк Олена Олександрівна</t>
  </si>
  <si>
    <t>Таврійський державний агротехнологічний університет імені Дмитра Моторного</t>
  </si>
  <si>
    <t>GMW2025_12_324</t>
  </si>
  <si>
    <t>Хомич Анна Сергіївна</t>
  </si>
  <si>
    <t>GMW2025_12_325</t>
  </si>
  <si>
    <t>Каушинська Валерія Валеріївна</t>
  </si>
  <si>
    <t>GMW2025_12_326</t>
  </si>
  <si>
    <t>Слижук Маріанна Віталіївна</t>
  </si>
  <si>
    <t>GMW2025_12_327</t>
  </si>
  <si>
    <t>.Зінченко Софія Олегівна</t>
  </si>
  <si>
    <t>GMW2025_12_328</t>
  </si>
  <si>
    <t>Панчук Анжеліка Андріївна</t>
  </si>
  <si>
    <t>GMW2025_12_329</t>
  </si>
  <si>
    <t>Жураховська Надія Вячеславівна</t>
  </si>
  <si>
    <t>GMW2025_12_330</t>
  </si>
  <si>
    <t>Ромащенко Катерина Миколаївна</t>
  </si>
  <si>
    <t>GMW2025_12_331</t>
  </si>
  <si>
    <t>Медведенко Світлана Миколаївна</t>
  </si>
  <si>
    <t>GMW2025_12_332</t>
  </si>
  <si>
    <t>Славінська Наталія Іванівна</t>
  </si>
  <si>
    <t>Комунальний заклад дошкільної освіти (ясла-садок) #220 Комбінованого типу Криворізької міської ради</t>
  </si>
  <si>
    <t>GMW2025_12_333</t>
  </si>
  <si>
    <t>Костюк Павло</t>
  </si>
  <si>
    <t>GMW2025_12_334</t>
  </si>
  <si>
    <t>Сполітак Наталія Сергіївна</t>
  </si>
  <si>
    <t>GMW2025_12_335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</si>
  <si>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</si>
  <si>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</si>
  <si>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GMW2025_12_336</t>
  </si>
  <si>
    <t>Балюк Даяна Степанівна</t>
  </si>
  <si>
    <t>Міжнародний Підпишіться класичний університет ім. Пилипа Орлика</t>
  </si>
  <si>
    <t>GMW2025_12_337</t>
  </si>
  <si>
    <t>Кісіль Вікторія Володимирівна</t>
  </si>
  <si>
    <t>Дніпровський фаховий коледж енергетичних та інформаційних технологій</t>
  </si>
  <si>
    <t>GMW2025_12_338</t>
  </si>
  <si>
    <t>Кісельова Ірина Іванівна</t>
  </si>
  <si>
    <t>Харківський фаховий коледж технологій та дизайну</t>
  </si>
  <si>
    <t>GMW2025_12_339</t>
  </si>
  <si>
    <t>Сахно Ольга Петрівна</t>
  </si>
  <si>
    <t>КЗДО №259 ДМР</t>
  </si>
  <si>
    <t>GMW2025_12_340</t>
  </si>
  <si>
    <t>Ковальчук Ірина</t>
  </si>
  <si>
    <t>GMW2025_12_341</t>
  </si>
  <si>
    <t>ТОНУ Олена</t>
  </si>
  <si>
    <t>GMW2025_12_342</t>
  </si>
  <si>
    <t>Ковальчук Ірина Іванівна</t>
  </si>
  <si>
    <t>GMW2025_12_343</t>
  </si>
  <si>
    <t>Антонюк Віталіна Сергіївна</t>
  </si>
  <si>
    <t>GMW2025_12_344</t>
  </si>
  <si>
    <t>Корпач Діана Степанівна</t>
  </si>
  <si>
    <t>Луцький національний технічний університет</t>
  </si>
  <si>
    <t>GMW2025_12_345</t>
  </si>
  <si>
    <t>Палій Єлизавета Михайлівна</t>
  </si>
  <si>
    <t>GMW2025_12_346</t>
  </si>
  <si>
    <t>Жосан Анастасія Русланівна</t>
  </si>
  <si>
    <t>МІЖНАРОДНИЙ КЛАСИЧНИЙ УНІВЕРСИТЕТ ІМЕНІ ПИЛИПА ОРЛИКА</t>
  </si>
  <si>
    <t>GMW2025_12_347</t>
  </si>
  <si>
    <t>Мельник Віталіна Іванівна</t>
  </si>
  <si>
    <t>GMW2025_12_348</t>
  </si>
  <si>
    <t>Корнієнко Антоніна Петрівна</t>
  </si>
  <si>
    <t>GMW2025_12_349</t>
  </si>
  <si>
    <t>Дмитренко Марʼяна Сергіївна</t>
  </si>
  <si>
    <t>GMW2025_12_350</t>
  </si>
  <si>
    <t>Мороченко Анна Олегівна</t>
  </si>
  <si>
    <t>GMW2025_12_351</t>
  </si>
  <si>
    <t>Гололобова Інна Іванівна</t>
  </si>
  <si>
    <t>КЗДО (црд) N259 ДМР</t>
  </si>
  <si>
    <t>GMW2025_12_352</t>
  </si>
  <si>
    <t>Довга Ірина Олексіївна</t>
  </si>
  <si>
    <t>КЗДО(црд) N259ДМР</t>
  </si>
  <si>
    <t>GMW2025_12_353</t>
  </si>
  <si>
    <t>Шерепенко Владислав Миколайович</t>
  </si>
  <si>
    <t>Таращанський технічний та економіко правовий фаховий коледж</t>
  </si>
  <si>
    <t>GMW2025_12_354</t>
  </si>
  <si>
    <t>Шайда Наталя Миколаївна</t>
  </si>
  <si>
    <t>Бердянська гімназія #11 Бердянської міської ради Запорізької області</t>
  </si>
  <si>
    <t>GMW2025_12_355</t>
  </si>
  <si>
    <t>Кресан Жанна Володимирівна</t>
  </si>
  <si>
    <t>Ніжинська гімназія №10 Ніжинської міської ради Чернігівської області</t>
  </si>
  <si>
    <t>GMW2025_12_356</t>
  </si>
  <si>
    <t>Янкевич Марія Ігорівна</t>
  </si>
  <si>
    <t>Кирданівський ліцей Овруцької міської ради</t>
  </si>
  <si>
    <t>GMW2025_12_357</t>
  </si>
  <si>
    <t>Паращенко Марія Василівна</t>
  </si>
  <si>
    <t>Гімназія с. Яструбичі Радехівської міської ради у Львівській області</t>
  </si>
  <si>
    <t>GMW2025_12_358</t>
  </si>
  <si>
    <t>Горобець Анна Олексіївна</t>
  </si>
  <si>
    <t>GMW2025_12_359</t>
  </si>
  <si>
    <t>Сущенко Анастасія Миколаївна</t>
  </si>
  <si>
    <t>Чернігівський ліцей #15 Чернігівської міської ради</t>
  </si>
  <si>
    <t>GMW2025_12_360</t>
  </si>
  <si>
    <t>Дорошко Тетяна Вікторівна</t>
  </si>
  <si>
    <t>Білоцерківський національний аграрний університет</t>
  </si>
  <si>
    <t>GMW2025_12_361</t>
  </si>
  <si>
    <t>Чередніченко Олександр Володимирович</t>
  </si>
  <si>
    <t>ОЗО Богуславський ліцей №2</t>
  </si>
  <si>
    <t>GMW2025_12_362</t>
  </si>
  <si>
    <t>Голуб Ірина Ігорівна</t>
  </si>
  <si>
    <t>ЗЗСО І-ІІ ст. ім. Б. Цицика с. Солянуватки</t>
  </si>
  <si>
    <t>GMW2025_12_363</t>
  </si>
  <si>
    <t>Рудь Олена Володимирівна</t>
  </si>
  <si>
    <t>Відокремлений структурний підрозділ "Вінницький фаховий коледж Національного університету хврчових технологій"</t>
  </si>
  <si>
    <t>GMW2025_12_364</t>
  </si>
  <si>
    <t>Мунтян Маріана Трифонівна</t>
  </si>
  <si>
    <t>Старосільський опорний заклад загальної середньої освіти Петропавлівської сільської ради Білгород-Дністровського району Одеської області</t>
  </si>
  <si>
    <t>GMW2025_12_365</t>
  </si>
  <si>
    <t>Герасименко Анастасія Олексіївна</t>
  </si>
  <si>
    <t>GMW2025_12_366</t>
  </si>
  <si>
    <t>Рябченко Ірина Михайлівна</t>
  </si>
  <si>
    <t>Відокремлений структурний підрозділ Конотопський індустріально-педагогічний фаховий коледж Сумського державного університету</t>
  </si>
  <si>
    <t>GMW2025_12_367</t>
  </si>
  <si>
    <t>Андрущак Нікіта Віталійович</t>
  </si>
  <si>
    <t>GMW2025_12_368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</si>
  <si>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</si>
  <si>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</si>
  <si>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GMW2025_12_369</t>
  </si>
  <si>
    <t>Ярощук Віталіна Олександрівна</t>
  </si>
  <si>
    <t>Хмельницький університет управління та права імені Леоніда Юзькова</t>
  </si>
  <si>
    <t>GMW2025_12_370</t>
  </si>
  <si>
    <t>Шубіна Світлана Валентинівна</t>
  </si>
  <si>
    <t>Навчально-науковий інститут "Каразінський банківський інститут" ХНУ ім. В Н. Каразіна</t>
  </si>
  <si>
    <t>GMW2025_12_371</t>
  </si>
  <si>
    <t>Хребтієвський Богдан Олександрович</t>
  </si>
  <si>
    <t>GMW2025_12_372</t>
  </si>
  <si>
    <t>Кривошеєва Діана Юріївна</t>
  </si>
  <si>
    <t>GMW2025_12_373</t>
  </si>
  <si>
    <t>Гой Катерина Володимирівна</t>
  </si>
  <si>
    <t>GMW2025_12_374</t>
  </si>
  <si>
    <t>Ковальська Мар'яна Володимирівна</t>
  </si>
  <si>
    <t>Полянський заклад загальної середньої освіти І-ІІІ ст Поморянської селищної ради Золочівського району Львівської області</t>
  </si>
  <si>
    <t>GMW2025_12_375</t>
  </si>
  <si>
    <t>Сухацька Вікторія Олександрівна</t>
  </si>
  <si>
    <t>GMW2025_12_376</t>
  </si>
  <si>
    <t>Лучна Ульяна Богданівна</t>
  </si>
  <si>
    <t>Київський фаховий коледж туризму та готельного господарства</t>
  </si>
  <si>
    <t>GMW2025_12_377</t>
  </si>
  <si>
    <t>Бердичевський Юрій Володимирович</t>
  </si>
  <si>
    <t>ХКЕПФК</t>
  </si>
  <si>
    <t>GMW2025_12_378</t>
  </si>
  <si>
    <t>Минич Юлія</t>
  </si>
  <si>
    <t>GMW2025_12_379</t>
  </si>
  <si>
    <t>Сафронова Наталя Іванівна</t>
  </si>
  <si>
    <t>GMW2025_12_380</t>
  </si>
  <si>
    <t>Некрасов Євгеній Миколайович</t>
  </si>
  <si>
    <t>GMW2025_12_381</t>
  </si>
  <si>
    <t>Василенко Ярослав Юрійович</t>
  </si>
  <si>
    <t>ТТЕПФК</t>
  </si>
  <si>
    <t>GMW2025_12_382</t>
  </si>
  <si>
    <t>Голубка Михайло Михайлович</t>
  </si>
  <si>
    <t>Львівський кооперативний фаховий коледж економіки і права</t>
  </si>
  <si>
    <t>GMW2025_12_383</t>
  </si>
  <si>
    <t>Лопатовська Оксана Олександрівна</t>
  </si>
  <si>
    <t>GMW2025_12_384</t>
  </si>
  <si>
    <t>Білоскаленко Тетяна Андріївна</t>
  </si>
  <si>
    <t>Таращанський технічний економіко право фаховий коледж</t>
  </si>
  <si>
    <t>GMW2025_12_385</t>
  </si>
  <si>
    <t>Святий Вадим Максимович</t>
  </si>
  <si>
    <t>GMW2025_12_386</t>
  </si>
  <si>
    <t>Нагорнюк Марія Миколаївна</t>
  </si>
  <si>
    <t>GMW2025_12_387</t>
  </si>
  <si>
    <t>Гуцул Інна Анатоліївна</t>
  </si>
  <si>
    <t>GMW2025_12_388</t>
  </si>
  <si>
    <t>Кичма Петро Євгенович</t>
  </si>
  <si>
    <t>GMW2025_12_389</t>
  </si>
  <si>
    <t>Голубєва Любов Олександрівна</t>
  </si>
  <si>
    <t>Комунальний заклад дошкільної освіти № 259 Дніпровської міської ради</t>
  </si>
  <si>
    <t>GMW2025_12_390</t>
  </si>
  <si>
    <t>Рябокінь Оксана Олександрівна</t>
  </si>
  <si>
    <t>Комунальний заклад дошкільної освіти 259 Дніпровської міської ради</t>
  </si>
  <si>
    <t>GMW2025_12_391</t>
  </si>
  <si>
    <t>Гереш Ілля Володимирович</t>
  </si>
  <si>
    <t>GMW2025_12_392</t>
  </si>
  <si>
    <t>Зейналова Анастасія</t>
  </si>
  <si>
    <t>Новокаховський приладобудівний коледж</t>
  </si>
  <si>
    <t>GMW2025_12_393</t>
  </si>
  <si>
    <t>Костяков Олександр Вікторович</t>
  </si>
  <si>
    <t>Таврійський державний агротехнологічний університет імена Дмитра Моторного</t>
  </si>
  <si>
    <t>GMW2025_12_394</t>
  </si>
  <si>
    <t>Снігур Олена</t>
  </si>
  <si>
    <t>ЧТЕІ ДТЕУ</t>
  </si>
  <si>
    <t>GMW2025_12_395</t>
  </si>
  <si>
    <t>Ремізова Вплентина Миколаївна</t>
  </si>
  <si>
    <t>Міждународний Університет ім.Пилипа Орлика</t>
  </si>
  <si>
    <t>GMW2025_12_396</t>
  </si>
  <si>
    <t>Онищенко Валентин Володимирович</t>
  </si>
  <si>
    <t>МКУ імені Пилипа Орлика</t>
  </si>
  <si>
    <t>GMW2025_12_397</t>
  </si>
  <si>
    <t>Маначинська Юлія Анатоліївна</t>
  </si>
  <si>
    <t>GMW2025_12_398</t>
  </si>
  <si>
    <t>Алєйнікова Леся Костянтинівна</t>
  </si>
  <si>
    <t>Білоцерківський національний університет</t>
  </si>
  <si>
    <t>GMW2025_12_399</t>
  </si>
  <si>
    <t>Святенко Сергій Володимирович</t>
  </si>
  <si>
    <t>GMW2025_12_400</t>
  </si>
  <si>
    <t>ЖАРІКОВА АННА ЛЕОНІДІВНА</t>
  </si>
  <si>
    <t>НАЦІОНАЛЬНИЙ УНІВЕРСИТЕТ БІОРЕСУРСІВ І ПРИРОДОКОРИСТУВАННЯ УКРАЇНИ</t>
  </si>
  <si>
    <t>GMW2025_12_401</t>
  </si>
  <si>
    <t>Кравченко Анна Олексіївна</t>
  </si>
  <si>
    <t>комунальний заклад "Харківський ліцей №163 Харківської міської ради"</t>
  </si>
  <si>
    <t>GMW2025_12_402</t>
  </si>
  <si>
    <t>Михайлюк Діана Олександрівна</t>
  </si>
  <si>
    <t>Ямпільський ліцей №2 Ямпільської селищної ради Сумської області</t>
  </si>
  <si>
    <t>GMW2025_12_403</t>
  </si>
  <si>
    <t>Пристемський Олександр Станіславович</t>
  </si>
  <si>
    <t>GMW2025_12_404</t>
  </si>
  <si>
    <t>Череп Іван Сергійович</t>
  </si>
  <si>
    <t>GMW2025_12_405</t>
  </si>
  <si>
    <t>Матвєєва Любов Андріївна</t>
  </si>
  <si>
    <t>Херсонський державний аграрно економічний університет</t>
  </si>
  <si>
    <t>GMW2025_12_406</t>
  </si>
  <si>
    <t>Рибалко Дарʼя</t>
  </si>
  <si>
    <t>GMW2025_12_407</t>
  </si>
  <si>
    <t>Марченко Юлія Сергіївна</t>
  </si>
  <si>
    <t>GMW2025_12_408</t>
  </si>
  <si>
    <t>Бровко Наталя Гарріївна</t>
  </si>
  <si>
    <t>GMW2025_12_409</t>
  </si>
  <si>
    <t>Нутовцева Софія Сергіївна</t>
  </si>
  <si>
    <t>Криворізький Національний університет</t>
  </si>
  <si>
    <t>GMW2025_12_410</t>
  </si>
  <si>
    <t>Климович Даниїл Владиславович</t>
  </si>
  <si>
    <t>Національний технічний університет України Київський політехнічний інститут імені Ігоря Сікорського (КПІ)</t>
  </si>
  <si>
    <t>GMW2025_12_411</t>
  </si>
  <si>
    <t>Золотар Анастасія Олександрівна</t>
  </si>
  <si>
    <t>GMW2025_12_412</t>
  </si>
  <si>
    <t>Кривошеєв Олександр Олександрович</t>
  </si>
  <si>
    <t>GMW2025_12_413</t>
  </si>
  <si>
    <t>Кримська Анна Олександрівна</t>
  </si>
  <si>
    <t>GMW2025_12_414</t>
  </si>
  <si>
    <t>Мосін Костянтин Валерійович</t>
  </si>
  <si>
    <t>GMW2025_12_415</t>
  </si>
  <si>
    <t>Хохол Таїсія Русланівна</t>
  </si>
  <si>
    <t>GMW2025_12_416</t>
  </si>
  <si>
    <t>ПАЩЕНКО ОКСАНА ВАСИЛІВНА</t>
  </si>
  <si>
    <t>GMW2025_12_417</t>
  </si>
  <si>
    <t>Анацько Ілья Вікторович</t>
  </si>
  <si>
    <t>НАЦІОНАЛЬНИЙ ТЕХНІЧНИЙ УНІВЕРСИТЕТ УКРАЇНИ "КИЇВСЬКИЙ ПОЛІТЕХНІЧНИЙ ІНСТИТУТ ІМЕНІ ІГОРЯ СІКОРСЬКОГО"</t>
  </si>
  <si>
    <t>GMW2025_12_418</t>
  </si>
  <si>
    <t>Белали Владислав Анатолійович</t>
  </si>
  <si>
    <t>GMW2025_12_419</t>
  </si>
  <si>
    <t>Саврук Анатолій Іванович</t>
  </si>
  <si>
    <t>Лозівський автодорожній коледж</t>
  </si>
  <si>
    <t>GMW2025_12_420</t>
  </si>
  <si>
    <t>Лобода Олена Михайлівна</t>
  </si>
  <si>
    <t>Чернігівська гімназія №2 Чернігівської міської ради</t>
  </si>
  <si>
    <t>GMW2025_12_421</t>
  </si>
  <si>
    <t>Хомула Анна Сергіївна</t>
  </si>
  <si>
    <t>GMW2025_12_422</t>
  </si>
  <si>
    <t>Теляга Галина Андріївна</t>
  </si>
  <si>
    <t>ДПТНЗ Тернопільське вище професійне училище сфери посдуг та туризму</t>
  </si>
  <si>
    <t>GMW2025_12_423</t>
  </si>
  <si>
    <t>Сукомел Дмитро</t>
  </si>
  <si>
    <t>В назву організації вписуєте ВСП "ФЕК КНЕУ імені Вадима Гетьмана"</t>
  </si>
  <si>
    <t>GMW2025_12_424</t>
  </si>
  <si>
    <t>Коцюрба Ольга Юріївна</t>
  </si>
  <si>
    <t>GMW2025_12_425</t>
  </si>
  <si>
    <t>Третяк Ірина Владиславівна</t>
  </si>
  <si>
    <t>Національний університет «Чернігівська політехніка</t>
  </si>
  <si>
    <t>GMW2025_12_426</t>
  </si>
  <si>
    <t>Нартова Анастасія Олексіївна</t>
  </si>
  <si>
    <t>GMW2025_12_427</t>
  </si>
  <si>
    <t>Пиріг Елнур Маілович</t>
  </si>
  <si>
    <t>GMW2025_12_428</t>
  </si>
  <si>
    <t>Волчак Тетяна Яківна</t>
  </si>
  <si>
    <t>Комунальний заклад дошкільної освіти № 257</t>
  </si>
  <si>
    <t>GMW2025_12_429</t>
  </si>
  <si>
    <t>Гаврилова Наталія ВАлеріївна</t>
  </si>
  <si>
    <t>GMW2025_12_430</t>
  </si>
  <si>
    <t>Осадчук Наталія Володимирівна</t>
  </si>
  <si>
    <t>Уманський державний педагогічний університет імені Павла Тичини</t>
  </si>
  <si>
    <t>GMW2025_12_431</t>
  </si>
  <si>
    <t>Гвоздєй Наталія Іванівна</t>
  </si>
  <si>
    <t>GMW2025_12_432</t>
  </si>
  <si>
    <t>Бєлугіна Тетяна Ігорівна</t>
  </si>
  <si>
    <t>GMW2025_12_433</t>
  </si>
  <si>
    <t>Літвінчук Володимир</t>
  </si>
  <si>
    <t>Волинський національний університет імені Лесі Українки</t>
  </si>
  <si>
    <t>GMW2025_12_434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</si>
  <si>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</si>
  <si>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</si>
  <si>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GMW2025_12_435</t>
  </si>
  <si>
    <t>Устюгова Жанна Володимирівна</t>
  </si>
  <si>
    <t>ВСП КФКМГ ТНУ ім. В.І. Вернадського</t>
  </si>
  <si>
    <t>GMW2025_12_436</t>
  </si>
  <si>
    <t>Гут Любов Василівна</t>
  </si>
  <si>
    <t>Чернівецький торговельно-економічний інститут Київського торговельно-економічного університету</t>
  </si>
  <si>
    <t>GMW2025_12_437</t>
  </si>
  <si>
    <t>Чигрикова Тетяна Володимирівна</t>
  </si>
  <si>
    <t>АТ «А-БАНК»</t>
  </si>
  <si>
    <t>GMW2025_12_438</t>
  </si>
  <si>
    <t>Яловець Іван Федорович</t>
  </si>
  <si>
    <t>ВСП коледж СНАУ</t>
  </si>
  <si>
    <t>GMW2025_12_439</t>
  </si>
  <si>
    <t>Обухова Наталя Олександрівна</t>
  </si>
  <si>
    <t>Відокремлений структурний підрозділ Маріупольський машинобудівний коледж Державного вищого навчального закладу "Приазовський державний технічний університет"</t>
  </si>
  <si>
    <t>GMW2025_12_440</t>
  </si>
  <si>
    <t>Мукієнко Руф Михайлівна</t>
  </si>
  <si>
    <t>Харківський національний педагогічний уеіверситет імені Григорія Савича Сковороди</t>
  </si>
  <si>
    <t>GMW2025_12_441</t>
  </si>
  <si>
    <t>Бучковська Яна Едуардівна</t>
  </si>
  <si>
    <t>Комунальний комбінований заклад дошкільної освіти (ясла -садок)№75 Криворізької міської ради</t>
  </si>
  <si>
    <t>GMW2025_12_442</t>
  </si>
  <si>
    <t>Приймачук Данило Леонідович</t>
  </si>
  <si>
    <t>Лошкарівський ліцей</t>
  </si>
  <si>
    <t>GMW2025_12_443</t>
  </si>
  <si>
    <t>Ремізова Валентина Миколаївна</t>
  </si>
  <si>
    <t>Міждународний Університет ім.Пилипа Орлика Україна м.Миколаїв</t>
  </si>
  <si>
    <t>GMW2025_12_444</t>
  </si>
  <si>
    <t>Селяков Максим Олександрович</t>
  </si>
  <si>
    <t>комунальний заклад " Харківський ліцей №163 Харківської міської ради"</t>
  </si>
  <si>
    <t>GMW2025_12_445</t>
  </si>
  <si>
    <t>Луковина Ангеліна Василівна</t>
  </si>
  <si>
    <t>GMW2025_12_446</t>
  </si>
  <si>
    <t>Тимошенко Єва Олександрівна</t>
  </si>
  <si>
    <t>GMW2025_12_447</t>
  </si>
  <si>
    <t>Живиця Олександра Олександрівна</t>
  </si>
  <si>
    <t>GMW2025_12_448</t>
  </si>
  <si>
    <t>Хомко Анжела Володимирівна</t>
  </si>
  <si>
    <t>GMW2025_12_449</t>
  </si>
  <si>
    <t>Боярова Олена</t>
  </si>
  <si>
    <t>НУБіП України</t>
  </si>
  <si>
    <t>GMW2025_12_450</t>
  </si>
  <si>
    <t>Михальчишина Лариса Гаврилівна</t>
  </si>
  <si>
    <t>ПВНЗ "Вінницький інститут конструювання одягу і підприємництва"</t>
  </si>
  <si>
    <t>GMW2025_12_451</t>
  </si>
  <si>
    <t>Шевченко Ярослав Сергійович</t>
  </si>
  <si>
    <t>GMW2025_12_452</t>
  </si>
  <si>
    <t>Василенко Марія Михайлівна</t>
  </si>
  <si>
    <t>GMW2025_12_453</t>
  </si>
  <si>
    <t>Савро Анастасія Вʼячеславівна</t>
  </si>
  <si>
    <t>GMW2025_12_454</t>
  </si>
  <si>
    <t>Мосійчук Алла Ярославівна</t>
  </si>
  <si>
    <t>Відокремлений структурний підрозділ "Березнівський лісотехнічний фаховий коледж Національного університету водного господарства та природокористування"</t>
  </si>
  <si>
    <t>GMW2025_12_455</t>
  </si>
  <si>
    <t>Божко Надія Валеріївна</t>
  </si>
  <si>
    <t>ВСП Фаховий коледж НУК імені адмірала Макарова</t>
  </si>
  <si>
    <t>GMW2025_12_456</t>
  </si>
  <si>
    <t>Середа Інна Анатоліївна</t>
  </si>
  <si>
    <t>ВСП "Глухівський агротехнічний фаховий коледж Сумського НАУ"</t>
  </si>
  <si>
    <t>GMW2025_12_457</t>
  </si>
  <si>
    <t>Синявін Олександр Миколайович</t>
  </si>
  <si>
    <t>GMW2025_12_458</t>
  </si>
  <si>
    <t>Ісаєнко Вікторія Валентинівна</t>
  </si>
  <si>
    <t>Навчальний Університет "Чернігівська Політехніка"</t>
  </si>
  <si>
    <t>GMW2025_12_459</t>
  </si>
  <si>
    <t>Ярмощук Вікторія Олегівна</t>
  </si>
  <si>
    <t>GMW2025_12_460</t>
  </si>
  <si>
    <t>Рилєєв Сергій Володимирович</t>
  </si>
  <si>
    <t>GMW2025_12_461</t>
  </si>
  <si>
    <t>Шевченко Євгеній Вікторович</t>
  </si>
  <si>
    <t>Таращанський Технічний та Економіко-Правовий Фаховий Коледж</t>
  </si>
  <si>
    <t>GMW2025_12_462</t>
  </si>
  <si>
    <t>Борисенко Вікторія Вячеславівна</t>
  </si>
  <si>
    <t>GMW2025_12_463</t>
  </si>
  <si>
    <t>Даолатзай Вероніка Хашимівна</t>
  </si>
  <si>
    <t>GMW2025_12_464</t>
  </si>
  <si>
    <t>Гайдаш Софія Олегівна</t>
  </si>
  <si>
    <t>GMW2025_12_465</t>
  </si>
  <si>
    <t>Козлов Олег Володимирович</t>
  </si>
  <si>
    <t>GMW2025_12_466</t>
  </si>
  <si>
    <t>Гордійчук Валерія Іванівна</t>
  </si>
  <si>
    <t>GMW2025_12_467</t>
  </si>
  <si>
    <t>Куковякіна Вероніка Іванівна</t>
  </si>
  <si>
    <t>GMW2025_12_468</t>
  </si>
  <si>
    <t>Пендюр Маріанна Миколаївна</t>
  </si>
  <si>
    <t>GMW2025_12_469</t>
  </si>
  <si>
    <t>Карасьов Артем Дмитрович</t>
  </si>
  <si>
    <t>GMW2025_12_470</t>
  </si>
  <si>
    <t>Семергей Мирослава Олегівна</t>
  </si>
  <si>
    <t>GMW2025_12_471</t>
  </si>
  <si>
    <t>Петровська Вікторія Олександрівна</t>
  </si>
  <si>
    <t>Відокремлений структурний підрозділ "Фаховий коледж економіки і технологій Національного університету "Чернігівська політехніка "</t>
  </si>
  <si>
    <t>GMW2025_12_472</t>
  </si>
  <si>
    <t>Власенко Владислав Романович</t>
  </si>
  <si>
    <t>Івано-Франківський Національний Технічний Університет Нафти і Газу</t>
  </si>
  <si>
    <t>GMW2025_12_473</t>
  </si>
  <si>
    <t>Когуч Анастасія</t>
  </si>
  <si>
    <t>GMW2025_12_474</t>
  </si>
  <si>
    <t>Баланда Яна</t>
  </si>
  <si>
    <t>GMW2025_12_475</t>
  </si>
  <si>
    <t>Гриньків Ростислав Васильович</t>
  </si>
  <si>
    <t>Національний технічний університет нафти і газу</t>
  </si>
  <si>
    <t>GMW2025_12_476</t>
  </si>
  <si>
    <t>Шевага Василь Михайлович</t>
  </si>
  <si>
    <t>GMW2025_12_477</t>
  </si>
  <si>
    <t>Лілія Маринчак</t>
  </si>
  <si>
    <t>GMW2025_12_478</t>
  </si>
  <si>
    <t>Понєдєльніков Богдан Олегович</t>
  </si>
  <si>
    <t>Центральноукраїнський центрально технічний університет</t>
  </si>
  <si>
    <t>GMW2025_12_479</t>
  </si>
  <si>
    <t>Мудра Ганна Володимирівна</t>
  </si>
  <si>
    <t>GMW2025_12_480</t>
  </si>
  <si>
    <t>Шведюк Каріна</t>
  </si>
  <si>
    <t>Івано-Франківський Національний технічний університет нафти і газу</t>
  </si>
  <si>
    <t>GMW2025_12_481</t>
  </si>
  <si>
    <t>Бучковська Вероніка Андріївна</t>
  </si>
  <si>
    <t>GMW2025_12_482</t>
  </si>
  <si>
    <t>Хуторна Лідія Іванівна</t>
  </si>
  <si>
    <t>Комунальний заклад дошкільної освіти комбінованого типу( яслі- садок)№75 Криворізької міської ради</t>
  </si>
  <si>
    <t>GMW2025_12_483</t>
  </si>
  <si>
    <t>Дідоха Марія Михайлівна</t>
  </si>
  <si>
    <t>GMW2025_12_484</t>
  </si>
  <si>
    <t>Дем'янишина Олеся Андріївна</t>
  </si>
  <si>
    <t>GMW2025_12_485</t>
  </si>
  <si>
    <t>Король Світлана Василівна</t>
  </si>
  <si>
    <t>GMW2025_12_486</t>
  </si>
  <si>
    <t>Гула Лілія Тарасівна</t>
  </si>
  <si>
    <t>GMW2025_12_487</t>
  </si>
  <si>
    <t>Гордюк Оксана</t>
  </si>
  <si>
    <t>GMW2025_12_488</t>
  </si>
  <si>
    <t>Гись Вікторія Вікторівна</t>
  </si>
  <si>
    <t>GMW2025_12_489</t>
  </si>
  <si>
    <t>Мельник Сергій Олександрович</t>
  </si>
  <si>
    <t>GMW2025_12_490</t>
  </si>
  <si>
    <t>Юр'як Роман Іванович</t>
  </si>
  <si>
    <t>Коломийський ліцей #9 Коломийської міської ради</t>
  </si>
  <si>
    <t>GMW2025_12_491</t>
  </si>
  <si>
    <t>Гриценко Віталіна</t>
  </si>
  <si>
    <t>GMW2025_12_492</t>
  </si>
  <si>
    <t>Шевченко Поліна Олександрівна</t>
  </si>
  <si>
    <t>GMW2025_12_493</t>
  </si>
  <si>
    <t>Анедченко Ірина Юріївна</t>
  </si>
  <si>
    <t>GMW2025_12_494</t>
  </si>
  <si>
    <t>Дем'яненко Світлана Миколаївна</t>
  </si>
  <si>
    <t>Відокремлений структурний підрозділ "Хомутецький фаховий коледж Полтавського державного аграрного університету"</t>
  </si>
  <si>
    <t>GMW2025_12_495</t>
  </si>
  <si>
    <t>Тимошевський Іван Сергійович</t>
  </si>
  <si>
    <t>Миколаївський технолого-економічний коледж</t>
  </si>
  <si>
    <t>GMW2025_12_496</t>
  </si>
  <si>
    <t>Покровка Валерія Едуардівна</t>
  </si>
  <si>
    <t>Таврійський державний агротехнологічний університет</t>
  </si>
  <si>
    <t>GMW2025_12_497</t>
  </si>
  <si>
    <t>Лазарь Тимофій Валерійович</t>
  </si>
  <si>
    <t>Таврійський державний агротехнологíчний університéт íмені Дмитра Моторного</t>
  </si>
  <si>
    <t>GMW2025_12_498</t>
  </si>
  <si>
    <t>Гаркуша Тамара Григорівна</t>
  </si>
  <si>
    <t>Сумський національний аграрний університет</t>
  </si>
  <si>
    <t>GMW2025_12_499</t>
  </si>
  <si>
    <t>Зубенко Ірина Вячеславівна</t>
  </si>
  <si>
    <t>Селидівський ліцей №1 Селидівської міської ради Покровського району Донецької області</t>
  </si>
  <si>
    <t>GMW2025_12_500</t>
  </si>
  <si>
    <t>Ірина Бондаренко</t>
  </si>
  <si>
    <t>НУ "Чернігівська політехніка"</t>
  </si>
  <si>
    <t>GMW2025_12_501</t>
  </si>
  <si>
    <t>Мустеца Ірина Василіана</t>
  </si>
  <si>
    <t>Чернівецький торговельно-економічний інститут ДТЕУ</t>
  </si>
  <si>
    <t>GMW2025_12_502</t>
  </si>
  <si>
    <t>Кокоша Вікторія Миколаївна</t>
  </si>
  <si>
    <t>ВСП "Технолого-економічний фаховий коледж Білоцерківського НАУ"</t>
  </si>
  <si>
    <t>GMW2025_12_503</t>
  </si>
  <si>
    <t>Бойко Роман Віталійович</t>
  </si>
  <si>
    <t>Відокремлений структурний підрозділ «Фаховий економічний коледж «Київського національного економічного університету ім. Вадима Гетьмана»</t>
  </si>
  <si>
    <t>GMW2025_12_504</t>
  </si>
  <si>
    <t>Вербицька Вікторія Іванівна</t>
  </si>
  <si>
    <t>GMW2025_12_505</t>
  </si>
  <si>
    <t>Василишин Марія Володимирівна</t>
  </si>
  <si>
    <t>ВСП Львівський фаховий коледж харчової і переробної промисловості НУХТ</t>
  </si>
  <si>
    <t>GMW2025_12_506</t>
  </si>
  <si>
    <t>Синовець Олег Олександрович</t>
  </si>
  <si>
    <t>Тернопільська загальноосвітня школа І-ІІІ ступенів №24</t>
  </si>
  <si>
    <t>GMW2025_12_507</t>
  </si>
  <si>
    <t>Мініх Олена Олександрівна</t>
  </si>
  <si>
    <t>Комунальний заклад дошкільноії освіти(ясла садок) №257 Кртворізька міська рада</t>
  </si>
  <si>
    <t>GMW2025_12_508</t>
  </si>
  <si>
    <t>Синовець Римма Олегівна</t>
  </si>
  <si>
    <t>GMW2025_12_509</t>
  </si>
  <si>
    <t>Бондаренко Свiтлана Миколаīвна</t>
  </si>
  <si>
    <t>Харкiвський автомобiльно-дорожний фаховий коледж</t>
  </si>
  <si>
    <t>GMW2025_12_510</t>
  </si>
  <si>
    <t>Пустова Юля Русланівна</t>
  </si>
  <si>
    <t>Вінницький державний педагогічний університет імені Михайла Коцюбинського</t>
  </si>
  <si>
    <t>GMW2025_12_511</t>
  </si>
  <si>
    <t>Козачок Андрій Михайлович</t>
  </si>
  <si>
    <t>GMW2025_12_512</t>
  </si>
  <si>
    <t>Івах Світлана Сергіївна</t>
  </si>
  <si>
    <t>Харківський автомобільного -дорожній фаховий коледж</t>
  </si>
  <si>
    <t>GMW2025_12_513</t>
  </si>
  <si>
    <t>Ганна Сербенюк</t>
  </si>
  <si>
    <t>Національний університет біоресурсів і природокористування України</t>
  </si>
  <si>
    <t>GMW2025_12_514</t>
  </si>
  <si>
    <t>Глейдман Кіра</t>
  </si>
  <si>
    <t>GMW2025_12_515</t>
  </si>
  <si>
    <t>Бірченко Анна Сергіївна</t>
  </si>
  <si>
    <t>ВСП "Кадіївський педагогічний фаховий коледж ДЗ "Луганський національний університет імені Тараса Шевченка "</t>
  </si>
  <si>
    <t>GMW2025_12_516</t>
  </si>
  <si>
    <t>Похвала Ганна Ігорівна</t>
  </si>
  <si>
    <t>ВСП «Кадіївський педагогічний фаховий коледж Державного закладу «Луганський національний університет імені Тараса Шевченка»</t>
  </si>
  <si>
    <t>GMW2025_12_517</t>
  </si>
  <si>
    <t>Віщак Олеся Василівна</t>
  </si>
  <si>
    <t>GMW2025_12_518</t>
  </si>
  <si>
    <t>Оксана ПРЯДКО</t>
  </si>
  <si>
    <t>GMW2025_12_519</t>
  </si>
  <si>
    <t>Науменко Анна Вячеславівна</t>
  </si>
  <si>
    <t>GMW2025_12_520</t>
  </si>
  <si>
    <t>Вареньє Дарина</t>
  </si>
  <si>
    <t>ЧНУ імені Богдана Хмельницького</t>
  </si>
  <si>
    <t>GMW2025_12_521</t>
  </si>
  <si>
    <t>Іщук Каріна Максимівна</t>
  </si>
  <si>
    <t>Центральноукраїнський Національний Технічний університет</t>
  </si>
  <si>
    <t>GMW2025_12_522</t>
  </si>
  <si>
    <t>Найченко Ірина Олександрівна</t>
  </si>
  <si>
    <t>Таращанський Технічний та економіко-правовий фаховий коледж</t>
  </si>
  <si>
    <t>GMW2025_12_523</t>
  </si>
  <si>
    <t>Грабчак Ірина Василівна</t>
  </si>
  <si>
    <t>Уманський педагогічний університет імені Павла Тичини</t>
  </si>
  <si>
    <t>GMW2025_12_524</t>
  </si>
  <si>
    <t>Малярчук Владислав Олександрович</t>
  </si>
  <si>
    <t>GMW2025_12_525</t>
  </si>
  <si>
    <t>Мустеца Назар Олегович ЧТЕІ ДТЕУ</t>
  </si>
  <si>
    <t>GMW2025_12_526</t>
  </si>
  <si>
    <t>Ковльчук Ірина Іванівна</t>
  </si>
  <si>
    <t>GMW2025_12_527</t>
  </si>
  <si>
    <t>Скрипник Микола Євгенович</t>
  </si>
  <si>
    <t>GMW2025_12_528</t>
  </si>
  <si>
    <t>Носуліч Давид Валентинович</t>
  </si>
  <si>
    <t>GMW2025_12_529</t>
  </si>
  <si>
    <t>Курило Іван</t>
  </si>
  <si>
    <t>GMW2025_12_530</t>
  </si>
  <si>
    <t>Горбунова Єкатерина</t>
  </si>
  <si>
    <t>GMW2025_12_531</t>
  </si>
  <si>
    <t>Токар Тетяна Миколаївна</t>
  </si>
  <si>
    <t>Комунальний заклад дошкільної освіти (ясла-садок) №257</t>
  </si>
  <si>
    <t>GMW2025_12_532</t>
  </si>
  <si>
    <t>Додіван Марія Олександрівна</t>
  </si>
  <si>
    <t>Державний біотехнологічний університет</t>
  </si>
  <si>
    <t>GMW2025_12_533</t>
  </si>
  <si>
    <t>Чикаловець Вікторія Юріївна</t>
  </si>
  <si>
    <t>Національний університет «Чернігівська Політехніка »</t>
  </si>
  <si>
    <t>GMW2025_12_534</t>
  </si>
  <si>
    <t>Махнюк Андрій Анатолійович</t>
  </si>
  <si>
    <t>Міжнародний класичний університет Пилипа Орлика</t>
  </si>
  <si>
    <t>GMW2025_12_535</t>
  </si>
  <si>
    <t>Драган Оксана Олександрівна</t>
  </si>
  <si>
    <t>GMW2025_12_536</t>
  </si>
  <si>
    <t>Голіней Юлія Олександрівна</t>
  </si>
  <si>
    <t>ДНЗ "Центр професійно-технічної освіти 1 м.Вінниці"</t>
  </si>
  <si>
    <t>GMW2025_12_537</t>
  </si>
  <si>
    <t>Бондаренко Катерина</t>
  </si>
  <si>
    <t>GMW2025_12_538</t>
  </si>
  <si>
    <t>Деркач Анастасія Русланівна</t>
  </si>
  <si>
    <t>GMW2025_12_539</t>
  </si>
  <si>
    <t>Тарасюк Ірина Володимирівна</t>
  </si>
  <si>
    <t>ВСП Технологічний фаховий коледж Національного лісотехнічного університету України"</t>
  </si>
  <si>
    <t>GMW2025_12_540</t>
  </si>
  <si>
    <t>Ісаєва Діана Сергіївна</t>
  </si>
  <si>
    <t>Центральноукраїнський національний технічний універсмети</t>
  </si>
  <si>
    <t>GMW2025_12_541</t>
  </si>
  <si>
    <t>Горошко Вікторія Леонідівна</t>
  </si>
  <si>
    <t>Селидівська загальноосвітня школа І-ІІІ ступенів №2 Селидівської міської ради Донецької області</t>
  </si>
  <si>
    <t>GMW2025_12_542</t>
  </si>
  <si>
    <t>Іщенко Катерина</t>
  </si>
  <si>
    <t>GMW2025_12_543</t>
  </si>
  <si>
    <t>Кравченко Олена Іванівна</t>
  </si>
  <si>
    <t>GMW2025_12_544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</si>
  <si>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</si>
  <si>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</si>
  <si>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GMW2025_12_545</t>
  </si>
  <si>
    <t>Діденко Євген Олександрович</t>
  </si>
  <si>
    <t>ЦНТУ</t>
  </si>
  <si>
    <t>GMW2025_12_546</t>
  </si>
  <si>
    <t>Богданова Марія Євгенівна</t>
  </si>
  <si>
    <t>GMW2025_12_547</t>
  </si>
  <si>
    <t>Пиріг Світлана Олександрівна</t>
  </si>
  <si>
    <t>GMW2025_12_548</t>
  </si>
  <si>
    <t>Власенко Анастасія Олександрівна</t>
  </si>
  <si>
    <t>Фаховий коледж економіки і технологій НУ «Чернігівська політехніка»</t>
  </si>
  <si>
    <t>GMW2025_12_549</t>
  </si>
  <si>
    <t>Іващенко Юлія Віталіївна</t>
  </si>
  <si>
    <t>Таврійський державний агротехнологічний університет ім. Дмитра Моторного</t>
  </si>
  <si>
    <t>GMW2025_12_550</t>
  </si>
  <si>
    <t>Поніч Артем Едуардович</t>
  </si>
  <si>
    <t>Чернівецький фаховий коледж технологій та дизайну</t>
  </si>
  <si>
    <t>GMW2025_12_551</t>
  </si>
  <si>
    <t>Білень Софія Леонідівна</t>
  </si>
  <si>
    <t>Економічний факультет ЛНУ імені Івана Франка</t>
  </si>
  <si>
    <t>GMW2025_12_552</t>
  </si>
  <si>
    <t>Дяк Олександра Степанівна</t>
  </si>
  <si>
    <t>GMW2025_12_553</t>
  </si>
  <si>
    <t>Довгвнюк Анна Ігорівна</t>
  </si>
  <si>
    <t>Чернівецький Фаховий коледж технологій та дизайну</t>
  </si>
  <si>
    <t>GMW2025_12_554</t>
  </si>
  <si>
    <t>ELVIRA TULYK</t>
  </si>
  <si>
    <t>GMW2025_12_555</t>
  </si>
  <si>
    <t>Головченко Тетяна Вʼячеславівна</t>
  </si>
  <si>
    <t>Комунальний заклад дошкільної освіти №259 Дніпровської міської ради</t>
  </si>
  <si>
    <t>GMW2025_12_556</t>
  </si>
  <si>
    <t>Левичкіна Олена Валентинівна</t>
  </si>
  <si>
    <t>Волинський фаховий коледж «Національного університету харчових технологій»</t>
  </si>
  <si>
    <t>GMW2025_12_557</t>
  </si>
  <si>
    <t>Омельченко Ірина Геннадіївна</t>
  </si>
  <si>
    <t>Комунальний заклад "Заклад дошкільної освіти (ясла -садок)265 Харківської міської ради "</t>
  </si>
  <si>
    <t>GMW2025_12_558</t>
  </si>
  <si>
    <t>Куліш Марія Федорівна</t>
  </si>
  <si>
    <t>ДНЗ 2 м. Чернігів</t>
  </si>
  <si>
    <t>GMW2025_12_559</t>
  </si>
  <si>
    <t>Чучман Андрій Васильович</t>
  </si>
  <si>
    <t>GMW2025_12_560</t>
  </si>
  <si>
    <t>Лошенюк Ірина Романівна</t>
  </si>
  <si>
    <t>GMW2025_12_561</t>
  </si>
  <si>
    <t>Галій Вероніка Ігорівна</t>
  </si>
  <si>
    <t>GMW2025_12_562</t>
  </si>
  <si>
    <t>Пугач Анна Сергіївна</t>
  </si>
  <si>
    <t>Комунальний заклад Сумської обласної ради "Сумський обласний академічний ліцей імені Дмитра Євдокимова"</t>
  </si>
  <si>
    <t>GMW2025_12_563</t>
  </si>
  <si>
    <t>Іванічик Назарій Олегович</t>
  </si>
  <si>
    <t>Чернівецький торговельно-економічний інститут</t>
  </si>
  <si>
    <t>GMW2025_12_564</t>
  </si>
  <si>
    <t>Груба Галина Олегівна</t>
  </si>
  <si>
    <t>GMW2025_12_565</t>
  </si>
  <si>
    <t>Демура Дарина Андріївна</t>
  </si>
  <si>
    <t>Лозівська філія харківського автомобільно-дорожнього фахового коледжу</t>
  </si>
  <si>
    <t>GMW2025_12_566</t>
  </si>
  <si>
    <t>Мельник Петро Гнатович</t>
  </si>
  <si>
    <t>Івано-Франківський Національний Техніснмй університет нафти і газу</t>
  </si>
  <si>
    <t>GMW2025_12_567</t>
  </si>
  <si>
    <t>Трасоруб Єлизавета Артурівна</t>
  </si>
  <si>
    <t>Чернівецький фаховий коледж дизайну та технології</t>
  </si>
  <si>
    <t>GMW2025_12_568</t>
  </si>
  <si>
    <t>Литовченко Сніжана Сергіївна</t>
  </si>
  <si>
    <t>GMW2025_12_569</t>
  </si>
  <si>
    <t>Пальоха Ольга Вадимівна</t>
  </si>
  <si>
    <t>Прилуцький технічний фаховий коледж</t>
  </si>
  <si>
    <t>GMW2025_12_570</t>
  </si>
  <si>
    <t>Нижник Софія Тарасівна</t>
  </si>
  <si>
    <t>ІФНТУНГ</t>
  </si>
  <si>
    <t>GMW2025_12_571</t>
  </si>
  <si>
    <t>Тайлакова Олена Володимирівна</t>
  </si>
  <si>
    <t>Відокремлений структурний підрозділ "Новокаховський фаховий коледж Таврійського державного агротехнологічного університету імені Дмитра Моторного"</t>
  </si>
  <si>
    <t>GMW2025_12_572</t>
  </si>
  <si>
    <t>Шевченко Олександр</t>
  </si>
  <si>
    <t>GMW2025_12_573</t>
  </si>
  <si>
    <t>Шевченко Олександр Дмитрович</t>
  </si>
  <si>
    <t>GMW2025_12_574</t>
  </si>
  <si>
    <t>Коротинська Олена Петрівна</t>
  </si>
  <si>
    <t>Центр позашкільної освіти "Школа Майбутнього "</t>
  </si>
  <si>
    <t>GMW2025_12_575</t>
  </si>
  <si>
    <t>Krymska Anna</t>
  </si>
  <si>
    <t>GMW2025_12_576</t>
  </si>
  <si>
    <t>ФІЛЬКІНА Юлія Євгенівна</t>
  </si>
  <si>
    <t>GMW2025_12_577</t>
  </si>
  <si>
    <t>Кочина Ольга Сергіївна</t>
  </si>
  <si>
    <t>Криворізький ліцей №127</t>
  </si>
  <si>
    <t>GMW2025_12_578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</si>
  <si>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</si>
  <si>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</si>
  <si>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GMW2025_12_579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</si>
  <si>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</si>
  <si>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</si>
  <si>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GMW2025_12_580</t>
  </si>
  <si>
    <t>Мацуняк Христина Ігорівна</t>
  </si>
  <si>
    <t>Львівський торговельно-економічний університет</t>
  </si>
  <si>
    <t>GMW2025_12_581</t>
  </si>
  <si>
    <t>Білошапка Оксана Миколаївна</t>
  </si>
  <si>
    <t>GMW2025_12_582</t>
  </si>
  <si>
    <t>Вороніч Євгенія Володимирівна</t>
  </si>
  <si>
    <t>GMW2025_12_583</t>
  </si>
  <si>
    <t>Гораль Ліліана Тарасівна</t>
  </si>
  <si>
    <t>GMW2025_12_584</t>
  </si>
  <si>
    <t>Сарбаш Юлія Андріївна</t>
  </si>
  <si>
    <t>GMW2025_12_585</t>
  </si>
  <si>
    <t>Файчук Ольга Валеріївна</t>
  </si>
  <si>
    <t>GMW2025_12_586</t>
  </si>
  <si>
    <t>Гришай Олег Вікторович</t>
  </si>
  <si>
    <t>GMW2025_12_587</t>
  </si>
  <si>
    <t>Гришай Ольга Михайлівна</t>
  </si>
  <si>
    <t>GMW2025_12_588</t>
  </si>
  <si>
    <t>Манаєнков Павло Олексійович</t>
  </si>
  <si>
    <t>GMW2025_12_589</t>
  </si>
  <si>
    <t>Зюзько Тетяна Григорівна</t>
  </si>
  <si>
    <t>GMW2025_12_590</t>
  </si>
  <si>
    <t>Симонов Сергій Михайлович</t>
  </si>
  <si>
    <t>GMW2025_12_591</t>
  </si>
  <si>
    <t>Мозговий Артем Сергійович</t>
  </si>
  <si>
    <t>GMW2025_12_592</t>
  </si>
  <si>
    <t>Лукін Олександр Віталійович</t>
  </si>
  <si>
    <t>GMW2025_12_593</t>
  </si>
  <si>
    <t>Невдаха Володимир Юрійович</t>
  </si>
  <si>
    <t>GMW2025_12_594</t>
  </si>
  <si>
    <t>Іщенко Яна Сергіївна</t>
  </si>
  <si>
    <t>GMW2025_12_595</t>
  </si>
  <si>
    <t>Пасенчук Тетяна Євгенівна</t>
  </si>
  <si>
    <t>GMW2025_12_596</t>
  </si>
  <si>
    <t>Гавриленко Аліна Василівна</t>
  </si>
  <si>
    <t>Херсонський кооперативний-економіко правовий фаховий коледж</t>
  </si>
  <si>
    <t>GMW2025_12_597</t>
  </si>
  <si>
    <t>Муравський Олексій Андрійович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</si>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</sst>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2pOgIUoYa8vOMMuYkM_C" TargetMode="External"/><Relationship Id="rId21" Type="http://schemas.openxmlformats.org/officeDocument/2006/relationships/hyperlink" Target="https://talan.bank.gov.ua/get-user-certificate/2pOgI_e53jvnPd7L6GaF" TargetMode="External"/><Relationship Id="rId324" Type="http://schemas.openxmlformats.org/officeDocument/2006/relationships/hyperlink" Target="https://talan.bank.gov.ua/get-user-certificate/2pOgIOkjQobGEHyeF7Ko" TargetMode="External"/><Relationship Id="rId531" Type="http://schemas.openxmlformats.org/officeDocument/2006/relationships/hyperlink" Target="https://talan.bank.gov.ua/get-user-certificate/2pOgILE73otT6XmKc7gv" TargetMode="External"/><Relationship Id="rId170" Type="http://schemas.openxmlformats.org/officeDocument/2006/relationships/hyperlink" Target="https://talan.bank.gov.ua/get-user-certificate/2pOgIUXfcp7NpeDZN8tm" TargetMode="External"/><Relationship Id="rId268" Type="http://schemas.openxmlformats.org/officeDocument/2006/relationships/hyperlink" Target="https://talan.bank.gov.ua/get-user-certificate/2pOgIFYcsw3xHti4GAQl" TargetMode="External"/><Relationship Id="rId475" Type="http://schemas.openxmlformats.org/officeDocument/2006/relationships/hyperlink" Target="https://talan.bank.gov.ua/get-user-certificate/2pOgId4z8AzJoyt33E5V" TargetMode="External"/><Relationship Id="rId32" Type="http://schemas.openxmlformats.org/officeDocument/2006/relationships/hyperlink" Target="https://talan.bank.gov.ua/get-user-certificate/2pOgIUzkiJKxt43yvSs_" TargetMode="External"/><Relationship Id="rId128" Type="http://schemas.openxmlformats.org/officeDocument/2006/relationships/hyperlink" Target="https://talan.bank.gov.ua/get-user-certificate/2pOgIEw3WQcJmwPLwnHp" TargetMode="External"/><Relationship Id="rId335" Type="http://schemas.openxmlformats.org/officeDocument/2006/relationships/hyperlink" Target="https://talan.bank.gov.ua/get-user-certificate/2pOgIURTikoYqIwLs1Ab" TargetMode="External"/><Relationship Id="rId542" Type="http://schemas.openxmlformats.org/officeDocument/2006/relationships/hyperlink" Target="https://talan.bank.gov.ua/get-user-certificate/2pOgIXKhO2YNOVL890Iq" TargetMode="External"/><Relationship Id="rId181" Type="http://schemas.openxmlformats.org/officeDocument/2006/relationships/hyperlink" Target="https://talan.bank.gov.ua/get-user-certificate/2pOgIJ0eHbnQMOlBVK5E" TargetMode="External"/><Relationship Id="rId402" Type="http://schemas.openxmlformats.org/officeDocument/2006/relationships/hyperlink" Target="https://talan.bank.gov.ua/get-user-certificate/2pOgID77nNRq_QiMXxFJ" TargetMode="External"/><Relationship Id="rId279" Type="http://schemas.openxmlformats.org/officeDocument/2006/relationships/hyperlink" Target="https://talan.bank.gov.ua/get-user-certificate/2pOgI2MHHUC5jX0i1-k_" TargetMode="External"/><Relationship Id="rId486" Type="http://schemas.openxmlformats.org/officeDocument/2006/relationships/hyperlink" Target="https://talan.bank.gov.ua/get-user-certificate/2pOgI2gRse5AbhJW-tNK" TargetMode="External"/><Relationship Id="rId43" Type="http://schemas.openxmlformats.org/officeDocument/2006/relationships/hyperlink" Target="https://talan.bank.gov.ua/get-user-certificate/2pOgINCNRdotxNHM9Xpp" TargetMode="External"/><Relationship Id="rId139" Type="http://schemas.openxmlformats.org/officeDocument/2006/relationships/hyperlink" Target="https://talan.bank.gov.ua/get-user-certificate/2pOgIerESWC49D29pjId" TargetMode="External"/><Relationship Id="rId346" Type="http://schemas.openxmlformats.org/officeDocument/2006/relationships/hyperlink" Target="https://talan.bank.gov.ua/get-user-certificate/2pOgIugqXXBMGAA6wvh9" TargetMode="External"/><Relationship Id="rId553" Type="http://schemas.openxmlformats.org/officeDocument/2006/relationships/hyperlink" Target="https://talan.bank.gov.ua/get-user-certificate/2pOgI81GqQZnPNwtcgJg" TargetMode="External"/><Relationship Id="rId192" Type="http://schemas.openxmlformats.org/officeDocument/2006/relationships/hyperlink" Target="https://talan.bank.gov.ua/get-user-certificate/2pOgISYBAN_cFDzkVfms" TargetMode="External"/><Relationship Id="rId206" Type="http://schemas.openxmlformats.org/officeDocument/2006/relationships/hyperlink" Target="https://talan.bank.gov.ua/get-user-certificate/2pOgIFEwzQ6b8_E5Z3I_" TargetMode="External"/><Relationship Id="rId413" Type="http://schemas.openxmlformats.org/officeDocument/2006/relationships/hyperlink" Target="https://talan.bank.gov.ua/get-user-certificate/2pOgIIlmznlMO1pPW4Go" TargetMode="External"/><Relationship Id="rId497" Type="http://schemas.openxmlformats.org/officeDocument/2006/relationships/hyperlink" Target="https://talan.bank.gov.ua/get-user-certificate/2pOgIw6GcUC9HATMhfX2" TargetMode="External"/><Relationship Id="rId357" Type="http://schemas.openxmlformats.org/officeDocument/2006/relationships/hyperlink" Target="https://talan.bank.gov.ua/get-user-certificate/2pOgIrgYCCm1uOeFAmG3" TargetMode="External"/><Relationship Id="rId54" Type="http://schemas.openxmlformats.org/officeDocument/2006/relationships/hyperlink" Target="https://talan.bank.gov.ua/get-user-certificate/2pOgIqPKCyv1KqoEH52g" TargetMode="External"/><Relationship Id="rId217" Type="http://schemas.openxmlformats.org/officeDocument/2006/relationships/hyperlink" Target="https://talan.bank.gov.ua/get-user-certificate/2pOgIqcIv7ajQEOHh04x" TargetMode="External"/><Relationship Id="rId564" Type="http://schemas.openxmlformats.org/officeDocument/2006/relationships/hyperlink" Target="https://talan.bank.gov.ua/get-user-certificate/2pOgIzFrHDm-a1VHs0ZS" TargetMode="External"/><Relationship Id="rId424" Type="http://schemas.openxmlformats.org/officeDocument/2006/relationships/hyperlink" Target="https://talan.bank.gov.ua/get-user-certificate/2pOgIAnQaZMKlIP36cxh" TargetMode="External"/><Relationship Id="rId270" Type="http://schemas.openxmlformats.org/officeDocument/2006/relationships/hyperlink" Target="https://talan.bank.gov.ua/get-user-certificate/2pOgIX3fABIo1uzBe31g" TargetMode="External"/><Relationship Id="rId65" Type="http://schemas.openxmlformats.org/officeDocument/2006/relationships/hyperlink" Target="https://talan.bank.gov.ua/get-user-certificate/2pOgIEG9ZMH8bmhEDUu4" TargetMode="External"/><Relationship Id="rId130" Type="http://schemas.openxmlformats.org/officeDocument/2006/relationships/hyperlink" Target="https://talan.bank.gov.ua/get-user-certificate/2pOgI4-l0VLu1Db8Jrv3" TargetMode="External"/><Relationship Id="rId368" Type="http://schemas.openxmlformats.org/officeDocument/2006/relationships/hyperlink" Target="https://talan.bank.gov.ua/get-user-certificate/2pOgIWjPIloBkSrTio3i" TargetMode="External"/><Relationship Id="rId575" Type="http://schemas.openxmlformats.org/officeDocument/2006/relationships/hyperlink" Target="https://talan.bank.gov.ua/get-user-certificate/2pOgIP0uUYTJSPCkuchB" TargetMode="External"/><Relationship Id="rId228" Type="http://schemas.openxmlformats.org/officeDocument/2006/relationships/hyperlink" Target="https://talan.bank.gov.ua/get-user-certificate/2pOgI-fYXXuYtapPcYXe" TargetMode="External"/><Relationship Id="rId435" Type="http://schemas.openxmlformats.org/officeDocument/2006/relationships/hyperlink" Target="https://talan.bank.gov.ua/get-user-certificate/2pOgI-rv8Y1c0bZfkLaK" TargetMode="External"/><Relationship Id="rId281" Type="http://schemas.openxmlformats.org/officeDocument/2006/relationships/hyperlink" Target="https://talan.bank.gov.ua/get-user-certificate/2pOgINcZskVU5YExi8kQ" TargetMode="External"/><Relationship Id="rId502" Type="http://schemas.openxmlformats.org/officeDocument/2006/relationships/hyperlink" Target="https://talan.bank.gov.ua/get-user-certificate/2pOgI-hwRlf9669-JUyY" TargetMode="External"/><Relationship Id="rId76" Type="http://schemas.openxmlformats.org/officeDocument/2006/relationships/hyperlink" Target="https://talan.bank.gov.ua/get-user-certificate/2pOgItrdgEsyWDdx7uix" TargetMode="External"/><Relationship Id="rId141" Type="http://schemas.openxmlformats.org/officeDocument/2006/relationships/hyperlink" Target="https://talan.bank.gov.ua/get-user-certificate/2pOgIdDuwV2fUJfpcaun" TargetMode="External"/><Relationship Id="rId379" Type="http://schemas.openxmlformats.org/officeDocument/2006/relationships/hyperlink" Target="https://talan.bank.gov.ua/get-user-certificate/2pOgIwJ7Zy5yszLka_m7" TargetMode="External"/><Relationship Id="rId586" Type="http://schemas.openxmlformats.org/officeDocument/2006/relationships/hyperlink" Target="https://talan.bank.gov.ua/get-user-certificate/2pOgIsyyatYgbGnOKR3j" TargetMode="External"/><Relationship Id="rId7" Type="http://schemas.openxmlformats.org/officeDocument/2006/relationships/hyperlink" Target="https://talan.bank.gov.ua/get-user-certificate/2pOgIWkiYFLbYvdjCqor" TargetMode="External"/><Relationship Id="rId239" Type="http://schemas.openxmlformats.org/officeDocument/2006/relationships/hyperlink" Target="https://talan.bank.gov.ua/get-user-certificate/2pOgIfNOsi8pOwDGCwZI" TargetMode="External"/><Relationship Id="rId446" Type="http://schemas.openxmlformats.org/officeDocument/2006/relationships/hyperlink" Target="https://talan.bank.gov.ua/get-user-certificate/2pOgIpeiSliR-rjVrqD3" TargetMode="External"/><Relationship Id="rId292" Type="http://schemas.openxmlformats.org/officeDocument/2006/relationships/hyperlink" Target="https://talan.bank.gov.ua/get-user-certificate/2pOgIGgGIpG4VMbUll7c" TargetMode="External"/><Relationship Id="rId306" Type="http://schemas.openxmlformats.org/officeDocument/2006/relationships/hyperlink" Target="https://talan.bank.gov.ua/get-user-certificate/2pOgId1WnL5idI5_o4p5" TargetMode="External"/><Relationship Id="rId87" Type="http://schemas.openxmlformats.org/officeDocument/2006/relationships/hyperlink" Target="https://talan.bank.gov.ua/get-user-certificate/2pOgIRfGQuAiQh42CC8T" TargetMode="External"/><Relationship Id="rId513" Type="http://schemas.openxmlformats.org/officeDocument/2006/relationships/hyperlink" Target="https://talan.bank.gov.ua/get-user-certificate/2pOgI4vxT86m_wdcDzhj" TargetMode="External"/><Relationship Id="rId597" Type="http://schemas.openxmlformats.org/officeDocument/2006/relationships/hyperlink" Target="https://talan.bank.gov.ua/get-user-certificate/2pOgIgDJbFGBousaHASa" TargetMode="External"/><Relationship Id="rId152" Type="http://schemas.openxmlformats.org/officeDocument/2006/relationships/hyperlink" Target="https://talan.bank.gov.ua/get-user-certificate/2pOgIlsgKPxNGgvVyqRn" TargetMode="External"/><Relationship Id="rId457" Type="http://schemas.openxmlformats.org/officeDocument/2006/relationships/hyperlink" Target="https://talan.bank.gov.ua/get-user-certificate/2pOgImCslExn7vSto55m" TargetMode="External"/><Relationship Id="rId261" Type="http://schemas.openxmlformats.org/officeDocument/2006/relationships/hyperlink" Target="https://talan.bank.gov.ua/get-user-certificate/2pOgIHBX2FHGmu5FgfKH" TargetMode="External"/><Relationship Id="rId499" Type="http://schemas.openxmlformats.org/officeDocument/2006/relationships/hyperlink" Target="https://talan.bank.gov.ua/get-user-certificate/2pOgIDir8clSJOASTQFr" TargetMode="External"/><Relationship Id="rId14" Type="http://schemas.openxmlformats.org/officeDocument/2006/relationships/hyperlink" Target="https://talan.bank.gov.ua/get-user-certificate/2pOgIL6rwONJxOvJbGO1" TargetMode="External"/><Relationship Id="rId56" Type="http://schemas.openxmlformats.org/officeDocument/2006/relationships/hyperlink" Target="https://talan.bank.gov.ua/get-user-certificate/2pOgI9t3YfDvKjJ5RotG" TargetMode="External"/><Relationship Id="rId317" Type="http://schemas.openxmlformats.org/officeDocument/2006/relationships/hyperlink" Target="https://talan.bank.gov.ua/get-user-certificate/2pOgIvpzzUVcTps1iau5" TargetMode="External"/><Relationship Id="rId359" Type="http://schemas.openxmlformats.org/officeDocument/2006/relationships/hyperlink" Target="https://talan.bank.gov.ua/get-user-certificate/2pOgIsoppujZnpdmwufM" TargetMode="External"/><Relationship Id="rId524" Type="http://schemas.openxmlformats.org/officeDocument/2006/relationships/hyperlink" Target="https://talan.bank.gov.ua/get-user-certificate/2pOgIhiotBo-suF_OIFn" TargetMode="External"/><Relationship Id="rId566" Type="http://schemas.openxmlformats.org/officeDocument/2006/relationships/hyperlink" Target="https://talan.bank.gov.ua/get-user-certificate/2pOgIdk12VXluHFqQIpA" TargetMode="External"/><Relationship Id="rId98" Type="http://schemas.openxmlformats.org/officeDocument/2006/relationships/hyperlink" Target="https://talan.bank.gov.ua/get-user-certificate/2pOgIYPSJWlwKERcU5wN" TargetMode="External"/><Relationship Id="rId121" Type="http://schemas.openxmlformats.org/officeDocument/2006/relationships/hyperlink" Target="https://talan.bank.gov.ua/get-user-certificate/2pOgI8grzrqB6qf1NQxU" TargetMode="External"/><Relationship Id="rId163" Type="http://schemas.openxmlformats.org/officeDocument/2006/relationships/hyperlink" Target="https://talan.bank.gov.ua/get-user-certificate/2pOgIopKBfh1tD3RNiCy" TargetMode="External"/><Relationship Id="rId219" Type="http://schemas.openxmlformats.org/officeDocument/2006/relationships/hyperlink" Target="https://talan.bank.gov.ua/get-user-certificate/2pOgIr4ZYgVrbBaUUJjk" TargetMode="External"/><Relationship Id="rId370" Type="http://schemas.openxmlformats.org/officeDocument/2006/relationships/hyperlink" Target="https://talan.bank.gov.ua/get-user-certificate/2pOgIVRHJpIPlk0uUlOJ" TargetMode="External"/><Relationship Id="rId426" Type="http://schemas.openxmlformats.org/officeDocument/2006/relationships/hyperlink" Target="https://talan.bank.gov.ua/get-user-certificate/2pOgI7hyDXU1M0CZwsYx" TargetMode="External"/><Relationship Id="rId230" Type="http://schemas.openxmlformats.org/officeDocument/2006/relationships/hyperlink" Target="https://talan.bank.gov.ua/get-user-certificate/2pOgIVHlOy75uxRv9x9L" TargetMode="External"/><Relationship Id="rId468" Type="http://schemas.openxmlformats.org/officeDocument/2006/relationships/hyperlink" Target="https://talan.bank.gov.ua/get-user-certificate/2pOgIqua_xsxGiH9yqR2" TargetMode="External"/><Relationship Id="rId25" Type="http://schemas.openxmlformats.org/officeDocument/2006/relationships/hyperlink" Target="https://talan.bank.gov.ua/get-user-certificate/2pOgI1oFDnH3XlrxsUce" TargetMode="External"/><Relationship Id="rId67" Type="http://schemas.openxmlformats.org/officeDocument/2006/relationships/hyperlink" Target="https://talan.bank.gov.ua/get-user-certificate/2pOgI6XpHtcPHmSztorE" TargetMode="External"/><Relationship Id="rId272" Type="http://schemas.openxmlformats.org/officeDocument/2006/relationships/hyperlink" Target="https://talan.bank.gov.ua/get-user-certificate/2pOgIx3aQBrfmUZ2fj-C" TargetMode="External"/><Relationship Id="rId328" Type="http://schemas.openxmlformats.org/officeDocument/2006/relationships/hyperlink" Target="https://talan.bank.gov.ua/get-user-certificate/2pOgIt66de5V56tl4Aak" TargetMode="External"/><Relationship Id="rId535" Type="http://schemas.openxmlformats.org/officeDocument/2006/relationships/hyperlink" Target="https://talan.bank.gov.ua/get-user-certificate/2pOgI2bYp1NQ2dh9-jSM" TargetMode="External"/><Relationship Id="rId577" Type="http://schemas.openxmlformats.org/officeDocument/2006/relationships/hyperlink" Target="https://talan.bank.gov.ua/get-user-certificate/2pOgI0WP9swA7rb7jLib" TargetMode="External"/><Relationship Id="rId132" Type="http://schemas.openxmlformats.org/officeDocument/2006/relationships/hyperlink" Target="https://talan.bank.gov.ua/get-user-certificate/2pOgI-JK7HMJIwe3GnJz" TargetMode="External"/><Relationship Id="rId174" Type="http://schemas.openxmlformats.org/officeDocument/2006/relationships/hyperlink" Target="https://talan.bank.gov.ua/get-user-certificate/2pOgIqM0fTpEYPI8ouyj" TargetMode="External"/><Relationship Id="rId381" Type="http://schemas.openxmlformats.org/officeDocument/2006/relationships/hyperlink" Target="https://talan.bank.gov.ua/get-user-certificate/2pOgItbRyBXOR2UDpcy3" TargetMode="External"/><Relationship Id="rId241" Type="http://schemas.openxmlformats.org/officeDocument/2006/relationships/hyperlink" Target="https://talan.bank.gov.ua/get-user-certificate/2pOgIDFODRmxHC_Rah71" TargetMode="External"/><Relationship Id="rId437" Type="http://schemas.openxmlformats.org/officeDocument/2006/relationships/hyperlink" Target="https://talan.bank.gov.ua/get-user-certificate/2pOgILZ16vH_8DfG7Xwm" TargetMode="External"/><Relationship Id="rId479" Type="http://schemas.openxmlformats.org/officeDocument/2006/relationships/hyperlink" Target="https://talan.bank.gov.ua/get-user-certificate/2pOgID40DEkFvwbHKEHO" TargetMode="External"/><Relationship Id="rId36" Type="http://schemas.openxmlformats.org/officeDocument/2006/relationships/hyperlink" Target="https://talan.bank.gov.ua/get-user-certificate/2pOgIjjpL2GGpDIdPkq3" TargetMode="External"/><Relationship Id="rId283" Type="http://schemas.openxmlformats.org/officeDocument/2006/relationships/hyperlink" Target="https://talan.bank.gov.ua/get-user-certificate/2pOgITQ8ZJtg3SH88uHu" TargetMode="External"/><Relationship Id="rId339" Type="http://schemas.openxmlformats.org/officeDocument/2006/relationships/hyperlink" Target="https://talan.bank.gov.ua/get-user-certificate/2pOgImbw0vhZY5LIpkqB" TargetMode="External"/><Relationship Id="rId490" Type="http://schemas.openxmlformats.org/officeDocument/2006/relationships/hyperlink" Target="https://talan.bank.gov.ua/get-user-certificate/2pOgIzVkXxb1o9LIQT91" TargetMode="External"/><Relationship Id="rId504" Type="http://schemas.openxmlformats.org/officeDocument/2006/relationships/hyperlink" Target="https://talan.bank.gov.ua/get-user-certificate/2pOgIWhX8RdsKrT_R-OF" TargetMode="External"/><Relationship Id="rId546" Type="http://schemas.openxmlformats.org/officeDocument/2006/relationships/hyperlink" Target="https://talan.bank.gov.ua/get-user-certificate/2pOgIIorlFFOMls7myOo" TargetMode="External"/><Relationship Id="rId78" Type="http://schemas.openxmlformats.org/officeDocument/2006/relationships/hyperlink" Target="https://talan.bank.gov.ua/get-user-certificate/2pOgInXmJ073bWgGzj8G" TargetMode="External"/><Relationship Id="rId101" Type="http://schemas.openxmlformats.org/officeDocument/2006/relationships/hyperlink" Target="https://talan.bank.gov.ua/get-user-certificate/2pOgIuz6iqs-n763p3Jx" TargetMode="External"/><Relationship Id="rId143" Type="http://schemas.openxmlformats.org/officeDocument/2006/relationships/hyperlink" Target="https://talan.bank.gov.ua/get-user-certificate/2pOgIoEg1qXvm7if3467" TargetMode="External"/><Relationship Id="rId185" Type="http://schemas.openxmlformats.org/officeDocument/2006/relationships/hyperlink" Target="https://talan.bank.gov.ua/get-user-certificate/2pOgId9WFkApCeAqcz2M" TargetMode="External"/><Relationship Id="rId350" Type="http://schemas.openxmlformats.org/officeDocument/2006/relationships/hyperlink" Target="https://talan.bank.gov.ua/get-user-certificate/2pOgIn8bpBdm3U8p3D_8" TargetMode="External"/><Relationship Id="rId406" Type="http://schemas.openxmlformats.org/officeDocument/2006/relationships/hyperlink" Target="https://talan.bank.gov.ua/get-user-certificate/2pOgIwGYMliJdySER1c3" TargetMode="External"/><Relationship Id="rId588" Type="http://schemas.openxmlformats.org/officeDocument/2006/relationships/hyperlink" Target="https://talan.bank.gov.ua/get-user-certificate/2pOgI_zsvo7xJyMpAGaA" TargetMode="External"/><Relationship Id="rId9" Type="http://schemas.openxmlformats.org/officeDocument/2006/relationships/hyperlink" Target="https://talan.bank.gov.ua/get-user-certificate/2pOgI9c56Hc5RRk_cdzu" TargetMode="External"/><Relationship Id="rId210" Type="http://schemas.openxmlformats.org/officeDocument/2006/relationships/hyperlink" Target="https://talan.bank.gov.ua/get-user-certificate/2pOgIawx-eiDwCirR-Gk" TargetMode="External"/><Relationship Id="rId392" Type="http://schemas.openxmlformats.org/officeDocument/2006/relationships/hyperlink" Target="https://talan.bank.gov.ua/get-user-certificate/2pOgIBIF11IZ4wX_uzjF" TargetMode="External"/><Relationship Id="rId448" Type="http://schemas.openxmlformats.org/officeDocument/2006/relationships/hyperlink" Target="https://talan.bank.gov.ua/get-user-certificate/2pOgIPVzGXzm9v7oc_NG" TargetMode="External"/><Relationship Id="rId252" Type="http://schemas.openxmlformats.org/officeDocument/2006/relationships/hyperlink" Target="https://talan.bank.gov.ua/get-user-certificate/2pOgICJ5ZszbEPRb8fIa" TargetMode="External"/><Relationship Id="rId294" Type="http://schemas.openxmlformats.org/officeDocument/2006/relationships/hyperlink" Target="https://talan.bank.gov.ua/get-user-certificate/2pOgIoCViChc___muQX3" TargetMode="External"/><Relationship Id="rId308" Type="http://schemas.openxmlformats.org/officeDocument/2006/relationships/hyperlink" Target="https://talan.bank.gov.ua/get-user-certificate/2pOgI8fUXhT8TIGsCZE9" TargetMode="External"/><Relationship Id="rId515" Type="http://schemas.openxmlformats.org/officeDocument/2006/relationships/hyperlink" Target="https://talan.bank.gov.ua/get-user-certificate/2pOgIyu8eQbzBvHlaIkn" TargetMode="External"/><Relationship Id="rId47" Type="http://schemas.openxmlformats.org/officeDocument/2006/relationships/hyperlink" Target="https://talan.bank.gov.ua/get-user-certificate/2pOgIhxNeiCzsTNlBG3x" TargetMode="External"/><Relationship Id="rId89" Type="http://schemas.openxmlformats.org/officeDocument/2006/relationships/hyperlink" Target="https://talan.bank.gov.ua/get-user-certificate/2pOgIbb6E9dJSlkSrQ4F" TargetMode="External"/><Relationship Id="rId112" Type="http://schemas.openxmlformats.org/officeDocument/2006/relationships/hyperlink" Target="https://talan.bank.gov.ua/get-user-certificate/2pOgIVS_gFSp7gr1QCfb" TargetMode="External"/><Relationship Id="rId154" Type="http://schemas.openxmlformats.org/officeDocument/2006/relationships/hyperlink" Target="https://talan.bank.gov.ua/get-user-certificate/2pOgIQz6Rwbn7KjgYl1l" TargetMode="External"/><Relationship Id="rId361" Type="http://schemas.openxmlformats.org/officeDocument/2006/relationships/hyperlink" Target="https://talan.bank.gov.ua/get-user-certificate/2pOgIuTkjCw-GxyI-itu" TargetMode="External"/><Relationship Id="rId557" Type="http://schemas.openxmlformats.org/officeDocument/2006/relationships/hyperlink" Target="https://talan.bank.gov.ua/get-user-certificate/2pOgIXnCZVn460M8JikY" TargetMode="External"/><Relationship Id="rId196" Type="http://schemas.openxmlformats.org/officeDocument/2006/relationships/hyperlink" Target="https://talan.bank.gov.ua/get-user-certificate/2pOgI7-1B4VmPoT5dkhp" TargetMode="External"/><Relationship Id="rId417" Type="http://schemas.openxmlformats.org/officeDocument/2006/relationships/hyperlink" Target="https://talan.bank.gov.ua/get-user-certificate/2pOgIOmiSquNROXx2eWC" TargetMode="External"/><Relationship Id="rId459" Type="http://schemas.openxmlformats.org/officeDocument/2006/relationships/hyperlink" Target="https://talan.bank.gov.ua/get-user-certificate/2pOgIeF_u4tq8vbnSQna" TargetMode="External"/><Relationship Id="rId16" Type="http://schemas.openxmlformats.org/officeDocument/2006/relationships/hyperlink" Target="https://talan.bank.gov.ua/get-user-certificate/2pOgIP9Cqe6byu1qyUGV" TargetMode="External"/><Relationship Id="rId221" Type="http://schemas.openxmlformats.org/officeDocument/2006/relationships/hyperlink" Target="https://talan.bank.gov.ua/get-user-certificate/2pOgIU2B3EC9vvKSI2NG" TargetMode="External"/><Relationship Id="rId263" Type="http://schemas.openxmlformats.org/officeDocument/2006/relationships/hyperlink" Target="https://talan.bank.gov.ua/get-user-certificate/2pOgIzoh5Ngi58hNHKnt" TargetMode="External"/><Relationship Id="rId319" Type="http://schemas.openxmlformats.org/officeDocument/2006/relationships/hyperlink" Target="https://talan.bank.gov.ua/get-user-certificate/2pOgIw6nnbB9bBfGArWm" TargetMode="External"/><Relationship Id="rId470" Type="http://schemas.openxmlformats.org/officeDocument/2006/relationships/hyperlink" Target="https://talan.bank.gov.ua/get-user-certificate/2pOgI8e5AX-1a2jr3JHF" TargetMode="External"/><Relationship Id="rId526" Type="http://schemas.openxmlformats.org/officeDocument/2006/relationships/hyperlink" Target="https://talan.bank.gov.ua/get-user-certificate/2pOgIfiCMCGROmvfWMdc" TargetMode="External"/><Relationship Id="rId58" Type="http://schemas.openxmlformats.org/officeDocument/2006/relationships/hyperlink" Target="https://talan.bank.gov.ua/get-user-certificate/2pOgIBSZ4J2bWt3Cqf4Q" TargetMode="External"/><Relationship Id="rId123" Type="http://schemas.openxmlformats.org/officeDocument/2006/relationships/hyperlink" Target="https://talan.bank.gov.ua/get-user-certificate/2pOgIwwGUZ8Qgxmya_PK" TargetMode="External"/><Relationship Id="rId330" Type="http://schemas.openxmlformats.org/officeDocument/2006/relationships/hyperlink" Target="https://talan.bank.gov.ua/get-user-certificate/2pOgIXaQ7m2GAJrMiwt8" TargetMode="External"/><Relationship Id="rId568" Type="http://schemas.openxmlformats.org/officeDocument/2006/relationships/hyperlink" Target="https://talan.bank.gov.ua/get-user-certificate/2pOgI3lkDZo1bgFSUvjJ" TargetMode="External"/><Relationship Id="rId165" Type="http://schemas.openxmlformats.org/officeDocument/2006/relationships/hyperlink" Target="https://talan.bank.gov.ua/get-user-certificate/2pOgIcFQtjErN-xoNQdt" TargetMode="External"/><Relationship Id="rId372" Type="http://schemas.openxmlformats.org/officeDocument/2006/relationships/hyperlink" Target="https://talan.bank.gov.ua/get-user-certificate/2pOgIVBSvOgnQT_COkjc" TargetMode="External"/><Relationship Id="rId428" Type="http://schemas.openxmlformats.org/officeDocument/2006/relationships/hyperlink" Target="https://talan.bank.gov.ua/get-user-certificate/2pOgIvIDhixi2eUJxKqw" TargetMode="External"/><Relationship Id="rId232" Type="http://schemas.openxmlformats.org/officeDocument/2006/relationships/hyperlink" Target="https://talan.bank.gov.ua/get-user-certificate/2pOgInfheyg94eVhxhdF" TargetMode="External"/><Relationship Id="rId274" Type="http://schemas.openxmlformats.org/officeDocument/2006/relationships/hyperlink" Target="https://talan.bank.gov.ua/get-user-certificate/2pOgIX0FCp0zjT8HJKlG" TargetMode="External"/><Relationship Id="rId481" Type="http://schemas.openxmlformats.org/officeDocument/2006/relationships/hyperlink" Target="https://talan.bank.gov.ua/get-user-certificate/2pOgIyJxwhqqRRiVJceL" TargetMode="External"/><Relationship Id="rId27" Type="http://schemas.openxmlformats.org/officeDocument/2006/relationships/hyperlink" Target="https://talan.bank.gov.ua/get-user-certificate/2pOgIGtAiPO5qgFSh-l8" TargetMode="External"/><Relationship Id="rId69" Type="http://schemas.openxmlformats.org/officeDocument/2006/relationships/hyperlink" Target="https://talan.bank.gov.ua/get-user-certificate/2pOgIuyknlV9UKFX_tXg" TargetMode="External"/><Relationship Id="rId134" Type="http://schemas.openxmlformats.org/officeDocument/2006/relationships/hyperlink" Target="https://talan.bank.gov.ua/get-user-certificate/2pOgI0OmBtAIdZkfxkgO" TargetMode="External"/><Relationship Id="rId537" Type="http://schemas.openxmlformats.org/officeDocument/2006/relationships/hyperlink" Target="https://talan.bank.gov.ua/get-user-certificate/2pOgI_xwQQzOhL9I_8-O" TargetMode="External"/><Relationship Id="rId579" Type="http://schemas.openxmlformats.org/officeDocument/2006/relationships/hyperlink" Target="https://talan.bank.gov.ua/get-user-certificate/2pOgI-OZNDlMKQ6mBaHe" TargetMode="External"/><Relationship Id="rId80" Type="http://schemas.openxmlformats.org/officeDocument/2006/relationships/hyperlink" Target="https://talan.bank.gov.ua/get-user-certificate/2pOgIWAGsHWS3WkJpp3t" TargetMode="External"/><Relationship Id="rId176" Type="http://schemas.openxmlformats.org/officeDocument/2006/relationships/hyperlink" Target="https://talan.bank.gov.ua/get-user-certificate/2pOgIAlMMqkPQ0DUHDDP" TargetMode="External"/><Relationship Id="rId341" Type="http://schemas.openxmlformats.org/officeDocument/2006/relationships/hyperlink" Target="https://talan.bank.gov.ua/get-user-certificate/2pOgIGvCYaAyonKW0GTi" TargetMode="External"/><Relationship Id="rId383" Type="http://schemas.openxmlformats.org/officeDocument/2006/relationships/hyperlink" Target="https://talan.bank.gov.ua/get-user-certificate/2pOgI75j6AyHkGCmWT2G" TargetMode="External"/><Relationship Id="rId439" Type="http://schemas.openxmlformats.org/officeDocument/2006/relationships/hyperlink" Target="https://talan.bank.gov.ua/get-user-certificate/2pOgIaGVjkvwTuei9C1I" TargetMode="External"/><Relationship Id="rId590" Type="http://schemas.openxmlformats.org/officeDocument/2006/relationships/hyperlink" Target="https://talan.bank.gov.ua/get-user-certificate/2pOgIh3ufdUNSAzHzC98" TargetMode="External"/><Relationship Id="rId201" Type="http://schemas.openxmlformats.org/officeDocument/2006/relationships/hyperlink" Target="https://talan.bank.gov.ua/get-user-certificate/2pOgIV21BWTcEwYwNwNy" TargetMode="External"/><Relationship Id="rId243" Type="http://schemas.openxmlformats.org/officeDocument/2006/relationships/hyperlink" Target="https://talan.bank.gov.ua/get-user-certificate/2pOgIu-xOQu2aYw77yeC" TargetMode="External"/><Relationship Id="rId285" Type="http://schemas.openxmlformats.org/officeDocument/2006/relationships/hyperlink" Target="https://talan.bank.gov.ua/get-user-certificate/2pOgIOnFoaduftB934Pc" TargetMode="External"/><Relationship Id="rId450" Type="http://schemas.openxmlformats.org/officeDocument/2006/relationships/hyperlink" Target="https://talan.bank.gov.ua/get-user-certificate/2pOgIJBxyCjlZc4LaynD" TargetMode="External"/><Relationship Id="rId506" Type="http://schemas.openxmlformats.org/officeDocument/2006/relationships/hyperlink" Target="https://talan.bank.gov.ua/get-user-certificate/2pOgIOPzO_5Iue8MrCwI" TargetMode="External"/><Relationship Id="rId38" Type="http://schemas.openxmlformats.org/officeDocument/2006/relationships/hyperlink" Target="https://talan.bank.gov.ua/get-user-certificate/2pOgIFjAEmGD82tXKqS9" TargetMode="External"/><Relationship Id="rId103" Type="http://schemas.openxmlformats.org/officeDocument/2006/relationships/hyperlink" Target="https://talan.bank.gov.ua/get-user-certificate/2pOgIah-abQ4BKu-EBna" TargetMode="External"/><Relationship Id="rId310" Type="http://schemas.openxmlformats.org/officeDocument/2006/relationships/hyperlink" Target="https://talan.bank.gov.ua/get-user-certificate/2pOgIm06imNJhgDlSECr" TargetMode="External"/><Relationship Id="rId492" Type="http://schemas.openxmlformats.org/officeDocument/2006/relationships/hyperlink" Target="https://talan.bank.gov.ua/get-user-certificate/2pOgIIbGuM1Y7x_RksFi" TargetMode="External"/><Relationship Id="rId548" Type="http://schemas.openxmlformats.org/officeDocument/2006/relationships/hyperlink" Target="https://talan.bank.gov.ua/get-user-certificate/2pOgIKCtGvZk3G_vZrdU" TargetMode="External"/><Relationship Id="rId91" Type="http://schemas.openxmlformats.org/officeDocument/2006/relationships/hyperlink" Target="https://talan.bank.gov.ua/get-user-certificate/2pOgIvXP5ys2G1JerSm4" TargetMode="External"/><Relationship Id="rId145" Type="http://schemas.openxmlformats.org/officeDocument/2006/relationships/hyperlink" Target="https://talan.bank.gov.ua/get-user-certificate/2pOgIPT75Il1z79arygP" TargetMode="External"/><Relationship Id="rId187" Type="http://schemas.openxmlformats.org/officeDocument/2006/relationships/hyperlink" Target="https://talan.bank.gov.ua/get-user-certificate/2pOgIF5xU0Kb31QPeHkh" TargetMode="External"/><Relationship Id="rId352" Type="http://schemas.openxmlformats.org/officeDocument/2006/relationships/hyperlink" Target="https://talan.bank.gov.ua/get-user-certificate/2pOgI8ICDpMq4RjcBKzN" TargetMode="External"/><Relationship Id="rId394" Type="http://schemas.openxmlformats.org/officeDocument/2006/relationships/hyperlink" Target="https://talan.bank.gov.ua/get-user-certificate/2pOgIwIlkJj_nqeixhAA" TargetMode="External"/><Relationship Id="rId408" Type="http://schemas.openxmlformats.org/officeDocument/2006/relationships/hyperlink" Target="https://talan.bank.gov.ua/get-user-certificate/2pOgIpxD_pUnm-6DXrYo" TargetMode="External"/><Relationship Id="rId212" Type="http://schemas.openxmlformats.org/officeDocument/2006/relationships/hyperlink" Target="https://talan.bank.gov.ua/get-user-certificate/2pOgIWwTT5JZFCR-87CC" TargetMode="External"/><Relationship Id="rId254" Type="http://schemas.openxmlformats.org/officeDocument/2006/relationships/hyperlink" Target="https://talan.bank.gov.ua/get-user-certificate/2pOgI05Zr0pwZX93WmAL" TargetMode="External"/><Relationship Id="rId49" Type="http://schemas.openxmlformats.org/officeDocument/2006/relationships/hyperlink" Target="https://talan.bank.gov.ua/get-user-certificate/2pOgIKB8Ed21IBMveo-S" TargetMode="External"/><Relationship Id="rId114" Type="http://schemas.openxmlformats.org/officeDocument/2006/relationships/hyperlink" Target="https://talan.bank.gov.ua/get-user-certificate/2pOgI0cmu5bSUDps0Zju" TargetMode="External"/><Relationship Id="rId296" Type="http://schemas.openxmlformats.org/officeDocument/2006/relationships/hyperlink" Target="https://talan.bank.gov.ua/get-user-certificate/2pOgImpuQDGyJv3FVTRo" TargetMode="External"/><Relationship Id="rId461" Type="http://schemas.openxmlformats.org/officeDocument/2006/relationships/hyperlink" Target="https://talan.bank.gov.ua/get-user-certificate/2pOgIghZ68g0WAiHpNOF" TargetMode="External"/><Relationship Id="rId517" Type="http://schemas.openxmlformats.org/officeDocument/2006/relationships/hyperlink" Target="https://talan.bank.gov.ua/get-user-certificate/2pOgIIHpqmoODe6nGggF" TargetMode="External"/><Relationship Id="rId559" Type="http://schemas.openxmlformats.org/officeDocument/2006/relationships/hyperlink" Target="https://talan.bank.gov.ua/get-user-certificate/2pOgIzDgUAdSqlcDM1i6" TargetMode="External"/><Relationship Id="rId60" Type="http://schemas.openxmlformats.org/officeDocument/2006/relationships/hyperlink" Target="https://talan.bank.gov.ua/get-user-certificate/2pOgI3wvsSmAPkV3tnW_" TargetMode="External"/><Relationship Id="rId156" Type="http://schemas.openxmlformats.org/officeDocument/2006/relationships/hyperlink" Target="https://talan.bank.gov.ua/get-user-certificate/2pOgIGeOYXVPSYoS1wz5" TargetMode="External"/><Relationship Id="rId198" Type="http://schemas.openxmlformats.org/officeDocument/2006/relationships/hyperlink" Target="https://talan.bank.gov.ua/get-user-certificate/2pOgId0_XzVeYcKKO0UM" TargetMode="External"/><Relationship Id="rId321" Type="http://schemas.openxmlformats.org/officeDocument/2006/relationships/hyperlink" Target="https://talan.bank.gov.ua/get-user-certificate/2pOgIjFOpySD6jQhQ04e" TargetMode="External"/><Relationship Id="rId363" Type="http://schemas.openxmlformats.org/officeDocument/2006/relationships/hyperlink" Target="https://talan.bank.gov.ua/get-user-certificate/2pOgIoGy-hbok1VslOrC" TargetMode="External"/><Relationship Id="rId419" Type="http://schemas.openxmlformats.org/officeDocument/2006/relationships/hyperlink" Target="https://talan.bank.gov.ua/get-user-certificate/2pOgI8g0kksRC_0b-JAU" TargetMode="External"/><Relationship Id="rId570" Type="http://schemas.openxmlformats.org/officeDocument/2006/relationships/hyperlink" Target="https://talan.bank.gov.ua/get-user-certificate/2pOgIKdkWahYb3_piH_2" TargetMode="External"/><Relationship Id="rId223" Type="http://schemas.openxmlformats.org/officeDocument/2006/relationships/hyperlink" Target="https://talan.bank.gov.ua/get-user-certificate/2pOgIC6m7pJGjZBztQsy" TargetMode="External"/><Relationship Id="rId430" Type="http://schemas.openxmlformats.org/officeDocument/2006/relationships/hyperlink" Target="https://talan.bank.gov.ua/get-user-certificate/2pOgI2RA1MV1J_-p60-n" TargetMode="External"/><Relationship Id="rId18" Type="http://schemas.openxmlformats.org/officeDocument/2006/relationships/hyperlink" Target="https://talan.bank.gov.ua/get-user-certificate/2pOgILaFTl4CNzhaSt2S" TargetMode="External"/><Relationship Id="rId265" Type="http://schemas.openxmlformats.org/officeDocument/2006/relationships/hyperlink" Target="https://talan.bank.gov.ua/get-user-certificate/2pOgIfTmFBKGs2pbKm3Q" TargetMode="External"/><Relationship Id="rId472" Type="http://schemas.openxmlformats.org/officeDocument/2006/relationships/hyperlink" Target="https://talan.bank.gov.ua/get-user-certificate/2pOgI1o9d0ARME-dpdVt" TargetMode="External"/><Relationship Id="rId528" Type="http://schemas.openxmlformats.org/officeDocument/2006/relationships/hyperlink" Target="https://talan.bank.gov.ua/get-user-certificate/2pOgI-uuxhy4bUvfvq8a" TargetMode="External"/><Relationship Id="rId125" Type="http://schemas.openxmlformats.org/officeDocument/2006/relationships/hyperlink" Target="https://talan.bank.gov.ua/get-user-certificate/2pOgIPlJUqzfDiBc07M-" TargetMode="External"/><Relationship Id="rId167" Type="http://schemas.openxmlformats.org/officeDocument/2006/relationships/hyperlink" Target="https://talan.bank.gov.ua/get-user-certificate/2pOgIO08uHwyOOWHycUj" TargetMode="External"/><Relationship Id="rId332" Type="http://schemas.openxmlformats.org/officeDocument/2006/relationships/hyperlink" Target="https://talan.bank.gov.ua/get-user-certificate/2pOgIwIZfcJZaLKnOAMH" TargetMode="External"/><Relationship Id="rId374" Type="http://schemas.openxmlformats.org/officeDocument/2006/relationships/hyperlink" Target="https://talan.bank.gov.ua/get-user-certificate/2pOgI39YwVFbDr6fvaPb" TargetMode="External"/><Relationship Id="rId581" Type="http://schemas.openxmlformats.org/officeDocument/2006/relationships/hyperlink" Target="https://talan.bank.gov.ua/get-user-certificate/2pOgI_ZQlLKfpFvbwo_i" TargetMode="External"/><Relationship Id="rId71" Type="http://schemas.openxmlformats.org/officeDocument/2006/relationships/hyperlink" Target="https://talan.bank.gov.ua/get-user-certificate/2pOgIyCydk8X_jvTqDOR" TargetMode="External"/><Relationship Id="rId234" Type="http://schemas.openxmlformats.org/officeDocument/2006/relationships/hyperlink" Target="https://talan.bank.gov.ua/get-user-certificate/2pOgI37BtI5KcpcCqyeB" TargetMode="External"/><Relationship Id="rId2" Type="http://schemas.openxmlformats.org/officeDocument/2006/relationships/hyperlink" Target="https://talan.bank.gov.ua/get-user-certificate/2pOgIJDsXaAxqS6ZTKEQ" TargetMode="External"/><Relationship Id="rId29" Type="http://schemas.openxmlformats.org/officeDocument/2006/relationships/hyperlink" Target="https://talan.bank.gov.ua/get-user-certificate/2pOgIe5Skg1y052rFhio" TargetMode="External"/><Relationship Id="rId276" Type="http://schemas.openxmlformats.org/officeDocument/2006/relationships/hyperlink" Target="https://talan.bank.gov.ua/get-user-certificate/2pOgI4LeagkcCEVCQRVI" TargetMode="External"/><Relationship Id="rId441" Type="http://schemas.openxmlformats.org/officeDocument/2006/relationships/hyperlink" Target="https://talan.bank.gov.ua/get-user-certificate/2pOgItWt33bWK5b2RyyO" TargetMode="External"/><Relationship Id="rId483" Type="http://schemas.openxmlformats.org/officeDocument/2006/relationships/hyperlink" Target="https://talan.bank.gov.ua/get-user-certificate/2pOgI1vVlxIEO7TCr0Wz" TargetMode="External"/><Relationship Id="rId539" Type="http://schemas.openxmlformats.org/officeDocument/2006/relationships/hyperlink" Target="https://talan.bank.gov.ua/get-user-certificate/2pOgIFAB1rOoiGu9QvNa" TargetMode="External"/><Relationship Id="rId40" Type="http://schemas.openxmlformats.org/officeDocument/2006/relationships/hyperlink" Target="https://talan.bank.gov.ua/get-user-certificate/2pOgIu6NpREr9-VS6AZ9" TargetMode="External"/><Relationship Id="rId136" Type="http://schemas.openxmlformats.org/officeDocument/2006/relationships/hyperlink" Target="https://talan.bank.gov.ua/get-user-certificate/2pOgIzcH2ayv2g5M28K4" TargetMode="External"/><Relationship Id="rId178" Type="http://schemas.openxmlformats.org/officeDocument/2006/relationships/hyperlink" Target="https://talan.bank.gov.ua/get-user-certificate/2pOgIGLSTWD6iTN8QxUl" TargetMode="External"/><Relationship Id="rId301" Type="http://schemas.openxmlformats.org/officeDocument/2006/relationships/hyperlink" Target="https://talan.bank.gov.ua/get-user-certificate/2pOgIzNXPuSjHyaab_dK" TargetMode="External"/><Relationship Id="rId343" Type="http://schemas.openxmlformats.org/officeDocument/2006/relationships/hyperlink" Target="https://talan.bank.gov.ua/get-user-certificate/2pOgIBXCsos6NwpNmrIw" TargetMode="External"/><Relationship Id="rId550" Type="http://schemas.openxmlformats.org/officeDocument/2006/relationships/hyperlink" Target="https://talan.bank.gov.ua/get-user-certificate/2pOgIfvqg7IZpHixE_lP" TargetMode="External"/><Relationship Id="rId82" Type="http://schemas.openxmlformats.org/officeDocument/2006/relationships/hyperlink" Target="https://talan.bank.gov.ua/get-user-certificate/2pOgI9ypgNSGZ_lJBdP1" TargetMode="External"/><Relationship Id="rId203" Type="http://schemas.openxmlformats.org/officeDocument/2006/relationships/hyperlink" Target="https://talan.bank.gov.ua/get-user-certificate/2pOgIPjml0h5FemLKF_f" TargetMode="External"/><Relationship Id="rId385" Type="http://schemas.openxmlformats.org/officeDocument/2006/relationships/hyperlink" Target="https://talan.bank.gov.ua/get-user-certificate/2pOgIvuVBUe_8TCY0UN-" TargetMode="External"/><Relationship Id="rId592" Type="http://schemas.openxmlformats.org/officeDocument/2006/relationships/hyperlink" Target="https://talan.bank.gov.ua/get-user-certificate/2pOgIpaNU6eLYbzh9GU6" TargetMode="External"/><Relationship Id="rId245" Type="http://schemas.openxmlformats.org/officeDocument/2006/relationships/hyperlink" Target="https://talan.bank.gov.ua/get-user-certificate/2pOgI2E5ZkFkXS4SAD0h" TargetMode="External"/><Relationship Id="rId287" Type="http://schemas.openxmlformats.org/officeDocument/2006/relationships/hyperlink" Target="https://talan.bank.gov.ua/get-user-certificate/2pOgIayp8Sk3UFep1ycN" TargetMode="External"/><Relationship Id="rId410" Type="http://schemas.openxmlformats.org/officeDocument/2006/relationships/hyperlink" Target="https://talan.bank.gov.ua/get-user-certificate/2pOgI4pHzvY5FoC8qsRZ" TargetMode="External"/><Relationship Id="rId452" Type="http://schemas.openxmlformats.org/officeDocument/2006/relationships/hyperlink" Target="https://talan.bank.gov.ua/get-user-certificate/2pOgIz0VMYRYyFiaYpW9" TargetMode="External"/><Relationship Id="rId494" Type="http://schemas.openxmlformats.org/officeDocument/2006/relationships/hyperlink" Target="https://talan.bank.gov.ua/get-user-certificate/2pOgIAD18RGlXnmki2Ux" TargetMode="External"/><Relationship Id="rId508" Type="http://schemas.openxmlformats.org/officeDocument/2006/relationships/hyperlink" Target="https://talan.bank.gov.ua/get-user-certificate/2pOgI_eMh18gIrAfmzrj" TargetMode="External"/><Relationship Id="rId105" Type="http://schemas.openxmlformats.org/officeDocument/2006/relationships/hyperlink" Target="https://talan.bank.gov.ua/get-user-certificate/2pOgI6WLzrym_FETuI48" TargetMode="External"/><Relationship Id="rId147" Type="http://schemas.openxmlformats.org/officeDocument/2006/relationships/hyperlink" Target="https://talan.bank.gov.ua/get-user-certificate/2pOgIx80cjREOYagHWfn" TargetMode="External"/><Relationship Id="rId312" Type="http://schemas.openxmlformats.org/officeDocument/2006/relationships/hyperlink" Target="https://talan.bank.gov.ua/get-user-certificate/2pOgIbyUVMgGzSe1r9FE" TargetMode="External"/><Relationship Id="rId354" Type="http://schemas.openxmlformats.org/officeDocument/2006/relationships/hyperlink" Target="https://talan.bank.gov.ua/get-user-certificate/2pOgIaXsBWXG1pEYNy5b" TargetMode="External"/><Relationship Id="rId51" Type="http://schemas.openxmlformats.org/officeDocument/2006/relationships/hyperlink" Target="https://talan.bank.gov.ua/get-user-certificate/2pOgI0wkHDNRey0a0kwu" TargetMode="External"/><Relationship Id="rId93" Type="http://schemas.openxmlformats.org/officeDocument/2006/relationships/hyperlink" Target="https://talan.bank.gov.ua/get-user-certificate/2pOgIbI9e2_Xy4g_FvGS" TargetMode="External"/><Relationship Id="rId189" Type="http://schemas.openxmlformats.org/officeDocument/2006/relationships/hyperlink" Target="https://talan.bank.gov.ua/get-user-certificate/2pOgI2nFdDCjtepu1M_C" TargetMode="External"/><Relationship Id="rId396" Type="http://schemas.openxmlformats.org/officeDocument/2006/relationships/hyperlink" Target="https://talan.bank.gov.ua/get-user-certificate/2pOgIDKUyueOg0CzunJ6" TargetMode="External"/><Relationship Id="rId561" Type="http://schemas.openxmlformats.org/officeDocument/2006/relationships/hyperlink" Target="https://talan.bank.gov.ua/get-user-certificate/2pOgIPR1YmH3B05KwfNi" TargetMode="External"/><Relationship Id="rId214" Type="http://schemas.openxmlformats.org/officeDocument/2006/relationships/hyperlink" Target="https://talan.bank.gov.ua/get-user-certificate/2pOgIRsZ7CDyl6uBll9L" TargetMode="External"/><Relationship Id="rId256" Type="http://schemas.openxmlformats.org/officeDocument/2006/relationships/hyperlink" Target="https://talan.bank.gov.ua/get-user-certificate/2pOgIpF2leLmJvWNEEGD" TargetMode="External"/><Relationship Id="rId298" Type="http://schemas.openxmlformats.org/officeDocument/2006/relationships/hyperlink" Target="https://talan.bank.gov.ua/get-user-certificate/2pOgIodA5bcy16s1hvP0" TargetMode="External"/><Relationship Id="rId421" Type="http://schemas.openxmlformats.org/officeDocument/2006/relationships/hyperlink" Target="https://talan.bank.gov.ua/get-user-certificate/2pOgIjvRXHdk_tslRDli" TargetMode="External"/><Relationship Id="rId463" Type="http://schemas.openxmlformats.org/officeDocument/2006/relationships/hyperlink" Target="https://talan.bank.gov.ua/get-user-certificate/2pOgIqrI9e6wZHi5SaZ4" TargetMode="External"/><Relationship Id="rId519" Type="http://schemas.openxmlformats.org/officeDocument/2006/relationships/hyperlink" Target="https://talan.bank.gov.ua/get-user-certificate/2pOgIXXcgh1pg2o-X3Gy" TargetMode="External"/><Relationship Id="rId116" Type="http://schemas.openxmlformats.org/officeDocument/2006/relationships/hyperlink" Target="https://talan.bank.gov.ua/get-user-certificate/2pOgIITkrGaP8QNLiDj5" TargetMode="External"/><Relationship Id="rId158" Type="http://schemas.openxmlformats.org/officeDocument/2006/relationships/hyperlink" Target="https://talan.bank.gov.ua/get-user-certificate/2pOgI-NUwrvOH-0aPrqz" TargetMode="External"/><Relationship Id="rId323" Type="http://schemas.openxmlformats.org/officeDocument/2006/relationships/hyperlink" Target="https://talan.bank.gov.ua/get-user-certificate/2pOgIRZvwWRzSFR2BBJW" TargetMode="External"/><Relationship Id="rId530" Type="http://schemas.openxmlformats.org/officeDocument/2006/relationships/hyperlink" Target="https://talan.bank.gov.ua/get-user-certificate/2pOgIN7HeTduD1osgKN2" TargetMode="External"/><Relationship Id="rId20" Type="http://schemas.openxmlformats.org/officeDocument/2006/relationships/hyperlink" Target="https://talan.bank.gov.ua/get-user-certificate/2pOgIkg6g4AXTk-URt_A" TargetMode="External"/><Relationship Id="rId62" Type="http://schemas.openxmlformats.org/officeDocument/2006/relationships/hyperlink" Target="https://talan.bank.gov.ua/get-user-certificate/2pOgIQMuZJH4_URVYnFc" TargetMode="External"/><Relationship Id="rId365" Type="http://schemas.openxmlformats.org/officeDocument/2006/relationships/hyperlink" Target="https://talan.bank.gov.ua/get-user-certificate/2pOgIWcOWZAdVAJRmnus" TargetMode="External"/><Relationship Id="rId572" Type="http://schemas.openxmlformats.org/officeDocument/2006/relationships/hyperlink" Target="https://talan.bank.gov.ua/get-user-certificate/2pOgIBIscggwMlNkKM2V" TargetMode="External"/><Relationship Id="rId225" Type="http://schemas.openxmlformats.org/officeDocument/2006/relationships/hyperlink" Target="https://talan.bank.gov.ua/get-user-certificate/2pOgI9Y8ofmxEbB3ZEb6" TargetMode="External"/><Relationship Id="rId267" Type="http://schemas.openxmlformats.org/officeDocument/2006/relationships/hyperlink" Target="https://talan.bank.gov.ua/get-user-certificate/2pOgIMGjtyMS13Dem0Yu" TargetMode="External"/><Relationship Id="rId432" Type="http://schemas.openxmlformats.org/officeDocument/2006/relationships/hyperlink" Target="https://talan.bank.gov.ua/get-user-certificate/2pOgIxgem0dCa9hhf215" TargetMode="External"/><Relationship Id="rId474" Type="http://schemas.openxmlformats.org/officeDocument/2006/relationships/hyperlink" Target="https://talan.bank.gov.ua/get-user-certificate/2pOgI6FEzqp8urY3eQG-" TargetMode="External"/><Relationship Id="rId127" Type="http://schemas.openxmlformats.org/officeDocument/2006/relationships/hyperlink" Target="https://talan.bank.gov.ua/get-user-certificate/2pOgI2e6N__WGAf29z3r" TargetMode="External"/><Relationship Id="rId31" Type="http://schemas.openxmlformats.org/officeDocument/2006/relationships/hyperlink" Target="https://talan.bank.gov.ua/get-user-certificate/2pOgIRc8OV_TF3069xex" TargetMode="External"/><Relationship Id="rId73" Type="http://schemas.openxmlformats.org/officeDocument/2006/relationships/hyperlink" Target="https://talan.bank.gov.ua/get-user-certificate/2pOgIJwk1ue2lqXuD6i8" TargetMode="External"/><Relationship Id="rId169" Type="http://schemas.openxmlformats.org/officeDocument/2006/relationships/hyperlink" Target="https://talan.bank.gov.ua/get-user-certificate/2pOgI2C-IA_jlhFvZrH3" TargetMode="External"/><Relationship Id="rId334" Type="http://schemas.openxmlformats.org/officeDocument/2006/relationships/hyperlink" Target="https://talan.bank.gov.ua/get-user-certificate/2pOgIYF9HNtnZDQXPeTz" TargetMode="External"/><Relationship Id="rId376" Type="http://schemas.openxmlformats.org/officeDocument/2006/relationships/hyperlink" Target="https://talan.bank.gov.ua/get-user-certificate/2pOgIo9srEYAc_Gf-xHO" TargetMode="External"/><Relationship Id="rId541" Type="http://schemas.openxmlformats.org/officeDocument/2006/relationships/hyperlink" Target="https://talan.bank.gov.ua/get-user-certificate/2pOgIx2ze9Y3YO1DA7H2" TargetMode="External"/><Relationship Id="rId583" Type="http://schemas.openxmlformats.org/officeDocument/2006/relationships/hyperlink" Target="https://talan.bank.gov.ua/get-user-certificate/2pOgId50ZP2QMt8_eFok" TargetMode="External"/><Relationship Id="rId4" Type="http://schemas.openxmlformats.org/officeDocument/2006/relationships/hyperlink" Target="https://talan.bank.gov.ua/get-user-certificate/2pOgIEhU_O4yRYiNece5" TargetMode="External"/><Relationship Id="rId180" Type="http://schemas.openxmlformats.org/officeDocument/2006/relationships/hyperlink" Target="https://talan.bank.gov.ua/get-user-certificate/2pOgIZzzTlC-ZcGHksBa" TargetMode="External"/><Relationship Id="rId236" Type="http://schemas.openxmlformats.org/officeDocument/2006/relationships/hyperlink" Target="https://talan.bank.gov.ua/get-user-certificate/2pOgIV_zGcxR1XMgBKS_" TargetMode="External"/><Relationship Id="rId278" Type="http://schemas.openxmlformats.org/officeDocument/2006/relationships/hyperlink" Target="https://talan.bank.gov.ua/get-user-certificate/2pOgISF_OdNcJPkn7tG4" TargetMode="External"/><Relationship Id="rId401" Type="http://schemas.openxmlformats.org/officeDocument/2006/relationships/hyperlink" Target="https://talan.bank.gov.ua/get-user-certificate/2pOgIsdy7b4jx-HoIjcm" TargetMode="External"/><Relationship Id="rId443" Type="http://schemas.openxmlformats.org/officeDocument/2006/relationships/hyperlink" Target="https://talan.bank.gov.ua/get-user-certificate/2pOgIrPEX0qpYbhJHO2Y" TargetMode="External"/><Relationship Id="rId303" Type="http://schemas.openxmlformats.org/officeDocument/2006/relationships/hyperlink" Target="https://talan.bank.gov.ua/get-user-certificate/2pOgInqlrGZDMQ9GWOVc" TargetMode="External"/><Relationship Id="rId485" Type="http://schemas.openxmlformats.org/officeDocument/2006/relationships/hyperlink" Target="https://talan.bank.gov.ua/get-user-certificate/2pOgIz_JTzFR0hidCzEm" TargetMode="External"/><Relationship Id="rId42" Type="http://schemas.openxmlformats.org/officeDocument/2006/relationships/hyperlink" Target="https://talan.bank.gov.ua/get-user-certificate/2pOgI9olSG-3vtxJ9ONF" TargetMode="External"/><Relationship Id="rId84" Type="http://schemas.openxmlformats.org/officeDocument/2006/relationships/hyperlink" Target="https://talan.bank.gov.ua/get-user-certificate/2pOgIRzwmuuCPFS4nxxb" TargetMode="External"/><Relationship Id="rId138" Type="http://schemas.openxmlformats.org/officeDocument/2006/relationships/hyperlink" Target="https://talan.bank.gov.ua/get-user-certificate/2pOgIHo3MrDKrQdS4bin" TargetMode="External"/><Relationship Id="rId345" Type="http://schemas.openxmlformats.org/officeDocument/2006/relationships/hyperlink" Target="https://talan.bank.gov.ua/get-user-certificate/2pOgIiIANACuDe6ociPs" TargetMode="External"/><Relationship Id="rId387" Type="http://schemas.openxmlformats.org/officeDocument/2006/relationships/hyperlink" Target="https://talan.bank.gov.ua/get-user-certificate/2pOgIRJhheJCKKDcL1Co" TargetMode="External"/><Relationship Id="rId510" Type="http://schemas.openxmlformats.org/officeDocument/2006/relationships/hyperlink" Target="https://talan.bank.gov.ua/get-user-certificate/2pOgIWxRBMzcVhHwphpd" TargetMode="External"/><Relationship Id="rId552" Type="http://schemas.openxmlformats.org/officeDocument/2006/relationships/hyperlink" Target="https://talan.bank.gov.ua/get-user-certificate/2pOgI5rbQismgWVGYR5N" TargetMode="External"/><Relationship Id="rId594" Type="http://schemas.openxmlformats.org/officeDocument/2006/relationships/hyperlink" Target="https://talan.bank.gov.ua/get-user-certificate/2pOgIBepewjOvmn6xGX6" TargetMode="External"/><Relationship Id="rId191" Type="http://schemas.openxmlformats.org/officeDocument/2006/relationships/hyperlink" Target="https://talan.bank.gov.ua/get-user-certificate/2pOgI9XgiRnmxk16KdTu" TargetMode="External"/><Relationship Id="rId205" Type="http://schemas.openxmlformats.org/officeDocument/2006/relationships/hyperlink" Target="https://talan.bank.gov.ua/get-user-certificate/2pOgI-wu9C_1klw_V7q4" TargetMode="External"/><Relationship Id="rId247" Type="http://schemas.openxmlformats.org/officeDocument/2006/relationships/hyperlink" Target="https://talan.bank.gov.ua/get-user-certificate/2pOgIhInksu-mLn-M6XG" TargetMode="External"/><Relationship Id="rId412" Type="http://schemas.openxmlformats.org/officeDocument/2006/relationships/hyperlink" Target="https://talan.bank.gov.ua/get-user-certificate/2pOgIBxIFw0DGDtXskAI" TargetMode="External"/><Relationship Id="rId107" Type="http://schemas.openxmlformats.org/officeDocument/2006/relationships/hyperlink" Target="https://talan.bank.gov.ua/get-user-certificate/2pOgIQEq9ZG9pzA7ON2l" TargetMode="External"/><Relationship Id="rId289" Type="http://schemas.openxmlformats.org/officeDocument/2006/relationships/hyperlink" Target="https://talan.bank.gov.ua/get-user-certificate/2pOgI1RhHWHpsFQzS1_I" TargetMode="External"/><Relationship Id="rId454" Type="http://schemas.openxmlformats.org/officeDocument/2006/relationships/hyperlink" Target="https://talan.bank.gov.ua/get-user-certificate/2pOgI_YB9cebs7mBV6IA" TargetMode="External"/><Relationship Id="rId496" Type="http://schemas.openxmlformats.org/officeDocument/2006/relationships/hyperlink" Target="https://talan.bank.gov.ua/get-user-certificate/2pOgIcnvqFKEYH_jk3X8" TargetMode="External"/><Relationship Id="rId11" Type="http://schemas.openxmlformats.org/officeDocument/2006/relationships/hyperlink" Target="https://talan.bank.gov.ua/get-user-certificate/2pOgIAVJUO5SlCDqv8Bj" TargetMode="External"/><Relationship Id="rId53" Type="http://schemas.openxmlformats.org/officeDocument/2006/relationships/hyperlink" Target="https://talan.bank.gov.ua/get-user-certificate/2pOgIEhtq5_wYGGYJT3S" TargetMode="External"/><Relationship Id="rId149" Type="http://schemas.openxmlformats.org/officeDocument/2006/relationships/hyperlink" Target="https://talan.bank.gov.ua/get-user-certificate/2pOgIkK8POms-s-VGCiz" TargetMode="External"/><Relationship Id="rId314" Type="http://schemas.openxmlformats.org/officeDocument/2006/relationships/hyperlink" Target="https://talan.bank.gov.ua/get-user-certificate/2pOgIDR7r2sFhwvwmsE0" TargetMode="External"/><Relationship Id="rId356" Type="http://schemas.openxmlformats.org/officeDocument/2006/relationships/hyperlink" Target="https://talan.bank.gov.ua/get-user-certificate/2pOgIXgY-QafwoY9znIJ" TargetMode="External"/><Relationship Id="rId398" Type="http://schemas.openxmlformats.org/officeDocument/2006/relationships/hyperlink" Target="https://talan.bank.gov.ua/get-user-certificate/2pOgIUPFEnX_OIzp2EmL" TargetMode="External"/><Relationship Id="rId521" Type="http://schemas.openxmlformats.org/officeDocument/2006/relationships/hyperlink" Target="https://talan.bank.gov.ua/get-user-certificate/2pOgIQ0odHQi74B4BvIn" TargetMode="External"/><Relationship Id="rId563" Type="http://schemas.openxmlformats.org/officeDocument/2006/relationships/hyperlink" Target="https://talan.bank.gov.ua/get-user-certificate/2pOgI8ZK3mtofc_gnI7i" TargetMode="External"/><Relationship Id="rId95" Type="http://schemas.openxmlformats.org/officeDocument/2006/relationships/hyperlink" Target="https://talan.bank.gov.ua/get-user-certificate/2pOgIURHokYLp4RzFHw1" TargetMode="External"/><Relationship Id="rId160" Type="http://schemas.openxmlformats.org/officeDocument/2006/relationships/hyperlink" Target="https://talan.bank.gov.ua/get-user-certificate/2pOgI2_6D7H0L6ZPpjCO" TargetMode="External"/><Relationship Id="rId216" Type="http://schemas.openxmlformats.org/officeDocument/2006/relationships/hyperlink" Target="https://talan.bank.gov.ua/get-user-certificate/2pOgIXcLRlRPSgj_415N" TargetMode="External"/><Relationship Id="rId423" Type="http://schemas.openxmlformats.org/officeDocument/2006/relationships/hyperlink" Target="https://talan.bank.gov.ua/get-user-certificate/2pOgIkYx9oSHXQkJm6Kb" TargetMode="External"/><Relationship Id="rId258" Type="http://schemas.openxmlformats.org/officeDocument/2006/relationships/hyperlink" Target="https://talan.bank.gov.ua/get-user-certificate/2pOgIzdCyiRZ7iNF_0S3" TargetMode="External"/><Relationship Id="rId465" Type="http://schemas.openxmlformats.org/officeDocument/2006/relationships/hyperlink" Target="https://talan.bank.gov.ua/get-user-certificate/2pOgI3STmNXOeNtEZtaF" TargetMode="External"/><Relationship Id="rId22" Type="http://schemas.openxmlformats.org/officeDocument/2006/relationships/hyperlink" Target="https://talan.bank.gov.ua/get-user-certificate/2pOgIQkuGxbrD93E7c5A" TargetMode="External"/><Relationship Id="rId64" Type="http://schemas.openxmlformats.org/officeDocument/2006/relationships/hyperlink" Target="https://talan.bank.gov.ua/get-user-certificate/2pOgIXNXz_9QLWOJD0FY" TargetMode="External"/><Relationship Id="rId118" Type="http://schemas.openxmlformats.org/officeDocument/2006/relationships/hyperlink" Target="https://talan.bank.gov.ua/get-user-certificate/2pOgInDe1FbCUtI8qa6s" TargetMode="External"/><Relationship Id="rId325" Type="http://schemas.openxmlformats.org/officeDocument/2006/relationships/hyperlink" Target="https://talan.bank.gov.ua/get-user-certificate/2pOgI83H34HpTmS_odF1" TargetMode="External"/><Relationship Id="rId367" Type="http://schemas.openxmlformats.org/officeDocument/2006/relationships/hyperlink" Target="https://talan.bank.gov.ua/get-user-certificate/2pOgI1LSyL6szs7wfI9f" TargetMode="External"/><Relationship Id="rId532" Type="http://schemas.openxmlformats.org/officeDocument/2006/relationships/hyperlink" Target="https://talan.bank.gov.ua/get-user-certificate/2pOgI2v-bfCKIaM82Q1Y" TargetMode="External"/><Relationship Id="rId574" Type="http://schemas.openxmlformats.org/officeDocument/2006/relationships/hyperlink" Target="https://talan.bank.gov.ua/get-user-certificate/2pOgI0j1O_3QM3sHg15q" TargetMode="External"/><Relationship Id="rId171" Type="http://schemas.openxmlformats.org/officeDocument/2006/relationships/hyperlink" Target="https://talan.bank.gov.ua/get-user-certificate/2pOgIIvhGh4e2ELptQUL" TargetMode="External"/><Relationship Id="rId227" Type="http://schemas.openxmlformats.org/officeDocument/2006/relationships/hyperlink" Target="https://talan.bank.gov.ua/get-user-certificate/2pOgI5x6-25UepTboH9z" TargetMode="External"/><Relationship Id="rId269" Type="http://schemas.openxmlformats.org/officeDocument/2006/relationships/hyperlink" Target="https://talan.bank.gov.ua/get-user-certificate/2pOgIRkxtVGQlS7xjfD2" TargetMode="External"/><Relationship Id="rId434" Type="http://schemas.openxmlformats.org/officeDocument/2006/relationships/hyperlink" Target="https://talan.bank.gov.ua/get-user-certificate/2pOgIAWjHM-kN_CuUu8S" TargetMode="External"/><Relationship Id="rId476" Type="http://schemas.openxmlformats.org/officeDocument/2006/relationships/hyperlink" Target="https://talan.bank.gov.ua/get-user-certificate/2pOgIiBk__zpoqpyw3mI" TargetMode="External"/><Relationship Id="rId33" Type="http://schemas.openxmlformats.org/officeDocument/2006/relationships/hyperlink" Target="https://talan.bank.gov.ua/get-user-certificate/2pOgICVSn32iJOPIrOIm" TargetMode="External"/><Relationship Id="rId129" Type="http://schemas.openxmlformats.org/officeDocument/2006/relationships/hyperlink" Target="https://talan.bank.gov.ua/get-user-certificate/2pOgI6L42MfcMS19ElOH" TargetMode="External"/><Relationship Id="rId280" Type="http://schemas.openxmlformats.org/officeDocument/2006/relationships/hyperlink" Target="https://talan.bank.gov.ua/get-user-certificate/2pOgICGqhEj-qQrXyh2V" TargetMode="External"/><Relationship Id="rId336" Type="http://schemas.openxmlformats.org/officeDocument/2006/relationships/hyperlink" Target="https://talan.bank.gov.ua/get-user-certificate/2pOgIx0KNt7D0NwOoOo6" TargetMode="External"/><Relationship Id="rId501" Type="http://schemas.openxmlformats.org/officeDocument/2006/relationships/hyperlink" Target="https://talan.bank.gov.ua/get-user-certificate/2pOgIHXwPcpc3TE5m-YJ" TargetMode="External"/><Relationship Id="rId543" Type="http://schemas.openxmlformats.org/officeDocument/2006/relationships/hyperlink" Target="https://talan.bank.gov.ua/get-user-certificate/2pOgI7JYqkEd-ru_dNol" TargetMode="External"/><Relationship Id="rId75" Type="http://schemas.openxmlformats.org/officeDocument/2006/relationships/hyperlink" Target="https://talan.bank.gov.ua/get-user-certificate/2pOgIQWNDK4oWyryv6KB" TargetMode="External"/><Relationship Id="rId140" Type="http://schemas.openxmlformats.org/officeDocument/2006/relationships/hyperlink" Target="https://talan.bank.gov.ua/get-user-certificate/2pOgIJnoeWljUFiO6N8I" TargetMode="External"/><Relationship Id="rId182" Type="http://schemas.openxmlformats.org/officeDocument/2006/relationships/hyperlink" Target="https://talan.bank.gov.ua/get-user-certificate/2pOgIwd829UBtX5Zy8Bo" TargetMode="External"/><Relationship Id="rId378" Type="http://schemas.openxmlformats.org/officeDocument/2006/relationships/hyperlink" Target="https://talan.bank.gov.ua/get-user-certificate/2pOgI5MeIBVb_894V61g" TargetMode="External"/><Relationship Id="rId403" Type="http://schemas.openxmlformats.org/officeDocument/2006/relationships/hyperlink" Target="https://talan.bank.gov.ua/get-user-certificate/2pOgIbr458mkop722gGx" TargetMode="External"/><Relationship Id="rId585" Type="http://schemas.openxmlformats.org/officeDocument/2006/relationships/hyperlink" Target="https://talan.bank.gov.ua/get-user-certificate/2pOgIAMbOljfZW7IRvl5" TargetMode="External"/><Relationship Id="rId6" Type="http://schemas.openxmlformats.org/officeDocument/2006/relationships/hyperlink" Target="https://talan.bank.gov.ua/get-user-certificate/2pOgIZwN5yTXi1Z2_cDp" TargetMode="External"/><Relationship Id="rId238" Type="http://schemas.openxmlformats.org/officeDocument/2006/relationships/hyperlink" Target="https://talan.bank.gov.ua/get-user-certificate/2pOgIzG3OkodugiupyU8" TargetMode="External"/><Relationship Id="rId445" Type="http://schemas.openxmlformats.org/officeDocument/2006/relationships/hyperlink" Target="https://talan.bank.gov.ua/get-user-certificate/2pOgI3g9KpSGIcc075iB" TargetMode="External"/><Relationship Id="rId487" Type="http://schemas.openxmlformats.org/officeDocument/2006/relationships/hyperlink" Target="https://talan.bank.gov.ua/get-user-certificate/2pOgICohzQF-fiVhTQSm" TargetMode="External"/><Relationship Id="rId291" Type="http://schemas.openxmlformats.org/officeDocument/2006/relationships/hyperlink" Target="https://talan.bank.gov.ua/get-user-certificate/2pOgIUTbnl6L5nwHRjKU" TargetMode="External"/><Relationship Id="rId305" Type="http://schemas.openxmlformats.org/officeDocument/2006/relationships/hyperlink" Target="https://talan.bank.gov.ua/get-user-certificate/2pOgIWSLN9CWb315uhSa" TargetMode="External"/><Relationship Id="rId347" Type="http://schemas.openxmlformats.org/officeDocument/2006/relationships/hyperlink" Target="https://talan.bank.gov.ua/get-user-certificate/2pOgIAawaFBx0t3VZUKR" TargetMode="External"/><Relationship Id="rId512" Type="http://schemas.openxmlformats.org/officeDocument/2006/relationships/hyperlink" Target="https://talan.bank.gov.ua/get-user-certificate/2pOgIYLFSrnpnqRZ1eJk" TargetMode="External"/><Relationship Id="rId44" Type="http://schemas.openxmlformats.org/officeDocument/2006/relationships/hyperlink" Target="https://talan.bank.gov.ua/get-user-certificate/2pOgI4CQ-RbUAak8UF4M" TargetMode="External"/><Relationship Id="rId86" Type="http://schemas.openxmlformats.org/officeDocument/2006/relationships/hyperlink" Target="https://talan.bank.gov.ua/get-user-certificate/2pOgIxOKNwfZJH6w51Vu" TargetMode="External"/><Relationship Id="rId151" Type="http://schemas.openxmlformats.org/officeDocument/2006/relationships/hyperlink" Target="https://talan.bank.gov.ua/get-user-certificate/2pOgItzDXQC3BWX2h9Is" TargetMode="External"/><Relationship Id="rId389" Type="http://schemas.openxmlformats.org/officeDocument/2006/relationships/hyperlink" Target="https://talan.bank.gov.ua/get-user-certificate/2pOgIPupLFVxttIzPDun" TargetMode="External"/><Relationship Id="rId554" Type="http://schemas.openxmlformats.org/officeDocument/2006/relationships/hyperlink" Target="https://talan.bank.gov.ua/get-user-certificate/2pOgItPyof_u31t9RHKr" TargetMode="External"/><Relationship Id="rId596" Type="http://schemas.openxmlformats.org/officeDocument/2006/relationships/hyperlink" Target="https://talan.bank.gov.ua/get-user-certificate/2pOgIff01D5C0eipVtXY" TargetMode="External"/><Relationship Id="rId193" Type="http://schemas.openxmlformats.org/officeDocument/2006/relationships/hyperlink" Target="https://talan.bank.gov.ua/get-user-certificate/2pOgI_xItIbVMMJ61w5X" TargetMode="External"/><Relationship Id="rId207" Type="http://schemas.openxmlformats.org/officeDocument/2006/relationships/hyperlink" Target="https://talan.bank.gov.ua/get-user-certificate/2pOgIdKBa4PWAGrUrOGF" TargetMode="External"/><Relationship Id="rId249" Type="http://schemas.openxmlformats.org/officeDocument/2006/relationships/hyperlink" Target="https://talan.bank.gov.ua/get-user-certificate/2pOgIbZpH_ODHzAlq_MP" TargetMode="External"/><Relationship Id="rId414" Type="http://schemas.openxmlformats.org/officeDocument/2006/relationships/hyperlink" Target="https://talan.bank.gov.ua/get-user-certificate/2pOgIe18kdM9HyHeWJ6f" TargetMode="External"/><Relationship Id="rId456" Type="http://schemas.openxmlformats.org/officeDocument/2006/relationships/hyperlink" Target="https://talan.bank.gov.ua/get-user-certificate/2pOgIGpC2PhuHxuHBaDa" TargetMode="External"/><Relationship Id="rId498" Type="http://schemas.openxmlformats.org/officeDocument/2006/relationships/hyperlink" Target="https://talan.bank.gov.ua/get-user-certificate/2pOgI8NIiMjYPM6nlyHQ" TargetMode="External"/><Relationship Id="rId13" Type="http://schemas.openxmlformats.org/officeDocument/2006/relationships/hyperlink" Target="https://talan.bank.gov.ua/get-user-certificate/2pOgIjN4g75grv6j0l7a" TargetMode="External"/><Relationship Id="rId109" Type="http://schemas.openxmlformats.org/officeDocument/2006/relationships/hyperlink" Target="https://talan.bank.gov.ua/get-user-certificate/2pOgIV1tJF4rkh6FH5jy" TargetMode="External"/><Relationship Id="rId260" Type="http://schemas.openxmlformats.org/officeDocument/2006/relationships/hyperlink" Target="https://talan.bank.gov.ua/get-user-certificate/2pOgIAXeVSUUJdEgYq1D" TargetMode="External"/><Relationship Id="rId316" Type="http://schemas.openxmlformats.org/officeDocument/2006/relationships/hyperlink" Target="https://talan.bank.gov.ua/get-user-certificate/2pOgIT3D2tgiRKD27hJa" TargetMode="External"/><Relationship Id="rId523" Type="http://schemas.openxmlformats.org/officeDocument/2006/relationships/hyperlink" Target="https://talan.bank.gov.ua/get-user-certificate/2pOgID5axCDKgx6XntWt" TargetMode="External"/><Relationship Id="rId55" Type="http://schemas.openxmlformats.org/officeDocument/2006/relationships/hyperlink" Target="https://talan.bank.gov.ua/get-user-certificate/2pOgItF10ogb8vCnUf50" TargetMode="External"/><Relationship Id="rId97" Type="http://schemas.openxmlformats.org/officeDocument/2006/relationships/hyperlink" Target="https://talan.bank.gov.ua/get-user-certificate/2pOgI68b2yaRquiDq80U" TargetMode="External"/><Relationship Id="rId120" Type="http://schemas.openxmlformats.org/officeDocument/2006/relationships/hyperlink" Target="https://talan.bank.gov.ua/get-user-certificate/2pOgIEDRvZxxR1DuO8L6" TargetMode="External"/><Relationship Id="rId358" Type="http://schemas.openxmlformats.org/officeDocument/2006/relationships/hyperlink" Target="https://talan.bank.gov.ua/get-user-certificate/2pOgIhZ9OgedkSNDRDi5" TargetMode="External"/><Relationship Id="rId565" Type="http://schemas.openxmlformats.org/officeDocument/2006/relationships/hyperlink" Target="https://talan.bank.gov.ua/get-user-certificate/2pOgIapCxVADCzxF60Oz" TargetMode="External"/><Relationship Id="rId162" Type="http://schemas.openxmlformats.org/officeDocument/2006/relationships/hyperlink" Target="https://talan.bank.gov.ua/get-user-certificate/2pOgIR-RsZKflh09QwQ0" TargetMode="External"/><Relationship Id="rId218" Type="http://schemas.openxmlformats.org/officeDocument/2006/relationships/hyperlink" Target="https://talan.bank.gov.ua/get-user-certificate/2pOgIQmoytt7mrF9EfNr" TargetMode="External"/><Relationship Id="rId425" Type="http://schemas.openxmlformats.org/officeDocument/2006/relationships/hyperlink" Target="https://talan.bank.gov.ua/get-user-certificate/2pOgIg4FIrlkS7k8ULZD" TargetMode="External"/><Relationship Id="rId467" Type="http://schemas.openxmlformats.org/officeDocument/2006/relationships/hyperlink" Target="https://talan.bank.gov.ua/get-user-certificate/2pOgI_bcKRuQwU4Hwgk4" TargetMode="External"/><Relationship Id="rId271" Type="http://schemas.openxmlformats.org/officeDocument/2006/relationships/hyperlink" Target="https://talan.bank.gov.ua/get-user-certificate/2pOgImAuKJY8GJAYA-l6" TargetMode="External"/><Relationship Id="rId24" Type="http://schemas.openxmlformats.org/officeDocument/2006/relationships/hyperlink" Target="https://talan.bank.gov.ua/get-user-certificate/2pOgIOCF3cGTHxquD0cS" TargetMode="External"/><Relationship Id="rId66" Type="http://schemas.openxmlformats.org/officeDocument/2006/relationships/hyperlink" Target="https://talan.bank.gov.ua/get-user-certificate/2pOgItJjnkPHymy9U9v0" TargetMode="External"/><Relationship Id="rId131" Type="http://schemas.openxmlformats.org/officeDocument/2006/relationships/hyperlink" Target="https://talan.bank.gov.ua/get-user-certificate/2pOgIHT1koWKK7j1e5tx" TargetMode="External"/><Relationship Id="rId327" Type="http://schemas.openxmlformats.org/officeDocument/2006/relationships/hyperlink" Target="https://talan.bank.gov.ua/get-user-certificate/2pOgI6T-8I8s2sWkgG8f" TargetMode="External"/><Relationship Id="rId369" Type="http://schemas.openxmlformats.org/officeDocument/2006/relationships/hyperlink" Target="https://talan.bank.gov.ua/get-user-certificate/2pOgINZO3jcxQqEx_kNY" TargetMode="External"/><Relationship Id="rId534" Type="http://schemas.openxmlformats.org/officeDocument/2006/relationships/hyperlink" Target="https://talan.bank.gov.ua/get-user-certificate/2pOgIVkot8VC377jkCW0" TargetMode="External"/><Relationship Id="rId576" Type="http://schemas.openxmlformats.org/officeDocument/2006/relationships/hyperlink" Target="https://talan.bank.gov.ua/get-user-certificate/2pOgItCASBGhZM-uBRJV" TargetMode="External"/><Relationship Id="rId173" Type="http://schemas.openxmlformats.org/officeDocument/2006/relationships/hyperlink" Target="https://talan.bank.gov.ua/get-user-certificate/2pOgIz_Lucx4pcAQUnl0" TargetMode="External"/><Relationship Id="rId229" Type="http://schemas.openxmlformats.org/officeDocument/2006/relationships/hyperlink" Target="https://talan.bank.gov.ua/get-user-certificate/2pOgIp5UnQRkaF2MoFBR" TargetMode="External"/><Relationship Id="rId380" Type="http://schemas.openxmlformats.org/officeDocument/2006/relationships/hyperlink" Target="https://talan.bank.gov.ua/get-user-certificate/2pOgI1J8mjSQL4ihQs7F" TargetMode="External"/><Relationship Id="rId436" Type="http://schemas.openxmlformats.org/officeDocument/2006/relationships/hyperlink" Target="https://talan.bank.gov.ua/get-user-certificate/2pOgIKGeAtw-O2phUv--" TargetMode="External"/><Relationship Id="rId240" Type="http://schemas.openxmlformats.org/officeDocument/2006/relationships/hyperlink" Target="https://talan.bank.gov.ua/get-user-certificate/2pOgIDGlPnY94qE43Sv4" TargetMode="External"/><Relationship Id="rId478" Type="http://schemas.openxmlformats.org/officeDocument/2006/relationships/hyperlink" Target="https://talan.bank.gov.ua/get-user-certificate/2pOgIR9_hDd2fKzx-GgS" TargetMode="External"/><Relationship Id="rId35" Type="http://schemas.openxmlformats.org/officeDocument/2006/relationships/hyperlink" Target="https://talan.bank.gov.ua/get-user-certificate/2pOgIUWkTf-36M4w3hRt" TargetMode="External"/><Relationship Id="rId77" Type="http://schemas.openxmlformats.org/officeDocument/2006/relationships/hyperlink" Target="https://talan.bank.gov.ua/get-user-certificate/2pOgIUVzTPmWc-J3s3Ak" TargetMode="External"/><Relationship Id="rId100" Type="http://schemas.openxmlformats.org/officeDocument/2006/relationships/hyperlink" Target="https://talan.bank.gov.ua/get-user-certificate/2pOgIC17YBo8AvTLBWMx" TargetMode="External"/><Relationship Id="rId282" Type="http://schemas.openxmlformats.org/officeDocument/2006/relationships/hyperlink" Target="https://talan.bank.gov.ua/get-user-certificate/2pOgIJ4qrMT6prRMGcXi" TargetMode="External"/><Relationship Id="rId338" Type="http://schemas.openxmlformats.org/officeDocument/2006/relationships/hyperlink" Target="https://talan.bank.gov.ua/get-user-certificate/2pOgIv3OfeZlS0j_ZNJX" TargetMode="External"/><Relationship Id="rId503" Type="http://schemas.openxmlformats.org/officeDocument/2006/relationships/hyperlink" Target="https://talan.bank.gov.ua/get-user-certificate/2pOgIFobZOZRWJmr_1Ec" TargetMode="External"/><Relationship Id="rId545" Type="http://schemas.openxmlformats.org/officeDocument/2006/relationships/hyperlink" Target="https://talan.bank.gov.ua/get-user-certificate/2pOgIqxj9lMt6nsOy9LB" TargetMode="External"/><Relationship Id="rId587" Type="http://schemas.openxmlformats.org/officeDocument/2006/relationships/hyperlink" Target="https://talan.bank.gov.ua/get-user-certificate/2pOgIdqk_ibfeTJw1WKd" TargetMode="External"/><Relationship Id="rId8" Type="http://schemas.openxmlformats.org/officeDocument/2006/relationships/hyperlink" Target="https://talan.bank.gov.ua/get-user-certificate/2pOgI9NvNNoQ_5-SQS1n" TargetMode="External"/><Relationship Id="rId142" Type="http://schemas.openxmlformats.org/officeDocument/2006/relationships/hyperlink" Target="https://talan.bank.gov.ua/get-user-certificate/2pOgIExhELUkUhNWfxsb" TargetMode="External"/><Relationship Id="rId184" Type="http://schemas.openxmlformats.org/officeDocument/2006/relationships/hyperlink" Target="https://talan.bank.gov.ua/get-user-certificate/2pOgIe3LM_Hi-B4CIeXa" TargetMode="External"/><Relationship Id="rId391" Type="http://schemas.openxmlformats.org/officeDocument/2006/relationships/hyperlink" Target="https://talan.bank.gov.ua/get-user-certificate/2pOgIfxjqECaEFLm5ZM7" TargetMode="External"/><Relationship Id="rId405" Type="http://schemas.openxmlformats.org/officeDocument/2006/relationships/hyperlink" Target="https://talan.bank.gov.ua/get-user-certificate/2pOgIyBw84uizglm68gZ" TargetMode="External"/><Relationship Id="rId447" Type="http://schemas.openxmlformats.org/officeDocument/2006/relationships/hyperlink" Target="https://talan.bank.gov.ua/get-user-certificate/2pOgIPjxBBKyfctTgBbN" TargetMode="External"/><Relationship Id="rId251" Type="http://schemas.openxmlformats.org/officeDocument/2006/relationships/hyperlink" Target="https://talan.bank.gov.ua/get-user-certificate/2pOgIQ3rkJeWMVrDLen2" TargetMode="External"/><Relationship Id="rId489" Type="http://schemas.openxmlformats.org/officeDocument/2006/relationships/hyperlink" Target="https://talan.bank.gov.ua/get-user-certificate/2pOgIw-7kEdsnIUG-mAZ" TargetMode="External"/><Relationship Id="rId46" Type="http://schemas.openxmlformats.org/officeDocument/2006/relationships/hyperlink" Target="https://talan.bank.gov.ua/get-user-certificate/2pOgITM1vKJbagLn-ApL" TargetMode="External"/><Relationship Id="rId293" Type="http://schemas.openxmlformats.org/officeDocument/2006/relationships/hyperlink" Target="https://talan.bank.gov.ua/get-user-certificate/2pOgIVZuyOnYBvQR1L-r" TargetMode="External"/><Relationship Id="rId307" Type="http://schemas.openxmlformats.org/officeDocument/2006/relationships/hyperlink" Target="https://talan.bank.gov.ua/get-user-certificate/2pOgIjSrmh-DIzQZvv9H" TargetMode="External"/><Relationship Id="rId349" Type="http://schemas.openxmlformats.org/officeDocument/2006/relationships/hyperlink" Target="https://talan.bank.gov.ua/get-user-certificate/2pOgI7oPvJ72F0N8U6zv" TargetMode="External"/><Relationship Id="rId514" Type="http://schemas.openxmlformats.org/officeDocument/2006/relationships/hyperlink" Target="https://talan.bank.gov.ua/get-user-certificate/2pOgI3ZFTSxgrP_9n-4c" TargetMode="External"/><Relationship Id="rId556" Type="http://schemas.openxmlformats.org/officeDocument/2006/relationships/hyperlink" Target="https://talan.bank.gov.ua/get-user-certificate/2pOgIi9ip-Ra0rEviX89" TargetMode="External"/><Relationship Id="rId88" Type="http://schemas.openxmlformats.org/officeDocument/2006/relationships/hyperlink" Target="https://talan.bank.gov.ua/get-user-certificate/2pOgIfm6Mt_2hZw1Qk-6" TargetMode="External"/><Relationship Id="rId111" Type="http://schemas.openxmlformats.org/officeDocument/2006/relationships/hyperlink" Target="https://talan.bank.gov.ua/get-user-certificate/2pOgISvzBeOkwBEW2Ruf" TargetMode="External"/><Relationship Id="rId153" Type="http://schemas.openxmlformats.org/officeDocument/2006/relationships/hyperlink" Target="https://talan.bank.gov.ua/get-user-certificate/2pOgI70suJIQPWo88JTw" TargetMode="External"/><Relationship Id="rId195" Type="http://schemas.openxmlformats.org/officeDocument/2006/relationships/hyperlink" Target="https://talan.bank.gov.ua/get-user-certificate/2pOgIpnKQuHrTZEFwQzH" TargetMode="External"/><Relationship Id="rId209" Type="http://schemas.openxmlformats.org/officeDocument/2006/relationships/hyperlink" Target="https://talan.bank.gov.ua/get-user-certificate/2pOgIbWvrMy8KOF4ATZR" TargetMode="External"/><Relationship Id="rId360" Type="http://schemas.openxmlformats.org/officeDocument/2006/relationships/hyperlink" Target="https://talan.bank.gov.ua/get-user-certificate/2pOgI4c7fctd6jJS7XBc" TargetMode="External"/><Relationship Id="rId416" Type="http://schemas.openxmlformats.org/officeDocument/2006/relationships/hyperlink" Target="https://talan.bank.gov.ua/get-user-certificate/2pOgIGAJVGVUYRvGFuCj" TargetMode="External"/><Relationship Id="rId598" Type="http://schemas.openxmlformats.org/officeDocument/2006/relationships/printerSettings" Target="../printerSettings/printerSettings1.bin"/><Relationship Id="rId220" Type="http://schemas.openxmlformats.org/officeDocument/2006/relationships/hyperlink" Target="https://talan.bank.gov.ua/get-user-certificate/2pOgI-YyoIDJzWMCNiyG" TargetMode="External"/><Relationship Id="rId458" Type="http://schemas.openxmlformats.org/officeDocument/2006/relationships/hyperlink" Target="https://talan.bank.gov.ua/get-user-certificate/2pOgIXMwHeqUfQlrajiy" TargetMode="External"/><Relationship Id="rId15" Type="http://schemas.openxmlformats.org/officeDocument/2006/relationships/hyperlink" Target="https://talan.bank.gov.ua/get-user-certificate/2pOgI62B3eVBbG6btkfM" TargetMode="External"/><Relationship Id="rId57" Type="http://schemas.openxmlformats.org/officeDocument/2006/relationships/hyperlink" Target="https://talan.bank.gov.ua/get-user-certificate/2pOgIu4KF-mRs7a0xcyK" TargetMode="External"/><Relationship Id="rId262" Type="http://schemas.openxmlformats.org/officeDocument/2006/relationships/hyperlink" Target="https://talan.bank.gov.ua/get-user-certificate/2pOgIuwAwBJdWo9u0YGK" TargetMode="External"/><Relationship Id="rId318" Type="http://schemas.openxmlformats.org/officeDocument/2006/relationships/hyperlink" Target="https://talan.bank.gov.ua/get-user-certificate/2pOgIgBrYV-otEU56Yau" TargetMode="External"/><Relationship Id="rId525" Type="http://schemas.openxmlformats.org/officeDocument/2006/relationships/hyperlink" Target="https://talan.bank.gov.ua/get-user-certificate/2pOgIRvroccBenQmM6Xu" TargetMode="External"/><Relationship Id="rId567" Type="http://schemas.openxmlformats.org/officeDocument/2006/relationships/hyperlink" Target="https://talan.bank.gov.ua/get-user-certificate/2pOgIlNoMqUzk5DNLio0" TargetMode="External"/><Relationship Id="rId99" Type="http://schemas.openxmlformats.org/officeDocument/2006/relationships/hyperlink" Target="https://talan.bank.gov.ua/get-user-certificate/2pOgIrTFfQQ4Ztog6LTq" TargetMode="External"/><Relationship Id="rId122" Type="http://schemas.openxmlformats.org/officeDocument/2006/relationships/hyperlink" Target="https://talan.bank.gov.ua/get-user-certificate/2pOgIeu8Ny6fEHe_0ta_" TargetMode="External"/><Relationship Id="rId164" Type="http://schemas.openxmlformats.org/officeDocument/2006/relationships/hyperlink" Target="https://talan.bank.gov.ua/get-user-certificate/2pOgIZVy8RMrAggA4Ei0" TargetMode="External"/><Relationship Id="rId371" Type="http://schemas.openxmlformats.org/officeDocument/2006/relationships/hyperlink" Target="https://talan.bank.gov.ua/get-user-certificate/2pOgI5hKiCkJ7EL8Y1r6" TargetMode="External"/><Relationship Id="rId427" Type="http://schemas.openxmlformats.org/officeDocument/2006/relationships/hyperlink" Target="https://talan.bank.gov.ua/get-user-certificate/2pOgIXypbI5TObuMo4PR" TargetMode="External"/><Relationship Id="rId469" Type="http://schemas.openxmlformats.org/officeDocument/2006/relationships/hyperlink" Target="https://talan.bank.gov.ua/get-user-certificate/2pOgIkas0F9q9dgNfq5P" TargetMode="External"/><Relationship Id="rId26" Type="http://schemas.openxmlformats.org/officeDocument/2006/relationships/hyperlink" Target="https://talan.bank.gov.ua/get-user-certificate/2pOgIyuZAI1Zee_8FGhr" TargetMode="External"/><Relationship Id="rId231" Type="http://schemas.openxmlformats.org/officeDocument/2006/relationships/hyperlink" Target="https://talan.bank.gov.ua/get-user-certificate/2pOgIbH6ySVXabpq3yhr" TargetMode="External"/><Relationship Id="rId273" Type="http://schemas.openxmlformats.org/officeDocument/2006/relationships/hyperlink" Target="https://talan.bank.gov.ua/get-user-certificate/2pOgIYzTt30D5C5LNiEQ" TargetMode="External"/><Relationship Id="rId329" Type="http://schemas.openxmlformats.org/officeDocument/2006/relationships/hyperlink" Target="https://talan.bank.gov.ua/get-user-certificate/2pOgIPdcAVYy_q-G3lj_" TargetMode="External"/><Relationship Id="rId480" Type="http://schemas.openxmlformats.org/officeDocument/2006/relationships/hyperlink" Target="https://talan.bank.gov.ua/get-user-certificate/2pOgIi13SSKDGQBt9ctm" TargetMode="External"/><Relationship Id="rId536" Type="http://schemas.openxmlformats.org/officeDocument/2006/relationships/hyperlink" Target="https://talan.bank.gov.ua/get-user-certificate/2pOgIjuXkTrXYs1JB5Kb" TargetMode="External"/><Relationship Id="rId68" Type="http://schemas.openxmlformats.org/officeDocument/2006/relationships/hyperlink" Target="https://talan.bank.gov.ua/get-user-certificate/2pOgI8ag45B1X_lRssjc" TargetMode="External"/><Relationship Id="rId133" Type="http://schemas.openxmlformats.org/officeDocument/2006/relationships/hyperlink" Target="https://talan.bank.gov.ua/get-user-certificate/2pOgIangUeNtFuvx4XCo" TargetMode="External"/><Relationship Id="rId175" Type="http://schemas.openxmlformats.org/officeDocument/2006/relationships/hyperlink" Target="https://talan.bank.gov.ua/get-user-certificate/2pOgISeNeQdBWyZ2jGwo" TargetMode="External"/><Relationship Id="rId340" Type="http://schemas.openxmlformats.org/officeDocument/2006/relationships/hyperlink" Target="https://talan.bank.gov.ua/get-user-certificate/2pOgImOpsQ1Yplu4VTOx" TargetMode="External"/><Relationship Id="rId578" Type="http://schemas.openxmlformats.org/officeDocument/2006/relationships/hyperlink" Target="https://talan.bank.gov.ua/get-user-certificate/2pOgIjzEeYCWw3iyxC4-" TargetMode="External"/><Relationship Id="rId200" Type="http://schemas.openxmlformats.org/officeDocument/2006/relationships/hyperlink" Target="https://talan.bank.gov.ua/get-user-certificate/2pOgInwf2MHuup-6Sprp" TargetMode="External"/><Relationship Id="rId382" Type="http://schemas.openxmlformats.org/officeDocument/2006/relationships/hyperlink" Target="https://talan.bank.gov.ua/get-user-certificate/2pOgIfuui-ATA5SvxxEc" TargetMode="External"/><Relationship Id="rId438" Type="http://schemas.openxmlformats.org/officeDocument/2006/relationships/hyperlink" Target="https://talan.bank.gov.ua/get-user-certificate/2pOgILWV69tAtecAfn5f" TargetMode="External"/><Relationship Id="rId242" Type="http://schemas.openxmlformats.org/officeDocument/2006/relationships/hyperlink" Target="https://talan.bank.gov.ua/get-user-certificate/2pOgIoMPqHdde8dtYBmc" TargetMode="External"/><Relationship Id="rId284" Type="http://schemas.openxmlformats.org/officeDocument/2006/relationships/hyperlink" Target="https://talan.bank.gov.ua/get-user-certificate/2pOgI5T_coGnmW_LB4iD" TargetMode="External"/><Relationship Id="rId491" Type="http://schemas.openxmlformats.org/officeDocument/2006/relationships/hyperlink" Target="https://talan.bank.gov.ua/get-user-certificate/2pOgI_-GLR8LHVC4_T1r" TargetMode="External"/><Relationship Id="rId505" Type="http://schemas.openxmlformats.org/officeDocument/2006/relationships/hyperlink" Target="https://talan.bank.gov.ua/get-user-certificate/2pOgIb5FI9io-Sovbof1" TargetMode="External"/><Relationship Id="rId37" Type="http://schemas.openxmlformats.org/officeDocument/2006/relationships/hyperlink" Target="https://talan.bank.gov.ua/get-user-certificate/2pOgIJRDLFfCT45fT9QR" TargetMode="External"/><Relationship Id="rId79" Type="http://schemas.openxmlformats.org/officeDocument/2006/relationships/hyperlink" Target="https://talan.bank.gov.ua/get-user-certificate/2pOgIQi7C9kW7XuXIpNh" TargetMode="External"/><Relationship Id="rId102" Type="http://schemas.openxmlformats.org/officeDocument/2006/relationships/hyperlink" Target="https://talan.bank.gov.ua/get-user-certificate/2pOgIiWGQ5vnfU3-WK3k" TargetMode="External"/><Relationship Id="rId144" Type="http://schemas.openxmlformats.org/officeDocument/2006/relationships/hyperlink" Target="https://talan.bank.gov.ua/get-user-certificate/2pOgI-eCxcp5MtvyLPAs" TargetMode="External"/><Relationship Id="rId547" Type="http://schemas.openxmlformats.org/officeDocument/2006/relationships/hyperlink" Target="https://talan.bank.gov.ua/get-user-certificate/2pOgIoY5yzIDBwjUmlZ1" TargetMode="External"/><Relationship Id="rId589" Type="http://schemas.openxmlformats.org/officeDocument/2006/relationships/hyperlink" Target="https://talan.bank.gov.ua/get-user-certificate/2pOgI-cpTq0d0pXe5nv8" TargetMode="External"/><Relationship Id="rId90" Type="http://schemas.openxmlformats.org/officeDocument/2006/relationships/hyperlink" Target="https://talan.bank.gov.ua/get-user-certificate/2pOgIxDQz3xgvKag3zhQ" TargetMode="External"/><Relationship Id="rId186" Type="http://schemas.openxmlformats.org/officeDocument/2006/relationships/hyperlink" Target="https://talan.bank.gov.ua/get-user-certificate/2pOgI0j66AcTX1Yocht2" TargetMode="External"/><Relationship Id="rId351" Type="http://schemas.openxmlformats.org/officeDocument/2006/relationships/hyperlink" Target="https://talan.bank.gov.ua/get-user-certificate/2pOgI6WrWTXiEfYu2Gnk" TargetMode="External"/><Relationship Id="rId393" Type="http://schemas.openxmlformats.org/officeDocument/2006/relationships/hyperlink" Target="https://talan.bank.gov.ua/get-user-certificate/2pOgIOvXmuOEvxyJxsWX" TargetMode="External"/><Relationship Id="rId407" Type="http://schemas.openxmlformats.org/officeDocument/2006/relationships/hyperlink" Target="https://talan.bank.gov.ua/get-user-certificate/2pOgIBWsmlrBX0awkzIJ" TargetMode="External"/><Relationship Id="rId449" Type="http://schemas.openxmlformats.org/officeDocument/2006/relationships/hyperlink" Target="https://talan.bank.gov.ua/get-user-certificate/2pOgIA2aLkQm8fOJU0Gd" TargetMode="External"/><Relationship Id="rId211" Type="http://schemas.openxmlformats.org/officeDocument/2006/relationships/hyperlink" Target="https://talan.bank.gov.ua/get-user-certificate/2pOgIIj0IG0RnPURUpHF" TargetMode="External"/><Relationship Id="rId253" Type="http://schemas.openxmlformats.org/officeDocument/2006/relationships/hyperlink" Target="https://talan.bank.gov.ua/get-user-certificate/2pOgIZ1UJ_ehoXQ9yY6Q" TargetMode="External"/><Relationship Id="rId295" Type="http://schemas.openxmlformats.org/officeDocument/2006/relationships/hyperlink" Target="https://talan.bank.gov.ua/get-user-certificate/2pOgI3Ib6j-JObAtcZDF" TargetMode="External"/><Relationship Id="rId309" Type="http://schemas.openxmlformats.org/officeDocument/2006/relationships/hyperlink" Target="https://talan.bank.gov.ua/get-user-certificate/2pOgIDl-V7PSp2ax9V3F" TargetMode="External"/><Relationship Id="rId460" Type="http://schemas.openxmlformats.org/officeDocument/2006/relationships/hyperlink" Target="https://talan.bank.gov.ua/get-user-certificate/2pOgIuzq5vjhoFm42w_R" TargetMode="External"/><Relationship Id="rId516" Type="http://schemas.openxmlformats.org/officeDocument/2006/relationships/hyperlink" Target="https://talan.bank.gov.ua/get-user-certificate/2pOgIpwkYL7oDtLAzLRa" TargetMode="External"/><Relationship Id="rId48" Type="http://schemas.openxmlformats.org/officeDocument/2006/relationships/hyperlink" Target="https://talan.bank.gov.ua/get-user-certificate/2pOgInEIGubDbLZKt8qz" TargetMode="External"/><Relationship Id="rId113" Type="http://schemas.openxmlformats.org/officeDocument/2006/relationships/hyperlink" Target="https://talan.bank.gov.ua/get-user-certificate/2pOgI7UyzTIzLM0FCWs_" TargetMode="External"/><Relationship Id="rId320" Type="http://schemas.openxmlformats.org/officeDocument/2006/relationships/hyperlink" Target="https://talan.bank.gov.ua/get-user-certificate/2pOgIWWqJWaIf8dBFMAY" TargetMode="External"/><Relationship Id="rId558" Type="http://schemas.openxmlformats.org/officeDocument/2006/relationships/hyperlink" Target="https://talan.bank.gov.ua/get-user-certificate/2pOgIN_jPmvNXb4j3nQY" TargetMode="External"/><Relationship Id="rId155" Type="http://schemas.openxmlformats.org/officeDocument/2006/relationships/hyperlink" Target="https://talan.bank.gov.ua/get-user-certificate/2pOgIvHsfruv0MCgmrSL" TargetMode="External"/><Relationship Id="rId197" Type="http://schemas.openxmlformats.org/officeDocument/2006/relationships/hyperlink" Target="https://talan.bank.gov.ua/get-user-certificate/2pOgIYBTTf9wNfj6UxrA" TargetMode="External"/><Relationship Id="rId362" Type="http://schemas.openxmlformats.org/officeDocument/2006/relationships/hyperlink" Target="https://talan.bank.gov.ua/get-user-certificate/2pOgIMXEAmYmPEqOyMTB" TargetMode="External"/><Relationship Id="rId418" Type="http://schemas.openxmlformats.org/officeDocument/2006/relationships/hyperlink" Target="https://talan.bank.gov.ua/get-user-certificate/2pOgIKWESubQzkwj7z6o" TargetMode="External"/><Relationship Id="rId222" Type="http://schemas.openxmlformats.org/officeDocument/2006/relationships/hyperlink" Target="https://talan.bank.gov.ua/get-user-certificate/2pOgIGIYLXdo3vwq9fhM" TargetMode="External"/><Relationship Id="rId264" Type="http://schemas.openxmlformats.org/officeDocument/2006/relationships/hyperlink" Target="https://talan.bank.gov.ua/get-user-certificate/2pOgIJtXeNTexGf5HgIN" TargetMode="External"/><Relationship Id="rId471" Type="http://schemas.openxmlformats.org/officeDocument/2006/relationships/hyperlink" Target="https://talan.bank.gov.ua/get-user-certificate/2pOgImzbJzHG_fjl64K-" TargetMode="External"/><Relationship Id="rId17" Type="http://schemas.openxmlformats.org/officeDocument/2006/relationships/hyperlink" Target="https://talan.bank.gov.ua/get-user-certificate/2pOgID8LF08F-Bt-9zRS" TargetMode="External"/><Relationship Id="rId59" Type="http://schemas.openxmlformats.org/officeDocument/2006/relationships/hyperlink" Target="https://talan.bank.gov.ua/get-user-certificate/2pOgIg2QGtkohv1ViT6W" TargetMode="External"/><Relationship Id="rId124" Type="http://schemas.openxmlformats.org/officeDocument/2006/relationships/hyperlink" Target="https://talan.bank.gov.ua/get-user-certificate/2pOgINGLhCN9uIwILZlY" TargetMode="External"/><Relationship Id="rId527" Type="http://schemas.openxmlformats.org/officeDocument/2006/relationships/hyperlink" Target="https://talan.bank.gov.ua/get-user-certificate/2pOgIAIhP1bVMJbm11eK" TargetMode="External"/><Relationship Id="rId569" Type="http://schemas.openxmlformats.org/officeDocument/2006/relationships/hyperlink" Target="https://talan.bank.gov.ua/get-user-certificate/2pOgI7UF0a6imLPJrGDR" TargetMode="External"/><Relationship Id="rId70" Type="http://schemas.openxmlformats.org/officeDocument/2006/relationships/hyperlink" Target="https://talan.bank.gov.ua/get-user-certificate/2pOgI3as3m_9_SRV8Dk4" TargetMode="External"/><Relationship Id="rId166" Type="http://schemas.openxmlformats.org/officeDocument/2006/relationships/hyperlink" Target="https://talan.bank.gov.ua/get-user-certificate/2pOgIdU-rCNDttXRAGlt" TargetMode="External"/><Relationship Id="rId331" Type="http://schemas.openxmlformats.org/officeDocument/2006/relationships/hyperlink" Target="https://talan.bank.gov.ua/get-user-certificate/2pOgI78vrMLCcP8Oyekt" TargetMode="External"/><Relationship Id="rId373" Type="http://schemas.openxmlformats.org/officeDocument/2006/relationships/hyperlink" Target="https://talan.bank.gov.ua/get-user-certificate/2pOgIkexyoRi8NAJwyXR" TargetMode="External"/><Relationship Id="rId429" Type="http://schemas.openxmlformats.org/officeDocument/2006/relationships/hyperlink" Target="https://talan.bank.gov.ua/get-user-certificate/2pOgITgV3mg45muv_lyM" TargetMode="External"/><Relationship Id="rId580" Type="http://schemas.openxmlformats.org/officeDocument/2006/relationships/hyperlink" Target="https://talan.bank.gov.ua/get-user-certificate/2pOgIMDXSpPn7N-r9sfZ" TargetMode="External"/><Relationship Id="rId1" Type="http://schemas.openxmlformats.org/officeDocument/2006/relationships/hyperlink" Target="https://talan.bank.gov.ua/get-user-certificate/2pOgIk1tkxBfTGvaqc0x" TargetMode="External"/><Relationship Id="rId233" Type="http://schemas.openxmlformats.org/officeDocument/2006/relationships/hyperlink" Target="https://talan.bank.gov.ua/get-user-certificate/2pOgINuzBmnRlUpvH52u" TargetMode="External"/><Relationship Id="rId440" Type="http://schemas.openxmlformats.org/officeDocument/2006/relationships/hyperlink" Target="https://talan.bank.gov.ua/get-user-certificate/2pOgIAqhJ6UCR5fEorUZ" TargetMode="External"/><Relationship Id="rId28" Type="http://schemas.openxmlformats.org/officeDocument/2006/relationships/hyperlink" Target="https://talan.bank.gov.ua/get-user-certificate/2pOgILTHAzlV_dR6KinQ" TargetMode="External"/><Relationship Id="rId275" Type="http://schemas.openxmlformats.org/officeDocument/2006/relationships/hyperlink" Target="https://talan.bank.gov.ua/get-user-certificate/2pOgI2bdWEthk4timFQg" TargetMode="External"/><Relationship Id="rId300" Type="http://schemas.openxmlformats.org/officeDocument/2006/relationships/hyperlink" Target="https://talan.bank.gov.ua/get-user-certificate/2pOgIO8R3mcs-aJw0Ry7" TargetMode="External"/><Relationship Id="rId482" Type="http://schemas.openxmlformats.org/officeDocument/2006/relationships/hyperlink" Target="https://talan.bank.gov.ua/get-user-certificate/2pOgIbM4cSvqbj-5x2jY" TargetMode="External"/><Relationship Id="rId538" Type="http://schemas.openxmlformats.org/officeDocument/2006/relationships/hyperlink" Target="https://talan.bank.gov.ua/get-user-certificate/2pOgIFvCsu8UQOqxc7AW" TargetMode="External"/><Relationship Id="rId81" Type="http://schemas.openxmlformats.org/officeDocument/2006/relationships/hyperlink" Target="https://talan.bank.gov.ua/get-user-certificate/2pOgI67xgyBZnuLDXc9-" TargetMode="External"/><Relationship Id="rId135" Type="http://schemas.openxmlformats.org/officeDocument/2006/relationships/hyperlink" Target="https://talan.bank.gov.ua/get-user-certificate/2pOgIcOl2-223xoQiq0S" TargetMode="External"/><Relationship Id="rId177" Type="http://schemas.openxmlformats.org/officeDocument/2006/relationships/hyperlink" Target="https://talan.bank.gov.ua/get-user-certificate/2pOgILQXQIAfd3imMQJl" TargetMode="External"/><Relationship Id="rId342" Type="http://schemas.openxmlformats.org/officeDocument/2006/relationships/hyperlink" Target="https://talan.bank.gov.ua/get-user-certificate/2pOgIPdm3y7kWrIACeOW" TargetMode="External"/><Relationship Id="rId384" Type="http://schemas.openxmlformats.org/officeDocument/2006/relationships/hyperlink" Target="https://talan.bank.gov.ua/get-user-certificate/2pOgIwe1Q4RMXCxZTk0H" TargetMode="External"/><Relationship Id="rId591" Type="http://schemas.openxmlformats.org/officeDocument/2006/relationships/hyperlink" Target="https://talan.bank.gov.ua/get-user-certificate/2pOgIaCGOxkwZYsS399W" TargetMode="External"/><Relationship Id="rId202" Type="http://schemas.openxmlformats.org/officeDocument/2006/relationships/hyperlink" Target="https://talan.bank.gov.ua/get-user-certificate/2pOgIWZy1IeLuQ33eQyX" TargetMode="External"/><Relationship Id="rId244" Type="http://schemas.openxmlformats.org/officeDocument/2006/relationships/hyperlink" Target="https://talan.bank.gov.ua/get-user-certificate/2pOgIKJwUcW9GR8T6RGA" TargetMode="External"/><Relationship Id="rId39" Type="http://schemas.openxmlformats.org/officeDocument/2006/relationships/hyperlink" Target="https://talan.bank.gov.ua/get-user-certificate/2pOgI9tokit6KheHqI4C" TargetMode="External"/><Relationship Id="rId286" Type="http://schemas.openxmlformats.org/officeDocument/2006/relationships/hyperlink" Target="https://talan.bank.gov.ua/get-user-certificate/2pOgI7BGrWhmcrWjA0c_" TargetMode="External"/><Relationship Id="rId451" Type="http://schemas.openxmlformats.org/officeDocument/2006/relationships/hyperlink" Target="https://talan.bank.gov.ua/get-user-certificate/2pOgIqI6znBr4jIOHaWr" TargetMode="External"/><Relationship Id="rId493" Type="http://schemas.openxmlformats.org/officeDocument/2006/relationships/hyperlink" Target="https://talan.bank.gov.ua/get-user-certificate/2pOgIyZGcJFjkqX-QH8f" TargetMode="External"/><Relationship Id="rId507" Type="http://schemas.openxmlformats.org/officeDocument/2006/relationships/hyperlink" Target="https://talan.bank.gov.ua/get-user-certificate/2pOgIIKYPR-YWnNKNz50" TargetMode="External"/><Relationship Id="rId549" Type="http://schemas.openxmlformats.org/officeDocument/2006/relationships/hyperlink" Target="https://talan.bank.gov.ua/get-user-certificate/2pOgI5h9HNk9k6D5HNwi" TargetMode="External"/><Relationship Id="rId50" Type="http://schemas.openxmlformats.org/officeDocument/2006/relationships/hyperlink" Target="https://talan.bank.gov.ua/get-user-certificate/2pOgIm8IUgKy01ATuHsh" TargetMode="External"/><Relationship Id="rId104" Type="http://schemas.openxmlformats.org/officeDocument/2006/relationships/hyperlink" Target="https://talan.bank.gov.ua/get-user-certificate/2pOgIgsiejxlWQ1AS3JK" TargetMode="External"/><Relationship Id="rId146" Type="http://schemas.openxmlformats.org/officeDocument/2006/relationships/hyperlink" Target="https://talan.bank.gov.ua/get-user-certificate/2pOgI2c8NE6GJNGatox7" TargetMode="External"/><Relationship Id="rId188" Type="http://schemas.openxmlformats.org/officeDocument/2006/relationships/hyperlink" Target="https://talan.bank.gov.ua/get-user-certificate/2pOgI_qtVv9C9Ql4e85U" TargetMode="External"/><Relationship Id="rId311" Type="http://schemas.openxmlformats.org/officeDocument/2006/relationships/hyperlink" Target="https://talan.bank.gov.ua/get-user-certificate/2pOgIU1psbh_9OC1MeNm" TargetMode="External"/><Relationship Id="rId353" Type="http://schemas.openxmlformats.org/officeDocument/2006/relationships/hyperlink" Target="https://talan.bank.gov.ua/get-user-certificate/2pOgIMJd3zaW6RCdR5Oz" TargetMode="External"/><Relationship Id="rId395" Type="http://schemas.openxmlformats.org/officeDocument/2006/relationships/hyperlink" Target="https://talan.bank.gov.ua/get-user-certificate/2pOgIiOjpUvwdRbvIxYr" TargetMode="External"/><Relationship Id="rId409" Type="http://schemas.openxmlformats.org/officeDocument/2006/relationships/hyperlink" Target="https://talan.bank.gov.ua/get-user-certificate/2pOgIEGjkVmx9Irv3Ski" TargetMode="External"/><Relationship Id="rId560" Type="http://schemas.openxmlformats.org/officeDocument/2006/relationships/hyperlink" Target="https://talan.bank.gov.ua/get-user-certificate/2pOgIu1R1b5qU3-oQ4s_" TargetMode="External"/><Relationship Id="rId92" Type="http://schemas.openxmlformats.org/officeDocument/2006/relationships/hyperlink" Target="https://talan.bank.gov.ua/get-user-certificate/2pOgIJC09mqcXMBCP9W8" TargetMode="External"/><Relationship Id="rId213" Type="http://schemas.openxmlformats.org/officeDocument/2006/relationships/hyperlink" Target="https://talan.bank.gov.ua/get-user-certificate/2pOgIJ86tLNqhLMHPzOp" TargetMode="External"/><Relationship Id="rId420" Type="http://schemas.openxmlformats.org/officeDocument/2006/relationships/hyperlink" Target="https://talan.bank.gov.ua/get-user-certificate/2pOgI1aGCHgaPLHJ1LeV" TargetMode="External"/><Relationship Id="rId255" Type="http://schemas.openxmlformats.org/officeDocument/2006/relationships/hyperlink" Target="https://talan.bank.gov.ua/get-user-certificate/2pOgI8tPycGibngLtxfQ" TargetMode="External"/><Relationship Id="rId297" Type="http://schemas.openxmlformats.org/officeDocument/2006/relationships/hyperlink" Target="https://talan.bank.gov.ua/get-user-certificate/2pOgIRVebTV906u27WJx" TargetMode="External"/><Relationship Id="rId462" Type="http://schemas.openxmlformats.org/officeDocument/2006/relationships/hyperlink" Target="https://talan.bank.gov.ua/get-user-certificate/2pOgIPfP-6RxufDltq4m" TargetMode="External"/><Relationship Id="rId518" Type="http://schemas.openxmlformats.org/officeDocument/2006/relationships/hyperlink" Target="https://talan.bank.gov.ua/get-user-certificate/2pOgI33tGnkr6LQOoG9V" TargetMode="External"/><Relationship Id="rId115" Type="http://schemas.openxmlformats.org/officeDocument/2006/relationships/hyperlink" Target="https://talan.bank.gov.ua/get-user-certificate/2pOgIznHNfUX580Ex5fJ" TargetMode="External"/><Relationship Id="rId157" Type="http://schemas.openxmlformats.org/officeDocument/2006/relationships/hyperlink" Target="https://talan.bank.gov.ua/get-user-certificate/2pOgIcgnH8xlyQYvh-Tf" TargetMode="External"/><Relationship Id="rId322" Type="http://schemas.openxmlformats.org/officeDocument/2006/relationships/hyperlink" Target="https://talan.bank.gov.ua/get-user-certificate/2pOgIbBWkVoJ9lScBDy1" TargetMode="External"/><Relationship Id="rId364" Type="http://schemas.openxmlformats.org/officeDocument/2006/relationships/hyperlink" Target="https://talan.bank.gov.ua/get-user-certificate/2pOgIO_Kf0dkEfaAvNGC" TargetMode="External"/><Relationship Id="rId61" Type="http://schemas.openxmlformats.org/officeDocument/2006/relationships/hyperlink" Target="https://talan.bank.gov.ua/get-user-certificate/2pOgIO9ZcS0CzRJLOD4A" TargetMode="External"/><Relationship Id="rId199" Type="http://schemas.openxmlformats.org/officeDocument/2006/relationships/hyperlink" Target="https://talan.bank.gov.ua/get-user-certificate/2pOgIibBfQpoPN5PdBd1" TargetMode="External"/><Relationship Id="rId571" Type="http://schemas.openxmlformats.org/officeDocument/2006/relationships/hyperlink" Target="https://talan.bank.gov.ua/get-user-certificate/2pOgIFJnsq4s9z1FnRue" TargetMode="External"/><Relationship Id="rId19" Type="http://schemas.openxmlformats.org/officeDocument/2006/relationships/hyperlink" Target="https://talan.bank.gov.ua/get-user-certificate/2pOgI3klpLb3f30lcmsL" TargetMode="External"/><Relationship Id="rId224" Type="http://schemas.openxmlformats.org/officeDocument/2006/relationships/hyperlink" Target="https://talan.bank.gov.ua/get-user-certificate/2pOgIvKrXb4sGjXGrHzj" TargetMode="External"/><Relationship Id="rId266" Type="http://schemas.openxmlformats.org/officeDocument/2006/relationships/hyperlink" Target="https://talan.bank.gov.ua/get-user-certificate/2pOgIrJkRGNAs-I2luYj" TargetMode="External"/><Relationship Id="rId431" Type="http://schemas.openxmlformats.org/officeDocument/2006/relationships/hyperlink" Target="https://talan.bank.gov.ua/get-user-certificate/2pOgICuM8bLooffUqnSy" TargetMode="External"/><Relationship Id="rId473" Type="http://schemas.openxmlformats.org/officeDocument/2006/relationships/hyperlink" Target="https://talan.bank.gov.ua/get-user-certificate/2pOgIAbpDJOSMgYn9xU0" TargetMode="External"/><Relationship Id="rId529" Type="http://schemas.openxmlformats.org/officeDocument/2006/relationships/hyperlink" Target="https://talan.bank.gov.ua/get-user-certificate/2pOgImmoil9Lo5aCixzi" TargetMode="External"/><Relationship Id="rId30" Type="http://schemas.openxmlformats.org/officeDocument/2006/relationships/hyperlink" Target="https://talan.bank.gov.ua/get-user-certificate/2pOgIVrpDcuXDJkjGMCZ" TargetMode="External"/><Relationship Id="rId126" Type="http://schemas.openxmlformats.org/officeDocument/2006/relationships/hyperlink" Target="https://talan.bank.gov.ua/get-user-certificate/2pOgI6cJ01jXBBzukNsm" TargetMode="External"/><Relationship Id="rId168" Type="http://schemas.openxmlformats.org/officeDocument/2006/relationships/hyperlink" Target="https://talan.bank.gov.ua/get-user-certificate/2pOgItdJgdUsHy530xiI" TargetMode="External"/><Relationship Id="rId333" Type="http://schemas.openxmlformats.org/officeDocument/2006/relationships/hyperlink" Target="https://talan.bank.gov.ua/get-user-certificate/2pOgIJRWhvr5VXHaY-Vh" TargetMode="External"/><Relationship Id="rId540" Type="http://schemas.openxmlformats.org/officeDocument/2006/relationships/hyperlink" Target="https://talan.bank.gov.ua/get-user-certificate/2pOgIcwGuXHNwPrdlEdM" TargetMode="External"/><Relationship Id="rId72" Type="http://schemas.openxmlformats.org/officeDocument/2006/relationships/hyperlink" Target="https://talan.bank.gov.ua/get-user-certificate/2pOgIfXIdSsch409A8ip" TargetMode="External"/><Relationship Id="rId375" Type="http://schemas.openxmlformats.org/officeDocument/2006/relationships/hyperlink" Target="https://talan.bank.gov.ua/get-user-certificate/2pOgIgpMW3umzxdnWi8s" TargetMode="External"/><Relationship Id="rId582" Type="http://schemas.openxmlformats.org/officeDocument/2006/relationships/hyperlink" Target="https://talan.bank.gov.ua/get-user-certificate/2pOgIbp5ZPSER3lE6kFs" TargetMode="External"/><Relationship Id="rId3" Type="http://schemas.openxmlformats.org/officeDocument/2006/relationships/hyperlink" Target="https://talan.bank.gov.ua/get-user-certificate/2pOgIXf8EcdVzTYLQn0k" TargetMode="External"/><Relationship Id="rId235" Type="http://schemas.openxmlformats.org/officeDocument/2006/relationships/hyperlink" Target="https://talan.bank.gov.ua/get-user-certificate/2pOgIQQm2I42TLuLfuix" TargetMode="External"/><Relationship Id="rId277" Type="http://schemas.openxmlformats.org/officeDocument/2006/relationships/hyperlink" Target="https://talan.bank.gov.ua/get-user-certificate/2pOgICtSRJvywJ2zWvfd" TargetMode="External"/><Relationship Id="rId400" Type="http://schemas.openxmlformats.org/officeDocument/2006/relationships/hyperlink" Target="https://talan.bank.gov.ua/get-user-certificate/2pOgIXIXEid-r10gOYCx" TargetMode="External"/><Relationship Id="rId442" Type="http://schemas.openxmlformats.org/officeDocument/2006/relationships/hyperlink" Target="https://talan.bank.gov.ua/get-user-certificate/2pOgIDHbAPMoAkvIlHwp" TargetMode="External"/><Relationship Id="rId484" Type="http://schemas.openxmlformats.org/officeDocument/2006/relationships/hyperlink" Target="https://talan.bank.gov.ua/get-user-certificate/2pOgIfHO1oCQAjxfEXih" TargetMode="External"/><Relationship Id="rId137" Type="http://schemas.openxmlformats.org/officeDocument/2006/relationships/hyperlink" Target="https://talan.bank.gov.ua/get-user-certificate/2pOgIkpEqe2DR-P_Lqob" TargetMode="External"/><Relationship Id="rId302" Type="http://schemas.openxmlformats.org/officeDocument/2006/relationships/hyperlink" Target="https://talan.bank.gov.ua/get-user-certificate/2pOgIIZ8XPXNQTRFVUtU" TargetMode="External"/><Relationship Id="rId344" Type="http://schemas.openxmlformats.org/officeDocument/2006/relationships/hyperlink" Target="https://talan.bank.gov.ua/get-user-certificate/2pOgIpXLEaHeA5ogbiRu" TargetMode="External"/><Relationship Id="rId41" Type="http://schemas.openxmlformats.org/officeDocument/2006/relationships/hyperlink" Target="https://talan.bank.gov.ua/get-user-certificate/2pOgILdNgJmV9AyuE9FV" TargetMode="External"/><Relationship Id="rId83" Type="http://schemas.openxmlformats.org/officeDocument/2006/relationships/hyperlink" Target="https://talan.bank.gov.ua/get-user-certificate/2pOgIZaw29lqwcTV-SMS" TargetMode="External"/><Relationship Id="rId179" Type="http://schemas.openxmlformats.org/officeDocument/2006/relationships/hyperlink" Target="https://talan.bank.gov.ua/get-user-certificate/2pOgIF-xm2UR3eT7UU4j" TargetMode="External"/><Relationship Id="rId386" Type="http://schemas.openxmlformats.org/officeDocument/2006/relationships/hyperlink" Target="https://talan.bank.gov.ua/get-user-certificate/2pOgIFC5_2MqcpHPhYuU" TargetMode="External"/><Relationship Id="rId551" Type="http://schemas.openxmlformats.org/officeDocument/2006/relationships/hyperlink" Target="https://talan.bank.gov.ua/get-user-certificate/2pOgI3Y-zUBHbUnJam0-" TargetMode="External"/><Relationship Id="rId593" Type="http://schemas.openxmlformats.org/officeDocument/2006/relationships/hyperlink" Target="https://talan.bank.gov.ua/get-user-certificate/2pOgIj8VBfBEuU0IeC5I" TargetMode="External"/><Relationship Id="rId190" Type="http://schemas.openxmlformats.org/officeDocument/2006/relationships/hyperlink" Target="https://talan.bank.gov.ua/get-user-certificate/2pOgIXbNxjOBi8jEw4x3" TargetMode="External"/><Relationship Id="rId204" Type="http://schemas.openxmlformats.org/officeDocument/2006/relationships/hyperlink" Target="https://talan.bank.gov.ua/get-user-certificate/2pOgIkuA0DphR-jsd8dD" TargetMode="External"/><Relationship Id="rId246" Type="http://schemas.openxmlformats.org/officeDocument/2006/relationships/hyperlink" Target="https://talan.bank.gov.ua/get-user-certificate/2pOgI43-VPPDxLJ6Ovvx" TargetMode="External"/><Relationship Id="rId288" Type="http://schemas.openxmlformats.org/officeDocument/2006/relationships/hyperlink" Target="https://talan.bank.gov.ua/get-user-certificate/2pOgIQUnRGKirFkwBRoY" TargetMode="External"/><Relationship Id="rId411" Type="http://schemas.openxmlformats.org/officeDocument/2006/relationships/hyperlink" Target="https://talan.bank.gov.ua/get-user-certificate/2pOgIdhRFX12Ixgx8rZk" TargetMode="External"/><Relationship Id="rId453" Type="http://schemas.openxmlformats.org/officeDocument/2006/relationships/hyperlink" Target="https://talan.bank.gov.ua/get-user-certificate/2pOgIR6cyqUTPNLypQxp" TargetMode="External"/><Relationship Id="rId509" Type="http://schemas.openxmlformats.org/officeDocument/2006/relationships/hyperlink" Target="https://talan.bank.gov.ua/get-user-certificate/2pOgI0tYNyDfqerxE5jZ" TargetMode="External"/><Relationship Id="rId106" Type="http://schemas.openxmlformats.org/officeDocument/2006/relationships/hyperlink" Target="https://talan.bank.gov.ua/get-user-certificate/2pOgI1OhlTP1RVbHcWaV" TargetMode="External"/><Relationship Id="rId313" Type="http://schemas.openxmlformats.org/officeDocument/2006/relationships/hyperlink" Target="https://talan.bank.gov.ua/get-user-certificate/2pOgIy2bete0Ze2IyeHi" TargetMode="External"/><Relationship Id="rId495" Type="http://schemas.openxmlformats.org/officeDocument/2006/relationships/hyperlink" Target="https://talan.bank.gov.ua/get-user-certificate/2pOgI4yyXjjzxPX95A8H" TargetMode="External"/><Relationship Id="rId10" Type="http://schemas.openxmlformats.org/officeDocument/2006/relationships/hyperlink" Target="https://talan.bank.gov.ua/get-user-certificate/2pOgIehT2eExvs-SMJQC" TargetMode="External"/><Relationship Id="rId52" Type="http://schemas.openxmlformats.org/officeDocument/2006/relationships/hyperlink" Target="https://talan.bank.gov.ua/get-user-certificate/2pOgIwaJMDo83V9TCZAs" TargetMode="External"/><Relationship Id="rId94" Type="http://schemas.openxmlformats.org/officeDocument/2006/relationships/hyperlink" Target="https://talan.bank.gov.ua/get-user-certificate/2pOgIplLXZmj7Itcnh1f" TargetMode="External"/><Relationship Id="rId148" Type="http://schemas.openxmlformats.org/officeDocument/2006/relationships/hyperlink" Target="https://talan.bank.gov.ua/get-user-certificate/2pOgIc12fSXOrAS7XXKM" TargetMode="External"/><Relationship Id="rId355" Type="http://schemas.openxmlformats.org/officeDocument/2006/relationships/hyperlink" Target="https://talan.bank.gov.ua/get-user-certificate/2pOgIC4Bsy_UNoObDUxl" TargetMode="External"/><Relationship Id="rId397" Type="http://schemas.openxmlformats.org/officeDocument/2006/relationships/hyperlink" Target="https://talan.bank.gov.ua/get-user-certificate/2pOgIor329HJ6fr-0DK2" TargetMode="External"/><Relationship Id="rId520" Type="http://schemas.openxmlformats.org/officeDocument/2006/relationships/hyperlink" Target="https://talan.bank.gov.ua/get-user-certificate/2pOgI0d5sPLT5fU8d3dO" TargetMode="External"/><Relationship Id="rId562" Type="http://schemas.openxmlformats.org/officeDocument/2006/relationships/hyperlink" Target="https://talan.bank.gov.ua/get-user-certificate/2pOgIUrYrefs1ZTmGDZN" TargetMode="External"/><Relationship Id="rId215" Type="http://schemas.openxmlformats.org/officeDocument/2006/relationships/hyperlink" Target="https://talan.bank.gov.ua/get-user-certificate/2pOgIpuruKOHJVMIAtIO" TargetMode="External"/><Relationship Id="rId257" Type="http://schemas.openxmlformats.org/officeDocument/2006/relationships/hyperlink" Target="https://talan.bank.gov.ua/get-user-certificate/2pOgIERliZkt0DPBR4FV" TargetMode="External"/><Relationship Id="rId422" Type="http://schemas.openxmlformats.org/officeDocument/2006/relationships/hyperlink" Target="https://talan.bank.gov.ua/get-user-certificate/2pOgI4P7LQrm9H4AT397" TargetMode="External"/><Relationship Id="rId464" Type="http://schemas.openxmlformats.org/officeDocument/2006/relationships/hyperlink" Target="https://talan.bank.gov.ua/get-user-certificate/2pOgIZWMk0v3SDcZs_r3" TargetMode="External"/><Relationship Id="rId299" Type="http://schemas.openxmlformats.org/officeDocument/2006/relationships/hyperlink" Target="https://talan.bank.gov.ua/get-user-certificate/2pOgI_uBL8TygcXtqvYF" TargetMode="External"/><Relationship Id="rId63" Type="http://schemas.openxmlformats.org/officeDocument/2006/relationships/hyperlink" Target="https://talan.bank.gov.ua/get-user-certificate/2pOgItOxVImcstlWpzvk" TargetMode="External"/><Relationship Id="rId159" Type="http://schemas.openxmlformats.org/officeDocument/2006/relationships/hyperlink" Target="https://talan.bank.gov.ua/get-user-certificate/2pOgIbOClvLUASW-kC3C" TargetMode="External"/><Relationship Id="rId366" Type="http://schemas.openxmlformats.org/officeDocument/2006/relationships/hyperlink" Target="https://talan.bank.gov.ua/get-user-certificate/2pOgI1BNtGjUM-Q1_JCv" TargetMode="External"/><Relationship Id="rId573" Type="http://schemas.openxmlformats.org/officeDocument/2006/relationships/hyperlink" Target="https://talan.bank.gov.ua/get-user-certificate/2pOgI5SmZBRC2wXewy_q" TargetMode="External"/><Relationship Id="rId226" Type="http://schemas.openxmlformats.org/officeDocument/2006/relationships/hyperlink" Target="https://talan.bank.gov.ua/get-user-certificate/2pOgIWDQQDc8ndi992s9" TargetMode="External"/><Relationship Id="rId433" Type="http://schemas.openxmlformats.org/officeDocument/2006/relationships/hyperlink" Target="https://talan.bank.gov.ua/get-user-certificate/2pOgI4CSkXJyPp5NIjDG" TargetMode="External"/><Relationship Id="rId74" Type="http://schemas.openxmlformats.org/officeDocument/2006/relationships/hyperlink" Target="https://talan.bank.gov.ua/get-user-certificate/2pOgIVfPtEE3XMUdFs1U" TargetMode="External"/><Relationship Id="rId377" Type="http://schemas.openxmlformats.org/officeDocument/2006/relationships/hyperlink" Target="https://talan.bank.gov.ua/get-user-certificate/2pOgIJK4tN7y8V2dLcmD" TargetMode="External"/><Relationship Id="rId500" Type="http://schemas.openxmlformats.org/officeDocument/2006/relationships/hyperlink" Target="https://talan.bank.gov.ua/get-user-certificate/2pOgIgaZkYiIwOzwGH1R" TargetMode="External"/><Relationship Id="rId584" Type="http://schemas.openxmlformats.org/officeDocument/2006/relationships/hyperlink" Target="https://talan.bank.gov.ua/get-user-certificate/2pOgIz8arFplWfoFC-Ai" TargetMode="External"/><Relationship Id="rId5" Type="http://schemas.openxmlformats.org/officeDocument/2006/relationships/hyperlink" Target="https://talan.bank.gov.ua/get-user-certificate/2pOgItz2TGywtV70txCs" TargetMode="External"/><Relationship Id="rId237" Type="http://schemas.openxmlformats.org/officeDocument/2006/relationships/hyperlink" Target="https://talan.bank.gov.ua/get-user-certificate/2pOgIIKPjtCPS5ssmd0M" TargetMode="External"/><Relationship Id="rId444" Type="http://schemas.openxmlformats.org/officeDocument/2006/relationships/hyperlink" Target="https://talan.bank.gov.ua/get-user-certificate/2pOgIoAfzjwHnXUTt8X7" TargetMode="External"/><Relationship Id="rId290" Type="http://schemas.openxmlformats.org/officeDocument/2006/relationships/hyperlink" Target="https://talan.bank.gov.ua/get-user-certificate/2pOgIIrw5yX1f_tIJh11" TargetMode="External"/><Relationship Id="rId304" Type="http://schemas.openxmlformats.org/officeDocument/2006/relationships/hyperlink" Target="https://talan.bank.gov.ua/get-user-certificate/2pOgIPdObXpMLsHL_4IF" TargetMode="External"/><Relationship Id="rId388" Type="http://schemas.openxmlformats.org/officeDocument/2006/relationships/hyperlink" Target="https://talan.bank.gov.ua/get-user-certificate/2pOgIt3SGUFxpmDSdmDc" TargetMode="External"/><Relationship Id="rId511" Type="http://schemas.openxmlformats.org/officeDocument/2006/relationships/hyperlink" Target="https://talan.bank.gov.ua/get-user-certificate/2pOgI8j_ZcPYnEZc03Qb" TargetMode="External"/><Relationship Id="rId85" Type="http://schemas.openxmlformats.org/officeDocument/2006/relationships/hyperlink" Target="https://talan.bank.gov.ua/get-user-certificate/2pOgICjL1mZsxNDO6KCl" TargetMode="External"/><Relationship Id="rId150" Type="http://schemas.openxmlformats.org/officeDocument/2006/relationships/hyperlink" Target="https://talan.bank.gov.ua/get-user-certificate/2pOgIp84kA5LtrFCPC10" TargetMode="External"/><Relationship Id="rId595" Type="http://schemas.openxmlformats.org/officeDocument/2006/relationships/hyperlink" Target="https://talan.bank.gov.ua/get-user-certificate/2pOgIStltChbMLxK_3K9" TargetMode="External"/><Relationship Id="rId248" Type="http://schemas.openxmlformats.org/officeDocument/2006/relationships/hyperlink" Target="https://talan.bank.gov.ua/get-user-certificate/2pOgILO0G3DieVPRZXDV" TargetMode="External"/><Relationship Id="rId455" Type="http://schemas.openxmlformats.org/officeDocument/2006/relationships/hyperlink" Target="https://talan.bank.gov.ua/get-user-certificate/2pOgINM-g1-gwtuas7tk" TargetMode="External"/><Relationship Id="rId12" Type="http://schemas.openxmlformats.org/officeDocument/2006/relationships/hyperlink" Target="https://talan.bank.gov.ua/get-user-certificate/2pOgINmIlHT0JBwO4Slw" TargetMode="External"/><Relationship Id="rId108" Type="http://schemas.openxmlformats.org/officeDocument/2006/relationships/hyperlink" Target="https://talan.bank.gov.ua/get-user-certificate/2pOgITprkSSrsc9TxbrP" TargetMode="External"/><Relationship Id="rId315" Type="http://schemas.openxmlformats.org/officeDocument/2006/relationships/hyperlink" Target="https://talan.bank.gov.ua/get-user-certificate/2pOgInul0xpnXbSd4-Ip" TargetMode="External"/><Relationship Id="rId522" Type="http://schemas.openxmlformats.org/officeDocument/2006/relationships/hyperlink" Target="https://talan.bank.gov.ua/get-user-certificate/2pOgIcljMfSKa3ZOv9tP" TargetMode="External"/><Relationship Id="rId96" Type="http://schemas.openxmlformats.org/officeDocument/2006/relationships/hyperlink" Target="https://talan.bank.gov.ua/get-user-certificate/2pOgIl1whspQbMrlcKvg" TargetMode="External"/><Relationship Id="rId161" Type="http://schemas.openxmlformats.org/officeDocument/2006/relationships/hyperlink" Target="https://talan.bank.gov.ua/get-user-certificate/2pOgISG4sGHozK69A2u9" TargetMode="External"/><Relationship Id="rId399" Type="http://schemas.openxmlformats.org/officeDocument/2006/relationships/hyperlink" Target="https://talan.bank.gov.ua/get-user-certificate/2pOgIUPM7rxaNouxEmwF" TargetMode="External"/><Relationship Id="rId259" Type="http://schemas.openxmlformats.org/officeDocument/2006/relationships/hyperlink" Target="https://talan.bank.gov.ua/get-user-certificate/2pOgIGEvW9JJhPSaOKdW" TargetMode="External"/><Relationship Id="rId466" Type="http://schemas.openxmlformats.org/officeDocument/2006/relationships/hyperlink" Target="https://talan.bank.gov.ua/get-user-certificate/2pOgIqnyU7abhci21QRw" TargetMode="External"/><Relationship Id="rId23" Type="http://schemas.openxmlformats.org/officeDocument/2006/relationships/hyperlink" Target="https://talan.bank.gov.ua/get-user-certificate/2pOgI_xREUp8G7iM7nkH" TargetMode="External"/><Relationship Id="rId119" Type="http://schemas.openxmlformats.org/officeDocument/2006/relationships/hyperlink" Target="https://talan.bank.gov.ua/get-user-certificate/2pOgI46dL2nh9yl_N_gG" TargetMode="External"/><Relationship Id="rId326" Type="http://schemas.openxmlformats.org/officeDocument/2006/relationships/hyperlink" Target="https://talan.bank.gov.ua/get-user-certificate/2pOgI_LlRkDZEs3-4q5K" TargetMode="External"/><Relationship Id="rId533" Type="http://schemas.openxmlformats.org/officeDocument/2006/relationships/hyperlink" Target="https://talan.bank.gov.ua/get-user-certificate/2pOgIOCuJuFMCMPy-iD7" TargetMode="External"/><Relationship Id="rId172" Type="http://schemas.openxmlformats.org/officeDocument/2006/relationships/hyperlink" Target="https://talan.bank.gov.ua/get-user-certificate/2pOgIZDm5ugwJGThCFTf" TargetMode="External"/><Relationship Id="rId477" Type="http://schemas.openxmlformats.org/officeDocument/2006/relationships/hyperlink" Target="https://talan.bank.gov.ua/get-user-certificate/2pOgI-olzDBaE_JYZ8X1" TargetMode="External"/><Relationship Id="rId337" Type="http://schemas.openxmlformats.org/officeDocument/2006/relationships/hyperlink" Target="https://talan.bank.gov.ua/get-user-certificate/2pOgI6MdGxy_QEVPUAXJ" TargetMode="External"/><Relationship Id="rId34" Type="http://schemas.openxmlformats.org/officeDocument/2006/relationships/hyperlink" Target="https://talan.bank.gov.ua/get-user-certificate/2pOgIRfrxTA_lzpLJd4b" TargetMode="External"/><Relationship Id="rId544" Type="http://schemas.openxmlformats.org/officeDocument/2006/relationships/hyperlink" Target="https://talan.bank.gov.ua/get-user-certificate/2pOgIjYyQH-5SqxTSjSs" TargetMode="External"/><Relationship Id="rId183" Type="http://schemas.openxmlformats.org/officeDocument/2006/relationships/hyperlink" Target="https://talan.bank.gov.ua/get-user-certificate/2pOgIIUiSHe2zAwZoPSW" TargetMode="External"/><Relationship Id="rId390" Type="http://schemas.openxmlformats.org/officeDocument/2006/relationships/hyperlink" Target="https://talan.bank.gov.ua/get-user-certificate/2pOgIX0qes9JcIcljP2E" TargetMode="External"/><Relationship Id="rId404" Type="http://schemas.openxmlformats.org/officeDocument/2006/relationships/hyperlink" Target="https://talan.bank.gov.ua/get-user-certificate/2pOgIfq40VHJsS0Uo-Mo" TargetMode="External"/><Relationship Id="rId250" Type="http://schemas.openxmlformats.org/officeDocument/2006/relationships/hyperlink" Target="https://talan.bank.gov.ua/get-user-certificate/2pOgIUvX3InVGU3gebgi" TargetMode="External"/><Relationship Id="rId488" Type="http://schemas.openxmlformats.org/officeDocument/2006/relationships/hyperlink" Target="https://talan.bank.gov.ua/get-user-certificate/2pOgIG5iMlH23N-wX170" TargetMode="External"/><Relationship Id="rId45" Type="http://schemas.openxmlformats.org/officeDocument/2006/relationships/hyperlink" Target="https://talan.bank.gov.ua/get-user-certificate/2pOgIjWnwbG21rDlO0aL" TargetMode="External"/><Relationship Id="rId110" Type="http://schemas.openxmlformats.org/officeDocument/2006/relationships/hyperlink" Target="https://talan.bank.gov.ua/get-user-certificate/2pOgImQ9ma_TZslbJV5C" TargetMode="External"/><Relationship Id="rId348" Type="http://schemas.openxmlformats.org/officeDocument/2006/relationships/hyperlink" Target="https://talan.bank.gov.ua/get-user-certificate/2pOgIkKhE3VmzP2ESGgE" TargetMode="External"/><Relationship Id="rId555" Type="http://schemas.openxmlformats.org/officeDocument/2006/relationships/hyperlink" Target="https://talan.bank.gov.ua/get-user-certificate/2pOgIHYuJ7e6RXqG9SBz" TargetMode="External"/><Relationship Id="rId194" Type="http://schemas.openxmlformats.org/officeDocument/2006/relationships/hyperlink" Target="https://talan.bank.gov.ua/get-user-certificate/2pOgIeYChqUix2zOuxX7" TargetMode="External"/><Relationship Id="rId208" Type="http://schemas.openxmlformats.org/officeDocument/2006/relationships/hyperlink" Target="https://talan.bank.gov.ua/get-user-certificate/2pOgIrKnMkIBtSI4SY8q" TargetMode="External"/><Relationship Id="rId415" Type="http://schemas.openxmlformats.org/officeDocument/2006/relationships/hyperlink" Target="https://talan.bank.gov.ua/get-user-certificate/2pOgIu9ccyDEz_aRPQl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8"/>
  <sheetViews>
    <sheetView tabSelected="1" workbookViewId="0">
      <selection sqref="A1:XFD1"/>
    </sheetView>
  </sheetViews>
  <sheetFormatPr defaultRowHeight="14.4" x14ac:dyDescent="0.3"/>
  <cols>
    <col min="1" max="1" width="18.88671875" customWidth="1"/>
    <col min="2" max="2" width="16.88671875" customWidth="1"/>
    <col min="3" max="3" width="29.109375" customWidth="1"/>
    <col min="4" max="4" width="54.664062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1492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HYPERLINK("https://talan.bank.gov.ua/get-user-certificate/2pOgIk1tkxBfTGvaqc0x","Завантажити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HYPERLINK("https://talan.bank.gov.ua/get-user-certificate/2pOgIJDsXaAxqS6ZTKEQ","Завантажити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HYPERLINK("https://talan.bank.gov.ua/get-user-certificate/2pOgIXf8EcdVzTYLQn0k","Завантажити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HYPERLINK("https://talan.bank.gov.ua/get-user-certificate/2pOgIEhU_O4yRYiNece5","Завантажити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HYPERLINK("https://talan.bank.gov.ua/get-user-certificate/2pOgItz2TGywtV70txCs","Завантажити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HYPERLINK("https://talan.bank.gov.ua/get-user-certificate/2pOgIZwN5yTXi1Z2_cDp","Завантажити сертифікат")</f>
        <v>Завантажити сертифікат</v>
      </c>
    </row>
    <row r="8" spans="1:5" x14ac:dyDescent="0.3">
      <c r="A8" t="s">
        <v>23</v>
      </c>
      <c r="B8" t="s">
        <v>5</v>
      </c>
      <c r="C8" t="s">
        <v>24</v>
      </c>
      <c r="D8" t="s">
        <v>25</v>
      </c>
      <c r="E8" t="str">
        <f>HYPERLINK("https://talan.bank.gov.ua/get-user-certificate/2pOgIWkiYFLbYvdjCqor","Завантажити сертифікат")</f>
        <v>Завантажити сертифікат</v>
      </c>
    </row>
    <row r="9" spans="1:5" x14ac:dyDescent="0.3">
      <c r="A9" t="s">
        <v>26</v>
      </c>
      <c r="B9" t="s">
        <v>5</v>
      </c>
      <c r="C9" t="s">
        <v>27</v>
      </c>
      <c r="D9" t="s">
        <v>10</v>
      </c>
      <c r="E9" t="str">
        <f>HYPERLINK("https://talan.bank.gov.ua/get-user-certificate/2pOgI9NvNNoQ_5-SQS1n","Завантажити сертифікат")</f>
        <v>Завантажити сертифікат</v>
      </c>
    </row>
    <row r="10" spans="1:5" x14ac:dyDescent="0.3">
      <c r="A10" t="s">
        <v>28</v>
      </c>
      <c r="B10" t="s">
        <v>5</v>
      </c>
      <c r="C10" t="s">
        <v>29</v>
      </c>
      <c r="D10" t="s">
        <v>30</v>
      </c>
      <c r="E10" t="str">
        <f>HYPERLINK("https://talan.bank.gov.ua/get-user-certificate/2pOgI9c56Hc5RRk_cdzu","Завантажити сертифікат")</f>
        <v>Завантажити сертифікат</v>
      </c>
    </row>
    <row r="11" spans="1:5" x14ac:dyDescent="0.3">
      <c r="A11" t="s">
        <v>31</v>
      </c>
      <c r="B11" t="s">
        <v>5</v>
      </c>
      <c r="C11" t="s">
        <v>32</v>
      </c>
      <c r="D11" t="s">
        <v>33</v>
      </c>
      <c r="E11" t="str">
        <f>HYPERLINK("https://talan.bank.gov.ua/get-user-certificate/2pOgIehT2eExvs-SMJQC","Завантажити сертифікат")</f>
        <v>Завантажити сертифікат</v>
      </c>
    </row>
    <row r="12" spans="1:5" x14ac:dyDescent="0.3">
      <c r="A12" t="s">
        <v>34</v>
      </c>
      <c r="B12" t="s">
        <v>5</v>
      </c>
      <c r="C12" t="s">
        <v>35</v>
      </c>
      <c r="D12" t="s">
        <v>36</v>
      </c>
      <c r="E12" t="str">
        <f>HYPERLINK("https://talan.bank.gov.ua/get-user-certificate/2pOgIAVJUO5SlCDqv8Bj","Завантажити сертифікат")</f>
        <v>Завантажити сертифікат</v>
      </c>
    </row>
    <row r="13" spans="1:5" x14ac:dyDescent="0.3">
      <c r="A13" t="s">
        <v>37</v>
      </c>
      <c r="B13" t="s">
        <v>5</v>
      </c>
      <c r="C13" t="s">
        <v>38</v>
      </c>
      <c r="D13" t="s">
        <v>39</v>
      </c>
      <c r="E13" t="str">
        <f>HYPERLINK("https://talan.bank.gov.ua/get-user-certificate/2pOgINmIlHT0JBwO4Slw","Завантажити сертифікат")</f>
        <v>Завантажити сертифікат</v>
      </c>
    </row>
    <row r="14" spans="1:5" x14ac:dyDescent="0.3">
      <c r="A14" t="s">
        <v>40</v>
      </c>
      <c r="B14" t="s">
        <v>5</v>
      </c>
      <c r="C14" t="s">
        <v>41</v>
      </c>
      <c r="D14" t="s">
        <v>7</v>
      </c>
      <c r="E14" t="str">
        <f>HYPERLINK("https://talan.bank.gov.ua/get-user-certificate/2pOgIjN4g75grv6j0l7a","Завантажити сертифікат")</f>
        <v>Завантажити сертифікат</v>
      </c>
    </row>
    <row r="15" spans="1:5" x14ac:dyDescent="0.3">
      <c r="A15" t="s">
        <v>42</v>
      </c>
      <c r="B15" t="s">
        <v>5</v>
      </c>
      <c r="C15" t="s">
        <v>43</v>
      </c>
      <c r="D15" t="s">
        <v>44</v>
      </c>
      <c r="E15" t="str">
        <f>HYPERLINK("https://talan.bank.gov.ua/get-user-certificate/2pOgIL6rwONJxOvJbGO1","Завантажити сертифікат")</f>
        <v>Завантажити сертифікат</v>
      </c>
    </row>
    <row r="16" spans="1:5" x14ac:dyDescent="0.3">
      <c r="A16" t="s">
        <v>45</v>
      </c>
      <c r="B16" t="s">
        <v>5</v>
      </c>
      <c r="C16" t="s">
        <v>46</v>
      </c>
      <c r="D16" t="s">
        <v>47</v>
      </c>
      <c r="E16" t="str">
        <f>HYPERLINK("https://talan.bank.gov.ua/get-user-certificate/2pOgI62B3eVBbG6btkfM","Завантажити сертифікат")</f>
        <v>Завантажити сертифікат</v>
      </c>
    </row>
    <row r="17" spans="1:5" x14ac:dyDescent="0.3">
      <c r="A17" t="s">
        <v>48</v>
      </c>
      <c r="B17" t="s">
        <v>5</v>
      </c>
      <c r="C17" t="s">
        <v>49</v>
      </c>
      <c r="D17" t="s">
        <v>50</v>
      </c>
      <c r="E17" t="str">
        <f>HYPERLINK("https://talan.bank.gov.ua/get-user-certificate/2pOgIP9Cqe6byu1qyUGV","Завантажити сертифікат")</f>
        <v>Завантажити сертифікат</v>
      </c>
    </row>
    <row r="18" spans="1:5" x14ac:dyDescent="0.3">
      <c r="A18" t="s">
        <v>51</v>
      </c>
      <c r="B18" t="s">
        <v>5</v>
      </c>
      <c r="C18" t="s">
        <v>52</v>
      </c>
      <c r="D18" t="s">
        <v>53</v>
      </c>
      <c r="E18" t="str">
        <f>HYPERLINK("https://talan.bank.gov.ua/get-user-certificate/2pOgID8LF08F-Bt-9zRS","Завантажити сертифікат")</f>
        <v>Завантажити сертифікат</v>
      </c>
    </row>
    <row r="19" spans="1:5" x14ac:dyDescent="0.3">
      <c r="A19" t="s">
        <v>54</v>
      </c>
      <c r="B19" t="s">
        <v>5</v>
      </c>
      <c r="C19" t="s">
        <v>55</v>
      </c>
      <c r="D19" t="s">
        <v>56</v>
      </c>
      <c r="E19" t="str">
        <f>HYPERLINK("https://talan.bank.gov.ua/get-user-certificate/2pOgILaFTl4CNzhaSt2S","Завантажити сертифікат")</f>
        <v>Завантажити сертифікат</v>
      </c>
    </row>
    <row r="20" spans="1:5" x14ac:dyDescent="0.3">
      <c r="A20" t="s">
        <v>57</v>
      </c>
      <c r="B20" t="s">
        <v>5</v>
      </c>
      <c r="C20" t="s">
        <v>58</v>
      </c>
      <c r="D20" t="s">
        <v>59</v>
      </c>
      <c r="E20" t="str">
        <f>HYPERLINK("https://talan.bank.gov.ua/get-user-certificate/2pOgI3klpLb3f30lcmsL","Завантажити сертифікат")</f>
        <v>Завантажити сертифікат</v>
      </c>
    </row>
    <row r="21" spans="1:5" x14ac:dyDescent="0.3">
      <c r="A21" t="s">
        <v>60</v>
      </c>
      <c r="B21" t="s">
        <v>5</v>
      </c>
      <c r="C21" t="s">
        <v>61</v>
      </c>
      <c r="D21" t="s">
        <v>62</v>
      </c>
      <c r="E21" t="str">
        <f>HYPERLINK("https://talan.bank.gov.ua/get-user-certificate/2pOgIkg6g4AXTk-URt_A","Завантажити сертифікат")</f>
        <v>Завантажити сертифікат</v>
      </c>
    </row>
    <row r="22" spans="1:5" x14ac:dyDescent="0.3">
      <c r="A22" t="s">
        <v>63</v>
      </c>
      <c r="B22" t="s">
        <v>5</v>
      </c>
      <c r="C22" t="s">
        <v>64</v>
      </c>
      <c r="D22" t="s">
        <v>65</v>
      </c>
      <c r="E22" t="str">
        <f>HYPERLINK("https://talan.bank.gov.ua/get-user-certificate/2pOgI_e53jvnPd7L6GaF","Завантажити сертифікат")</f>
        <v>Завантажити сертифікат</v>
      </c>
    </row>
    <row r="23" spans="1:5" x14ac:dyDescent="0.3">
      <c r="A23" t="s">
        <v>66</v>
      </c>
      <c r="B23" t="s">
        <v>5</v>
      </c>
      <c r="C23" t="s">
        <v>67</v>
      </c>
      <c r="D23" t="s">
        <v>68</v>
      </c>
      <c r="E23" t="str">
        <f>HYPERLINK("https://talan.bank.gov.ua/get-user-certificate/2pOgIQkuGxbrD93E7c5A","Завантажити сертифікат")</f>
        <v>Завантажити сертифікат</v>
      </c>
    </row>
    <row r="24" spans="1:5" x14ac:dyDescent="0.3">
      <c r="A24" t="s">
        <v>69</v>
      </c>
      <c r="B24" t="s">
        <v>5</v>
      </c>
      <c r="C24" t="s">
        <v>70</v>
      </c>
      <c r="D24" t="s">
        <v>71</v>
      </c>
      <c r="E24" t="str">
        <f>HYPERLINK("https://talan.bank.gov.ua/get-user-certificate/2pOgI_xREUp8G7iM7nkH","Завантажити сертифікат")</f>
        <v>Завантажити сертифікат</v>
      </c>
    </row>
    <row r="25" spans="1:5" x14ac:dyDescent="0.3">
      <c r="A25" t="s">
        <v>72</v>
      </c>
      <c r="B25" t="s">
        <v>5</v>
      </c>
      <c r="C25" t="s">
        <v>73</v>
      </c>
      <c r="D25" t="s">
        <v>74</v>
      </c>
      <c r="E25" t="str">
        <f>HYPERLINK("https://talan.bank.gov.ua/get-user-certificate/2pOgIOCF3cGTHxquD0cS","Завантажити сертифікат")</f>
        <v>Завантажити сертифікат</v>
      </c>
    </row>
    <row r="26" spans="1:5" x14ac:dyDescent="0.3">
      <c r="A26" t="s">
        <v>75</v>
      </c>
      <c r="B26" t="s">
        <v>5</v>
      </c>
      <c r="C26" t="s">
        <v>76</v>
      </c>
      <c r="D26" t="s">
        <v>74</v>
      </c>
      <c r="E26" t="str">
        <f>HYPERLINK("https://talan.bank.gov.ua/get-user-certificate/2pOgI1oFDnH3XlrxsUce","Завантажити сертифікат")</f>
        <v>Завантажити сертифікат</v>
      </c>
    </row>
    <row r="27" spans="1:5" x14ac:dyDescent="0.3">
      <c r="A27" t="s">
        <v>77</v>
      </c>
      <c r="B27" t="s">
        <v>5</v>
      </c>
      <c r="C27" t="s">
        <v>78</v>
      </c>
      <c r="D27" t="s">
        <v>74</v>
      </c>
      <c r="E27" t="str">
        <f>HYPERLINK("https://talan.bank.gov.ua/get-user-certificate/2pOgIyuZAI1Zee_8FGhr","Завантажити сертифікат")</f>
        <v>Завантажити сертифікат</v>
      </c>
    </row>
    <row r="28" spans="1:5" x14ac:dyDescent="0.3">
      <c r="A28" t="s">
        <v>79</v>
      </c>
      <c r="B28" t="s">
        <v>5</v>
      </c>
      <c r="C28" t="s">
        <v>80</v>
      </c>
      <c r="D28" t="s">
        <v>25</v>
      </c>
      <c r="E28" t="str">
        <f>HYPERLINK("https://talan.bank.gov.ua/get-user-certificate/2pOgIGtAiPO5qgFSh-l8","Завантажити сертифікат")</f>
        <v>Завантажити сертифікат</v>
      </c>
    </row>
    <row r="29" spans="1:5" x14ac:dyDescent="0.3">
      <c r="A29" t="s">
        <v>81</v>
      </c>
      <c r="B29" t="s">
        <v>5</v>
      </c>
      <c r="C29" t="s">
        <v>82</v>
      </c>
      <c r="D29" t="s">
        <v>25</v>
      </c>
      <c r="E29" t="str">
        <f>HYPERLINK("https://talan.bank.gov.ua/get-user-certificate/2pOgILTHAzlV_dR6KinQ","Завантажити сертифікат")</f>
        <v>Завантажити сертифікат</v>
      </c>
    </row>
    <row r="30" spans="1:5" x14ac:dyDescent="0.3">
      <c r="A30" t="s">
        <v>83</v>
      </c>
      <c r="B30" t="s">
        <v>5</v>
      </c>
      <c r="C30" t="s">
        <v>84</v>
      </c>
      <c r="D30" t="s">
        <v>25</v>
      </c>
      <c r="E30" t="str">
        <f>HYPERLINK("https://talan.bank.gov.ua/get-user-certificate/2pOgIe5Skg1y052rFhio","Завантажити сертифікат")</f>
        <v>Завантажити сертифікат</v>
      </c>
    </row>
    <row r="31" spans="1:5" x14ac:dyDescent="0.3">
      <c r="A31" t="s">
        <v>85</v>
      </c>
      <c r="B31" t="s">
        <v>5</v>
      </c>
      <c r="C31" t="s">
        <v>86</v>
      </c>
      <c r="D31" t="s">
        <v>25</v>
      </c>
      <c r="E31" t="str">
        <f>HYPERLINK("https://talan.bank.gov.ua/get-user-certificate/2pOgIVrpDcuXDJkjGMCZ","Завантажити сертифікат")</f>
        <v>Завантажити сертифікат</v>
      </c>
    </row>
    <row r="32" spans="1:5" x14ac:dyDescent="0.3">
      <c r="A32" t="s">
        <v>87</v>
      </c>
      <c r="B32" t="s">
        <v>5</v>
      </c>
      <c r="C32" t="s">
        <v>88</v>
      </c>
      <c r="D32" t="s">
        <v>25</v>
      </c>
      <c r="E32" t="str">
        <f>HYPERLINK("https://talan.bank.gov.ua/get-user-certificate/2pOgIRc8OV_TF3069xex","Завантажити сертифікат")</f>
        <v>Завантажити сертифікат</v>
      </c>
    </row>
    <row r="33" spans="1:5" x14ac:dyDescent="0.3">
      <c r="A33" t="s">
        <v>89</v>
      </c>
      <c r="B33" t="s">
        <v>5</v>
      </c>
      <c r="C33" t="s">
        <v>90</v>
      </c>
      <c r="D33" t="s">
        <v>91</v>
      </c>
      <c r="E33" t="str">
        <f>HYPERLINK("https://talan.bank.gov.ua/get-user-certificate/2pOgIUzkiJKxt43yvSs_","Завантажити сертифікат")</f>
        <v>Завантажити сертифікат</v>
      </c>
    </row>
    <row r="34" spans="1:5" x14ac:dyDescent="0.3">
      <c r="A34" t="s">
        <v>92</v>
      </c>
      <c r="B34" t="s">
        <v>5</v>
      </c>
      <c r="C34" t="s">
        <v>93</v>
      </c>
      <c r="D34" t="s">
        <v>94</v>
      </c>
      <c r="E34" t="str">
        <f>HYPERLINK("https://talan.bank.gov.ua/get-user-certificate/2pOgICVSn32iJOPIrOIm","Завантажити сертифікат")</f>
        <v>Завантажити сертифікат</v>
      </c>
    </row>
    <row r="35" spans="1:5" x14ac:dyDescent="0.3">
      <c r="A35" t="s">
        <v>95</v>
      </c>
      <c r="B35" t="s">
        <v>5</v>
      </c>
      <c r="C35" t="s">
        <v>96</v>
      </c>
      <c r="D35" t="s">
        <v>97</v>
      </c>
      <c r="E35" t="str">
        <f>HYPERLINK("https://talan.bank.gov.ua/get-user-certificate/2pOgIRfrxTA_lzpLJd4b","Завантажити сертифікат")</f>
        <v>Завантажити сертифікат</v>
      </c>
    </row>
    <row r="36" spans="1:5" x14ac:dyDescent="0.3">
      <c r="A36" t="s">
        <v>98</v>
      </c>
      <c r="B36" t="s">
        <v>5</v>
      </c>
      <c r="C36" t="s">
        <v>99</v>
      </c>
      <c r="D36" t="s">
        <v>97</v>
      </c>
      <c r="E36" t="str">
        <f>HYPERLINK("https://talan.bank.gov.ua/get-user-certificate/2pOgIUWkTf-36M4w3hRt","Завантажити сертифікат")</f>
        <v>Завантажити сертифікат</v>
      </c>
    </row>
    <row r="37" spans="1:5" x14ac:dyDescent="0.3">
      <c r="A37" t="s">
        <v>100</v>
      </c>
      <c r="B37" t="s">
        <v>5</v>
      </c>
      <c r="C37" t="s">
        <v>101</v>
      </c>
      <c r="D37" t="s">
        <v>97</v>
      </c>
      <c r="E37" t="str">
        <f>HYPERLINK("https://talan.bank.gov.ua/get-user-certificate/2pOgIjjpL2GGpDIdPkq3","Завантажити сертифікат")</f>
        <v>Завантажити сертифікат</v>
      </c>
    </row>
    <row r="38" spans="1:5" x14ac:dyDescent="0.3">
      <c r="A38" t="s">
        <v>102</v>
      </c>
      <c r="B38" t="s">
        <v>5</v>
      </c>
      <c r="C38" t="s">
        <v>103</v>
      </c>
      <c r="D38" t="s">
        <v>97</v>
      </c>
      <c r="E38" t="str">
        <f>HYPERLINK("https://talan.bank.gov.ua/get-user-certificate/2pOgIJRDLFfCT45fT9QR","Завантажити сертифікат")</f>
        <v>Завантажити сертифікат</v>
      </c>
    </row>
    <row r="39" spans="1:5" x14ac:dyDescent="0.3">
      <c r="A39" t="s">
        <v>104</v>
      </c>
      <c r="B39" t="s">
        <v>5</v>
      </c>
      <c r="C39" t="s">
        <v>105</v>
      </c>
      <c r="D39" t="s">
        <v>97</v>
      </c>
      <c r="E39" t="str">
        <f>HYPERLINK("https://talan.bank.gov.ua/get-user-certificate/2pOgIFjAEmGD82tXKqS9","Завантажити сертифікат")</f>
        <v>Завантажити сертифікат</v>
      </c>
    </row>
    <row r="40" spans="1:5" x14ac:dyDescent="0.3">
      <c r="A40" t="s">
        <v>106</v>
      </c>
      <c r="B40" t="s">
        <v>5</v>
      </c>
      <c r="C40" t="s">
        <v>107</v>
      </c>
      <c r="D40" t="s">
        <v>97</v>
      </c>
      <c r="E40" t="str">
        <f>HYPERLINK("https://talan.bank.gov.ua/get-user-certificate/2pOgI9tokit6KheHqI4C","Завантажити сертифікат")</f>
        <v>Завантажити сертифікат</v>
      </c>
    </row>
    <row r="41" spans="1:5" x14ac:dyDescent="0.3">
      <c r="A41" t="s">
        <v>108</v>
      </c>
      <c r="B41" t="s">
        <v>5</v>
      </c>
      <c r="C41" t="s">
        <v>109</v>
      </c>
      <c r="D41" t="s">
        <v>110</v>
      </c>
      <c r="E41" t="str">
        <f>HYPERLINK("https://talan.bank.gov.ua/get-user-certificate/2pOgIu6NpREr9-VS6AZ9","Завантажити сертифікат")</f>
        <v>Завантажити сертифікат</v>
      </c>
    </row>
    <row r="42" spans="1:5" x14ac:dyDescent="0.3">
      <c r="A42" t="s">
        <v>111</v>
      </c>
      <c r="B42" t="s">
        <v>5</v>
      </c>
      <c r="C42" t="s">
        <v>112</v>
      </c>
      <c r="D42" t="s">
        <v>113</v>
      </c>
      <c r="E42" t="str">
        <f>HYPERLINK("https://talan.bank.gov.ua/get-user-certificate/2pOgILdNgJmV9AyuE9FV","Завантажити сертифікат")</f>
        <v>Завантажити сертифікат</v>
      </c>
    </row>
    <row r="43" spans="1:5" x14ac:dyDescent="0.3">
      <c r="A43" t="s">
        <v>114</v>
      </c>
      <c r="B43" t="s">
        <v>5</v>
      </c>
      <c r="C43" t="s">
        <v>115</v>
      </c>
      <c r="D43" t="s">
        <v>97</v>
      </c>
      <c r="E43" t="str">
        <f>HYPERLINK("https://talan.bank.gov.ua/get-user-certificate/2pOgI9olSG-3vtxJ9ONF","Завантажити сертифікат")</f>
        <v>Завантажити сертифікат</v>
      </c>
    </row>
    <row r="44" spans="1:5" x14ac:dyDescent="0.3">
      <c r="A44" t="s">
        <v>116</v>
      </c>
      <c r="B44" t="s">
        <v>5</v>
      </c>
      <c r="C44" t="s">
        <v>117</v>
      </c>
      <c r="D44" t="s">
        <v>97</v>
      </c>
      <c r="E44" t="str">
        <f>HYPERLINK("https://talan.bank.gov.ua/get-user-certificate/2pOgINCNRdotxNHM9Xpp","Завантажити сертифікат")</f>
        <v>Завантажити сертифікат</v>
      </c>
    </row>
    <row r="45" spans="1:5" x14ac:dyDescent="0.3">
      <c r="A45" t="s">
        <v>118</v>
      </c>
      <c r="B45" t="s">
        <v>5</v>
      </c>
      <c r="C45" t="s">
        <v>119</v>
      </c>
      <c r="D45" t="s">
        <v>97</v>
      </c>
      <c r="E45" t="str">
        <f>HYPERLINK("https://talan.bank.gov.ua/get-user-certificate/2pOgI4CQ-RbUAak8UF4M","Завантажити сертифікат")</f>
        <v>Завантажити сертифікат</v>
      </c>
    </row>
    <row r="46" spans="1:5" x14ac:dyDescent="0.3">
      <c r="A46" t="s">
        <v>120</v>
      </c>
      <c r="B46" t="s">
        <v>5</v>
      </c>
      <c r="C46" t="s">
        <v>121</v>
      </c>
      <c r="D46" t="s">
        <v>97</v>
      </c>
      <c r="E46" t="str">
        <f>HYPERLINK("https://talan.bank.gov.ua/get-user-certificate/2pOgIjWnwbG21rDlO0aL","Завантажити сертифікат")</f>
        <v>Завантажити сертифікат</v>
      </c>
    </row>
    <row r="47" spans="1:5" x14ac:dyDescent="0.3">
      <c r="A47" t="s">
        <v>122</v>
      </c>
      <c r="B47" t="s">
        <v>5</v>
      </c>
      <c r="C47" t="s">
        <v>123</v>
      </c>
      <c r="D47" t="s">
        <v>124</v>
      </c>
      <c r="E47" t="str">
        <f>HYPERLINK("https://talan.bank.gov.ua/get-user-certificate/2pOgITM1vKJbagLn-ApL","Завантажити сертифікат")</f>
        <v>Завантажити сертифікат</v>
      </c>
    </row>
    <row r="48" spans="1:5" x14ac:dyDescent="0.3">
      <c r="A48" t="s">
        <v>125</v>
      </c>
      <c r="B48" t="s">
        <v>5</v>
      </c>
      <c r="C48" t="s">
        <v>126</v>
      </c>
      <c r="D48" t="s">
        <v>97</v>
      </c>
      <c r="E48" t="str">
        <f>HYPERLINK("https://talan.bank.gov.ua/get-user-certificate/2pOgIhxNeiCzsTNlBG3x","Завантажити сертифікат")</f>
        <v>Завантажити сертифікат</v>
      </c>
    </row>
    <row r="49" spans="1:5" x14ac:dyDescent="0.3">
      <c r="A49" t="s">
        <v>127</v>
      </c>
      <c r="B49" t="s">
        <v>5</v>
      </c>
      <c r="C49" t="s">
        <v>128</v>
      </c>
      <c r="D49" t="s">
        <v>129</v>
      </c>
      <c r="E49" t="str">
        <f>HYPERLINK("https://talan.bank.gov.ua/get-user-certificate/2pOgInEIGubDbLZKt8qz","Завантажити сертифікат")</f>
        <v>Завантажити сертифікат</v>
      </c>
    </row>
    <row r="50" spans="1:5" x14ac:dyDescent="0.3">
      <c r="A50" t="s">
        <v>130</v>
      </c>
      <c r="B50" t="s">
        <v>5</v>
      </c>
      <c r="C50" t="s">
        <v>131</v>
      </c>
      <c r="D50" t="s">
        <v>97</v>
      </c>
      <c r="E50" t="str">
        <f>HYPERLINK("https://talan.bank.gov.ua/get-user-certificate/2pOgIKB8Ed21IBMveo-S","Завантажити сертифікат")</f>
        <v>Завантажити сертифікат</v>
      </c>
    </row>
    <row r="51" spans="1:5" x14ac:dyDescent="0.3">
      <c r="A51" t="s">
        <v>132</v>
      </c>
      <c r="B51" t="s">
        <v>5</v>
      </c>
      <c r="C51" t="s">
        <v>133</v>
      </c>
      <c r="D51" t="s">
        <v>134</v>
      </c>
      <c r="E51" t="str">
        <f>HYPERLINK("https://talan.bank.gov.ua/get-user-certificate/2pOgIm8IUgKy01ATuHsh","Завантажити сертифікат")</f>
        <v>Завантажити сертифікат</v>
      </c>
    </row>
    <row r="52" spans="1:5" x14ac:dyDescent="0.3">
      <c r="A52" t="s">
        <v>135</v>
      </c>
      <c r="B52" t="s">
        <v>5</v>
      </c>
      <c r="C52" t="s">
        <v>136</v>
      </c>
      <c r="D52" t="s">
        <v>97</v>
      </c>
      <c r="E52" t="str">
        <f>HYPERLINK("https://talan.bank.gov.ua/get-user-certificate/2pOgI0wkHDNRey0a0kwu","Завантажити сертифікат")</f>
        <v>Завантажити сертифікат</v>
      </c>
    </row>
    <row r="53" spans="1:5" x14ac:dyDescent="0.3">
      <c r="A53" t="s">
        <v>137</v>
      </c>
      <c r="B53" t="s">
        <v>5</v>
      </c>
      <c r="C53" t="s">
        <v>138</v>
      </c>
      <c r="D53" t="s">
        <v>139</v>
      </c>
      <c r="E53" t="str">
        <f>HYPERLINK("https://talan.bank.gov.ua/get-user-certificate/2pOgIwaJMDo83V9TCZAs","Завантажити сертифікат")</f>
        <v>Завантажити сертифікат</v>
      </c>
    </row>
    <row r="54" spans="1:5" x14ac:dyDescent="0.3">
      <c r="A54" t="s">
        <v>140</v>
      </c>
      <c r="B54" t="s">
        <v>5</v>
      </c>
      <c r="C54" t="s">
        <v>141</v>
      </c>
      <c r="D54" t="s">
        <v>142</v>
      </c>
      <c r="E54" t="str">
        <f>HYPERLINK("https://talan.bank.gov.ua/get-user-certificate/2pOgIEhtq5_wYGGYJT3S","Завантажити сертифікат")</f>
        <v>Завантажити сертифікат</v>
      </c>
    </row>
    <row r="55" spans="1:5" x14ac:dyDescent="0.3">
      <c r="A55" t="s">
        <v>143</v>
      </c>
      <c r="B55" t="s">
        <v>5</v>
      </c>
      <c r="C55" t="s">
        <v>144</v>
      </c>
      <c r="D55" t="s">
        <v>145</v>
      </c>
      <c r="E55" t="str">
        <f>HYPERLINK("https://talan.bank.gov.ua/get-user-certificate/2pOgIqPKCyv1KqoEH52g","Завантажити сертифікат")</f>
        <v>Завантажити сертифікат</v>
      </c>
    </row>
    <row r="56" spans="1:5" x14ac:dyDescent="0.3">
      <c r="A56" t="s">
        <v>146</v>
      </c>
      <c r="B56" t="s">
        <v>5</v>
      </c>
      <c r="C56" t="s">
        <v>147</v>
      </c>
      <c r="D56" t="s">
        <v>97</v>
      </c>
      <c r="E56" t="str">
        <f>HYPERLINK("https://talan.bank.gov.ua/get-user-certificate/2pOgItF10ogb8vCnUf50","Завантажити сертифікат")</f>
        <v>Завантажити сертифікат</v>
      </c>
    </row>
    <row r="57" spans="1:5" x14ac:dyDescent="0.3">
      <c r="A57" t="s">
        <v>148</v>
      </c>
      <c r="B57" t="s">
        <v>5</v>
      </c>
      <c r="C57" t="s">
        <v>149</v>
      </c>
      <c r="D57" t="s">
        <v>150</v>
      </c>
      <c r="E57" t="str">
        <f>HYPERLINK("https://talan.bank.gov.ua/get-user-certificate/2pOgI9t3YfDvKjJ5RotG","Завантажити сертифікат")</f>
        <v>Завантажити сертифікат</v>
      </c>
    </row>
    <row r="58" spans="1:5" x14ac:dyDescent="0.3">
      <c r="A58" t="s">
        <v>151</v>
      </c>
      <c r="B58" t="s">
        <v>5</v>
      </c>
      <c r="C58" t="s">
        <v>152</v>
      </c>
      <c r="D58" t="s">
        <v>7</v>
      </c>
      <c r="E58" t="str">
        <f>HYPERLINK("https://talan.bank.gov.ua/get-user-certificate/2pOgIu4KF-mRs7a0xcyK","Завантажити сертифікат")</f>
        <v>Завантажити сертифікат</v>
      </c>
    </row>
    <row r="59" spans="1:5" x14ac:dyDescent="0.3">
      <c r="A59" t="s">
        <v>153</v>
      </c>
      <c r="B59" t="s">
        <v>5</v>
      </c>
      <c r="C59" t="s">
        <v>154</v>
      </c>
      <c r="D59" t="s">
        <v>155</v>
      </c>
      <c r="E59" t="str">
        <f>HYPERLINK("https://talan.bank.gov.ua/get-user-certificate/2pOgIBSZ4J2bWt3Cqf4Q","Завантажити сертифікат")</f>
        <v>Завантажити сертифікат</v>
      </c>
    </row>
    <row r="60" spans="1:5" x14ac:dyDescent="0.3">
      <c r="A60" t="s">
        <v>156</v>
      </c>
      <c r="B60" t="s">
        <v>5</v>
      </c>
      <c r="C60" t="s">
        <v>157</v>
      </c>
      <c r="D60" t="s">
        <v>158</v>
      </c>
      <c r="E60" t="str">
        <f>HYPERLINK("https://talan.bank.gov.ua/get-user-certificate/2pOgIg2QGtkohv1ViT6W","Завантажити сертифікат")</f>
        <v>Завантажити сертифікат</v>
      </c>
    </row>
    <row r="61" spans="1:5" x14ac:dyDescent="0.3">
      <c r="A61" t="s">
        <v>159</v>
      </c>
      <c r="B61" t="s">
        <v>5</v>
      </c>
      <c r="C61" t="s">
        <v>160</v>
      </c>
      <c r="D61" t="s">
        <v>161</v>
      </c>
      <c r="E61" t="str">
        <f>HYPERLINK("https://talan.bank.gov.ua/get-user-certificate/2pOgI3wvsSmAPkV3tnW_","Завантажити сертифікат")</f>
        <v>Завантажити сертифікат</v>
      </c>
    </row>
    <row r="62" spans="1:5" x14ac:dyDescent="0.3">
      <c r="A62" t="s">
        <v>162</v>
      </c>
      <c r="B62" t="s">
        <v>5</v>
      </c>
      <c r="C62" t="s">
        <v>163</v>
      </c>
      <c r="D62" t="s">
        <v>7</v>
      </c>
      <c r="E62" t="str">
        <f>HYPERLINK("https://talan.bank.gov.ua/get-user-certificate/2pOgIO9ZcS0CzRJLOD4A","Завантажити сертифікат")</f>
        <v>Завантажити сертифікат</v>
      </c>
    </row>
    <row r="63" spans="1:5" x14ac:dyDescent="0.3">
      <c r="A63" t="s">
        <v>164</v>
      </c>
      <c r="B63" t="s">
        <v>5</v>
      </c>
      <c r="C63" t="s">
        <v>165</v>
      </c>
      <c r="D63" t="s">
        <v>166</v>
      </c>
      <c r="E63" t="str">
        <f>HYPERLINK("https://talan.bank.gov.ua/get-user-certificate/2pOgIQMuZJH4_URVYnFc","Завантажити сертифікат")</f>
        <v>Завантажити сертифікат</v>
      </c>
    </row>
    <row r="64" spans="1:5" x14ac:dyDescent="0.3">
      <c r="A64" t="s">
        <v>167</v>
      </c>
      <c r="B64" t="s">
        <v>5</v>
      </c>
      <c r="C64" t="s">
        <v>168</v>
      </c>
      <c r="D64" t="s">
        <v>158</v>
      </c>
      <c r="E64" t="str">
        <f>HYPERLINK("https://talan.bank.gov.ua/get-user-certificate/2pOgItOxVImcstlWpzvk","Завантажити сертифікат")</f>
        <v>Завантажити сертифікат</v>
      </c>
    </row>
    <row r="65" spans="1:5" x14ac:dyDescent="0.3">
      <c r="A65" t="s">
        <v>169</v>
      </c>
      <c r="B65" t="s">
        <v>5</v>
      </c>
      <c r="C65" t="s">
        <v>170</v>
      </c>
      <c r="D65" t="s">
        <v>171</v>
      </c>
      <c r="E65" t="str">
        <f>HYPERLINK("https://talan.bank.gov.ua/get-user-certificate/2pOgIXNXz_9QLWOJD0FY","Завантажити сертифікат")</f>
        <v>Завантажити сертифікат</v>
      </c>
    </row>
    <row r="66" spans="1:5" x14ac:dyDescent="0.3">
      <c r="A66" t="s">
        <v>172</v>
      </c>
      <c r="B66" t="s">
        <v>5</v>
      </c>
      <c r="C66" t="s">
        <v>173</v>
      </c>
      <c r="D66" t="s">
        <v>174</v>
      </c>
      <c r="E66" t="str">
        <f>HYPERLINK("https://talan.bank.gov.ua/get-user-certificate/2pOgIEG9ZMH8bmhEDUu4","Завантажити сертифікат")</f>
        <v>Завантажити сертифікат</v>
      </c>
    </row>
    <row r="67" spans="1:5" x14ac:dyDescent="0.3">
      <c r="A67" t="s">
        <v>175</v>
      </c>
      <c r="B67" t="s">
        <v>5</v>
      </c>
      <c r="C67" t="s">
        <v>176</v>
      </c>
      <c r="D67" t="s">
        <v>177</v>
      </c>
      <c r="E67" t="str">
        <f>HYPERLINK("https://talan.bank.gov.ua/get-user-certificate/2pOgItJjnkPHymy9U9v0","Завантажити сертифікат")</f>
        <v>Завантажити сертифікат</v>
      </c>
    </row>
    <row r="68" spans="1:5" x14ac:dyDescent="0.3">
      <c r="A68" t="s">
        <v>178</v>
      </c>
      <c r="B68" t="s">
        <v>5</v>
      </c>
      <c r="C68" t="s">
        <v>179</v>
      </c>
      <c r="D68" t="s">
        <v>171</v>
      </c>
      <c r="E68" t="str">
        <f>HYPERLINK("https://talan.bank.gov.ua/get-user-certificate/2pOgI6XpHtcPHmSztorE","Завантажити сертифікат")</f>
        <v>Завантажити сертифікат</v>
      </c>
    </row>
    <row r="69" spans="1:5" x14ac:dyDescent="0.3">
      <c r="A69" t="s">
        <v>180</v>
      </c>
      <c r="B69" t="s">
        <v>5</v>
      </c>
      <c r="C69" t="s">
        <v>181</v>
      </c>
      <c r="D69" t="s">
        <v>25</v>
      </c>
      <c r="E69" t="str">
        <f>HYPERLINK("https://talan.bank.gov.ua/get-user-certificate/2pOgI8ag45B1X_lRssjc","Завантажити сертифікат")</f>
        <v>Завантажити сертифікат</v>
      </c>
    </row>
    <row r="70" spans="1:5" x14ac:dyDescent="0.3">
      <c r="A70" t="s">
        <v>182</v>
      </c>
      <c r="B70" t="s">
        <v>5</v>
      </c>
      <c r="C70" t="s">
        <v>183</v>
      </c>
      <c r="D70" t="s">
        <v>184</v>
      </c>
      <c r="E70" t="str">
        <f>HYPERLINK("https://talan.bank.gov.ua/get-user-certificate/2pOgIuyknlV9UKFX_tXg","Завантажити сертифікат")</f>
        <v>Завантажити сертифікат</v>
      </c>
    </row>
    <row r="71" spans="1:5" x14ac:dyDescent="0.3">
      <c r="A71" t="s">
        <v>185</v>
      </c>
      <c r="B71" t="s">
        <v>5</v>
      </c>
      <c r="C71" t="s">
        <v>186</v>
      </c>
      <c r="D71" t="s">
        <v>150</v>
      </c>
      <c r="E71" t="str">
        <f>HYPERLINK("https://talan.bank.gov.ua/get-user-certificate/2pOgI3as3m_9_SRV8Dk4","Завантажити сертифікат")</f>
        <v>Завантажити сертифікат</v>
      </c>
    </row>
    <row r="72" spans="1:5" x14ac:dyDescent="0.3">
      <c r="A72" t="s">
        <v>187</v>
      </c>
      <c r="B72" t="s">
        <v>5</v>
      </c>
      <c r="C72" t="s">
        <v>188</v>
      </c>
      <c r="D72" t="s">
        <v>171</v>
      </c>
      <c r="E72" t="str">
        <f>HYPERLINK("https://talan.bank.gov.ua/get-user-certificate/2pOgIyCydk8X_jvTqDOR","Завантажити сертифікат")</f>
        <v>Завантажити сертифікат</v>
      </c>
    </row>
    <row r="73" spans="1:5" x14ac:dyDescent="0.3">
      <c r="A73" t="s">
        <v>189</v>
      </c>
      <c r="B73" t="s">
        <v>5</v>
      </c>
      <c r="C73" t="s">
        <v>190</v>
      </c>
      <c r="D73" t="s">
        <v>171</v>
      </c>
      <c r="E73" t="str">
        <f>HYPERLINK("https://talan.bank.gov.ua/get-user-certificate/2pOgIfXIdSsch409A8ip","Завантажити сертифікат")</f>
        <v>Завантажити сертифікат</v>
      </c>
    </row>
    <row r="74" spans="1:5" x14ac:dyDescent="0.3">
      <c r="A74" t="s">
        <v>191</v>
      </c>
      <c r="B74" t="s">
        <v>5</v>
      </c>
      <c r="C74" t="s">
        <v>192</v>
      </c>
      <c r="D74" t="s">
        <v>193</v>
      </c>
      <c r="E74" t="str">
        <f>HYPERLINK("https://talan.bank.gov.ua/get-user-certificate/2pOgIJwk1ue2lqXuD6i8","Завантажити сертифікат")</f>
        <v>Завантажити сертифікат</v>
      </c>
    </row>
    <row r="75" spans="1:5" x14ac:dyDescent="0.3">
      <c r="A75" t="s">
        <v>194</v>
      </c>
      <c r="B75" t="s">
        <v>5</v>
      </c>
      <c r="C75" t="s">
        <v>195</v>
      </c>
      <c r="D75" t="s">
        <v>166</v>
      </c>
      <c r="E75" t="str">
        <f>HYPERLINK("https://talan.bank.gov.ua/get-user-certificate/2pOgIVfPtEE3XMUdFs1U","Завантажити сертифікат")</f>
        <v>Завантажити сертифікат</v>
      </c>
    </row>
    <row r="76" spans="1:5" x14ac:dyDescent="0.3">
      <c r="A76" t="s">
        <v>196</v>
      </c>
      <c r="B76" t="s">
        <v>5</v>
      </c>
      <c r="C76" t="s">
        <v>197</v>
      </c>
      <c r="D76" t="s">
        <v>198</v>
      </c>
      <c r="E76" t="str">
        <f>HYPERLINK("https://talan.bank.gov.ua/get-user-certificate/2pOgIQWNDK4oWyryv6KB","Завантажити сертифікат")</f>
        <v>Завантажити сертифікат</v>
      </c>
    </row>
    <row r="77" spans="1:5" x14ac:dyDescent="0.3">
      <c r="A77" t="s">
        <v>199</v>
      </c>
      <c r="B77" t="s">
        <v>5</v>
      </c>
      <c r="C77" t="s">
        <v>200</v>
      </c>
      <c r="D77" t="s">
        <v>193</v>
      </c>
      <c r="E77" t="str">
        <f>HYPERLINK("https://talan.bank.gov.ua/get-user-certificate/2pOgItrdgEsyWDdx7uix","Завантажити сертифікат")</f>
        <v>Завантажити сертифікат</v>
      </c>
    </row>
    <row r="78" spans="1:5" x14ac:dyDescent="0.3">
      <c r="A78" t="s">
        <v>201</v>
      </c>
      <c r="B78" t="s">
        <v>5</v>
      </c>
      <c r="C78" t="s">
        <v>202</v>
      </c>
      <c r="D78" t="s">
        <v>203</v>
      </c>
      <c r="E78" t="str">
        <f>HYPERLINK("https://talan.bank.gov.ua/get-user-certificate/2pOgIUVzTPmWc-J3s3Ak","Завантажити сертифікат")</f>
        <v>Завантажити сертифікат</v>
      </c>
    </row>
    <row r="79" spans="1:5" x14ac:dyDescent="0.3">
      <c r="A79" t="s">
        <v>204</v>
      </c>
      <c r="B79" t="s">
        <v>5</v>
      </c>
      <c r="C79" t="s">
        <v>205</v>
      </c>
      <c r="D79" t="s">
        <v>206</v>
      </c>
      <c r="E79" t="str">
        <f>HYPERLINK("https://talan.bank.gov.ua/get-user-certificate/2pOgInXmJ073bWgGzj8G","Завантажити сертифікат")</f>
        <v>Завантажити сертифікат</v>
      </c>
    </row>
    <row r="80" spans="1:5" x14ac:dyDescent="0.3">
      <c r="A80" t="s">
        <v>207</v>
      </c>
      <c r="B80" t="s">
        <v>5</v>
      </c>
      <c r="C80" t="s">
        <v>208</v>
      </c>
      <c r="D80" t="s">
        <v>209</v>
      </c>
      <c r="E80" t="str">
        <f>HYPERLINK("https://talan.bank.gov.ua/get-user-certificate/2pOgIQi7C9kW7XuXIpNh","Завантажити сертифікат")</f>
        <v>Завантажити сертифікат</v>
      </c>
    </row>
    <row r="81" spans="1:5" x14ac:dyDescent="0.3">
      <c r="A81" t="s">
        <v>210</v>
      </c>
      <c r="B81" t="s">
        <v>5</v>
      </c>
      <c r="C81" t="s">
        <v>211</v>
      </c>
      <c r="D81" t="s">
        <v>212</v>
      </c>
      <c r="E81" t="str">
        <f>HYPERLINK("https://talan.bank.gov.ua/get-user-certificate/2pOgIWAGsHWS3WkJpp3t","Завантажити сертифікат")</f>
        <v>Завантажити сертифікат</v>
      </c>
    </row>
    <row r="82" spans="1:5" x14ac:dyDescent="0.3">
      <c r="A82" t="s">
        <v>213</v>
      </c>
      <c r="B82" t="s">
        <v>5</v>
      </c>
      <c r="C82" t="s">
        <v>214</v>
      </c>
      <c r="D82" t="s">
        <v>215</v>
      </c>
      <c r="E82" t="str">
        <f>HYPERLINK("https://talan.bank.gov.ua/get-user-certificate/2pOgI67xgyBZnuLDXc9-","Завантажити сертифікат")</f>
        <v>Завантажити сертифікат</v>
      </c>
    </row>
    <row r="83" spans="1:5" x14ac:dyDescent="0.3">
      <c r="A83" t="s">
        <v>216</v>
      </c>
      <c r="B83" t="s">
        <v>5</v>
      </c>
      <c r="C83" t="s">
        <v>217</v>
      </c>
      <c r="D83" t="s">
        <v>91</v>
      </c>
      <c r="E83" t="str">
        <f>HYPERLINK("https://talan.bank.gov.ua/get-user-certificate/2pOgI9ypgNSGZ_lJBdP1","Завантажити сертифікат")</f>
        <v>Завантажити сертифікат</v>
      </c>
    </row>
    <row r="84" spans="1:5" x14ac:dyDescent="0.3">
      <c r="A84" t="s">
        <v>218</v>
      </c>
      <c r="B84" t="s">
        <v>5</v>
      </c>
      <c r="C84" t="s">
        <v>219</v>
      </c>
      <c r="D84" t="s">
        <v>220</v>
      </c>
      <c r="E84" t="str">
        <f>HYPERLINK("https://talan.bank.gov.ua/get-user-certificate/2pOgIZaw29lqwcTV-SMS","Завантажити сертифікат")</f>
        <v>Завантажити сертифікат</v>
      </c>
    </row>
    <row r="85" spans="1:5" x14ac:dyDescent="0.3">
      <c r="A85" t="s">
        <v>221</v>
      </c>
      <c r="B85" t="s">
        <v>5</v>
      </c>
      <c r="C85" t="s">
        <v>222</v>
      </c>
      <c r="D85" t="s">
        <v>223</v>
      </c>
      <c r="E85" t="str">
        <f>HYPERLINK("https://talan.bank.gov.ua/get-user-certificate/2pOgIRzwmuuCPFS4nxxb","Завантажити сертифікат")</f>
        <v>Завантажити сертифікат</v>
      </c>
    </row>
    <row r="86" spans="1:5" x14ac:dyDescent="0.3">
      <c r="A86" t="s">
        <v>224</v>
      </c>
      <c r="B86" t="s">
        <v>5</v>
      </c>
      <c r="C86" t="s">
        <v>225</v>
      </c>
      <c r="D86" t="s">
        <v>226</v>
      </c>
      <c r="E86" t="str">
        <f>HYPERLINK("https://talan.bank.gov.ua/get-user-certificate/2pOgICjL1mZsxNDO6KCl","Завантажити сертифікат")</f>
        <v>Завантажити сертифікат</v>
      </c>
    </row>
    <row r="87" spans="1:5" x14ac:dyDescent="0.3">
      <c r="A87" t="s">
        <v>227</v>
      </c>
      <c r="B87" t="s">
        <v>5</v>
      </c>
      <c r="C87" t="s">
        <v>228</v>
      </c>
      <c r="D87" t="s">
        <v>124</v>
      </c>
      <c r="E87" t="str">
        <f>HYPERLINK("https://talan.bank.gov.ua/get-user-certificate/2pOgIxOKNwfZJH6w51Vu","Завантажити сертифікат")</f>
        <v>Завантажити сертифікат</v>
      </c>
    </row>
    <row r="88" spans="1:5" x14ac:dyDescent="0.3">
      <c r="A88" t="s">
        <v>229</v>
      </c>
      <c r="B88" t="s">
        <v>5</v>
      </c>
      <c r="C88" t="s">
        <v>230</v>
      </c>
      <c r="D88" t="s">
        <v>231</v>
      </c>
      <c r="E88" t="str">
        <f>HYPERLINK("https://talan.bank.gov.ua/get-user-certificate/2pOgIRfGQuAiQh42CC8T","Завантажити сертифікат")</f>
        <v>Завантажити сертифікат</v>
      </c>
    </row>
    <row r="89" spans="1:5" x14ac:dyDescent="0.3">
      <c r="A89" t="s">
        <v>232</v>
      </c>
      <c r="B89" t="s">
        <v>5</v>
      </c>
      <c r="C89" t="s">
        <v>233</v>
      </c>
      <c r="D89" t="s">
        <v>91</v>
      </c>
      <c r="E89" t="str">
        <f>HYPERLINK("https://talan.bank.gov.ua/get-user-certificate/2pOgIfm6Mt_2hZw1Qk-6","Завантажити сертифікат")</f>
        <v>Завантажити сертифікат</v>
      </c>
    </row>
    <row r="90" spans="1:5" x14ac:dyDescent="0.3">
      <c r="A90" t="s">
        <v>234</v>
      </c>
      <c r="B90" t="s">
        <v>5</v>
      </c>
      <c r="C90" t="s">
        <v>235</v>
      </c>
      <c r="D90" t="s">
        <v>124</v>
      </c>
      <c r="E90" t="str">
        <f>HYPERLINK("https://talan.bank.gov.ua/get-user-certificate/2pOgIbb6E9dJSlkSrQ4F","Завантажити сертифікат")</f>
        <v>Завантажити сертифікат</v>
      </c>
    </row>
    <row r="91" spans="1:5" x14ac:dyDescent="0.3">
      <c r="A91" t="s">
        <v>236</v>
      </c>
      <c r="B91" t="s">
        <v>5</v>
      </c>
      <c r="C91" t="s">
        <v>237</v>
      </c>
      <c r="D91" t="s">
        <v>238</v>
      </c>
      <c r="E91" t="str">
        <f>HYPERLINK("https://talan.bank.gov.ua/get-user-certificate/2pOgIxDQz3xgvKag3zhQ","Завантажити сертифікат")</f>
        <v>Завантажити сертифікат</v>
      </c>
    </row>
    <row r="92" spans="1:5" x14ac:dyDescent="0.3">
      <c r="A92" t="s">
        <v>239</v>
      </c>
      <c r="B92" t="s">
        <v>5</v>
      </c>
      <c r="C92" t="s">
        <v>240</v>
      </c>
      <c r="D92" t="s">
        <v>13</v>
      </c>
      <c r="E92" t="str">
        <f>HYPERLINK("https://talan.bank.gov.ua/get-user-certificate/2pOgIvXP5ys2G1JerSm4","Завантажити сертифікат")</f>
        <v>Завантажити сертифікат</v>
      </c>
    </row>
    <row r="93" spans="1:5" x14ac:dyDescent="0.3">
      <c r="A93" t="s">
        <v>241</v>
      </c>
      <c r="B93" t="s">
        <v>5</v>
      </c>
      <c r="C93" t="s">
        <v>242</v>
      </c>
      <c r="D93" t="s">
        <v>7</v>
      </c>
      <c r="E93" t="str">
        <f>HYPERLINK("https://talan.bank.gov.ua/get-user-certificate/2pOgIJC09mqcXMBCP9W8","Завантажити сертифікат")</f>
        <v>Завантажити сертифікат</v>
      </c>
    </row>
    <row r="94" spans="1:5" x14ac:dyDescent="0.3">
      <c r="A94" t="s">
        <v>243</v>
      </c>
      <c r="B94" t="s">
        <v>5</v>
      </c>
      <c r="C94" t="s">
        <v>244</v>
      </c>
      <c r="D94" t="s">
        <v>158</v>
      </c>
      <c r="E94" t="str">
        <f>HYPERLINK("https://talan.bank.gov.ua/get-user-certificate/2pOgIbI9e2_Xy4g_FvGS","Завантажити сертифікат")</f>
        <v>Завантажити сертифікат</v>
      </c>
    </row>
    <row r="95" spans="1:5" x14ac:dyDescent="0.3">
      <c r="A95" t="s">
        <v>245</v>
      </c>
      <c r="B95" t="s">
        <v>5</v>
      </c>
      <c r="C95" t="s">
        <v>246</v>
      </c>
      <c r="D95" t="s">
        <v>247</v>
      </c>
      <c r="E95" t="str">
        <f>HYPERLINK("https://talan.bank.gov.ua/get-user-certificate/2pOgIplLXZmj7Itcnh1f","Завантажити сертифікат")</f>
        <v>Завантажити сертифікат</v>
      </c>
    </row>
    <row r="96" spans="1:5" x14ac:dyDescent="0.3">
      <c r="A96" t="s">
        <v>248</v>
      </c>
      <c r="B96" t="s">
        <v>5</v>
      </c>
      <c r="C96" t="s">
        <v>249</v>
      </c>
      <c r="D96" t="s">
        <v>250</v>
      </c>
      <c r="E96" t="str">
        <f>HYPERLINK("https://talan.bank.gov.ua/get-user-certificate/2pOgIURHokYLp4RzFHw1","Завантажити сертифікат")</f>
        <v>Завантажити сертифікат</v>
      </c>
    </row>
    <row r="97" spans="1:5" x14ac:dyDescent="0.3">
      <c r="A97" t="s">
        <v>251</v>
      </c>
      <c r="B97" t="s">
        <v>5</v>
      </c>
      <c r="C97" t="s">
        <v>252</v>
      </c>
      <c r="D97" t="s">
        <v>253</v>
      </c>
      <c r="E97" t="str">
        <f>HYPERLINK("https://talan.bank.gov.ua/get-user-certificate/2pOgIl1whspQbMrlcKvg","Завантажити сертифікат")</f>
        <v>Завантажити сертифікат</v>
      </c>
    </row>
    <row r="98" spans="1:5" x14ac:dyDescent="0.3">
      <c r="A98" t="s">
        <v>254</v>
      </c>
      <c r="B98" t="s">
        <v>5</v>
      </c>
      <c r="C98" t="s">
        <v>255</v>
      </c>
      <c r="D98" t="s">
        <v>256</v>
      </c>
      <c r="E98" t="str">
        <f>HYPERLINK("https://talan.bank.gov.ua/get-user-certificate/2pOgI68b2yaRquiDq80U","Завантажити сертифікат")</f>
        <v>Завантажити сертифікат</v>
      </c>
    </row>
    <row r="99" spans="1:5" x14ac:dyDescent="0.3">
      <c r="A99" t="s">
        <v>257</v>
      </c>
      <c r="B99" t="s">
        <v>5</v>
      </c>
      <c r="C99" t="s">
        <v>258</v>
      </c>
      <c r="D99" t="s">
        <v>253</v>
      </c>
      <c r="E99" t="str">
        <f>HYPERLINK("https://talan.bank.gov.ua/get-user-certificate/2pOgIYPSJWlwKERcU5wN","Завантажити сертифікат")</f>
        <v>Завантажити сертифікат</v>
      </c>
    </row>
    <row r="100" spans="1:5" x14ac:dyDescent="0.3">
      <c r="A100" t="s">
        <v>259</v>
      </c>
      <c r="B100" t="s">
        <v>5</v>
      </c>
      <c r="C100" t="s">
        <v>260</v>
      </c>
      <c r="D100" t="s">
        <v>10</v>
      </c>
      <c r="E100" t="str">
        <f>HYPERLINK("https://talan.bank.gov.ua/get-user-certificate/2pOgIrTFfQQ4Ztog6LTq","Завантажити сертифікат")</f>
        <v>Завантажити сертифікат</v>
      </c>
    </row>
    <row r="101" spans="1:5" x14ac:dyDescent="0.3">
      <c r="A101" t="s">
        <v>261</v>
      </c>
      <c r="B101" t="s">
        <v>5</v>
      </c>
      <c r="C101" t="s">
        <v>262</v>
      </c>
      <c r="D101" t="s">
        <v>263</v>
      </c>
      <c r="E101" t="str">
        <f>HYPERLINK("https://talan.bank.gov.ua/get-user-certificate/2pOgIC17YBo8AvTLBWMx","Завантажити сертифікат")</f>
        <v>Завантажити сертифікат</v>
      </c>
    </row>
    <row r="102" spans="1:5" x14ac:dyDescent="0.3">
      <c r="A102" t="s">
        <v>264</v>
      </c>
      <c r="B102" t="s">
        <v>5</v>
      </c>
      <c r="C102" t="s">
        <v>265</v>
      </c>
      <c r="D102" t="s">
        <v>266</v>
      </c>
      <c r="E102" t="str">
        <f>HYPERLINK("https://talan.bank.gov.ua/get-user-certificate/2pOgIuz6iqs-n763p3Jx","Завантажити сертифікат")</f>
        <v>Завантажити сертифікат</v>
      </c>
    </row>
    <row r="103" spans="1:5" x14ac:dyDescent="0.3">
      <c r="A103" t="s">
        <v>267</v>
      </c>
      <c r="B103" t="s">
        <v>5</v>
      </c>
      <c r="C103" t="s">
        <v>268</v>
      </c>
      <c r="D103" t="s">
        <v>124</v>
      </c>
      <c r="E103" t="str">
        <f>HYPERLINK("https://talan.bank.gov.ua/get-user-certificate/2pOgIiWGQ5vnfU3-WK3k","Завантажити сертифікат")</f>
        <v>Завантажити сертифікат</v>
      </c>
    </row>
    <row r="104" spans="1:5" x14ac:dyDescent="0.3">
      <c r="A104" t="s">
        <v>269</v>
      </c>
      <c r="B104" t="s">
        <v>5</v>
      </c>
      <c r="C104" t="s">
        <v>270</v>
      </c>
      <c r="D104" t="s">
        <v>271</v>
      </c>
      <c r="E104" t="str">
        <f>HYPERLINK("https://talan.bank.gov.ua/get-user-certificate/2pOgIah-abQ4BKu-EBna","Завантажити сертифікат")</f>
        <v>Завантажити сертифікат</v>
      </c>
    </row>
    <row r="105" spans="1:5" x14ac:dyDescent="0.3">
      <c r="A105" t="s">
        <v>272</v>
      </c>
      <c r="B105" t="s">
        <v>5</v>
      </c>
      <c r="C105" t="s">
        <v>273</v>
      </c>
      <c r="D105" t="s">
        <v>274</v>
      </c>
      <c r="E105" t="str">
        <f>HYPERLINK("https://talan.bank.gov.ua/get-user-certificate/2pOgIgsiejxlWQ1AS3JK","Завантажити сертифікат")</f>
        <v>Завантажити сертифікат</v>
      </c>
    </row>
    <row r="106" spans="1:5" x14ac:dyDescent="0.3">
      <c r="A106" t="s">
        <v>275</v>
      </c>
      <c r="B106" t="s">
        <v>5</v>
      </c>
      <c r="C106" t="s">
        <v>276</v>
      </c>
      <c r="D106" t="s">
        <v>166</v>
      </c>
      <c r="E106" t="str">
        <f>HYPERLINK("https://talan.bank.gov.ua/get-user-certificate/2pOgI6WLzrym_FETuI48","Завантажити сертифікат")</f>
        <v>Завантажити сертифікат</v>
      </c>
    </row>
    <row r="107" spans="1:5" x14ac:dyDescent="0.3">
      <c r="A107" t="s">
        <v>277</v>
      </c>
      <c r="B107" t="s">
        <v>5</v>
      </c>
      <c r="C107" t="s">
        <v>278</v>
      </c>
      <c r="D107" t="s">
        <v>279</v>
      </c>
      <c r="E107" t="str">
        <f>HYPERLINK("https://talan.bank.gov.ua/get-user-certificate/2pOgI1OhlTP1RVbHcWaV","Завантажити сертифікат")</f>
        <v>Завантажити сертифікат</v>
      </c>
    </row>
    <row r="108" spans="1:5" x14ac:dyDescent="0.3">
      <c r="A108" t="s">
        <v>280</v>
      </c>
      <c r="B108" t="s">
        <v>5</v>
      </c>
      <c r="C108" t="s">
        <v>281</v>
      </c>
      <c r="D108" t="s">
        <v>74</v>
      </c>
      <c r="E108" t="str">
        <f>HYPERLINK("https://talan.bank.gov.ua/get-user-certificate/2pOgIQEq9ZG9pzA7ON2l","Завантажити сертифікат")</f>
        <v>Завантажити сертифікат</v>
      </c>
    </row>
    <row r="109" spans="1:5" x14ac:dyDescent="0.3">
      <c r="A109" t="s">
        <v>282</v>
      </c>
      <c r="B109" t="s">
        <v>5</v>
      </c>
      <c r="C109" t="s">
        <v>283</v>
      </c>
      <c r="D109" t="s">
        <v>266</v>
      </c>
      <c r="E109" t="str">
        <f>HYPERLINK("https://talan.bank.gov.ua/get-user-certificate/2pOgITprkSSrsc9TxbrP","Завантажити сертифікат")</f>
        <v>Завантажити сертифікат</v>
      </c>
    </row>
    <row r="110" spans="1:5" x14ac:dyDescent="0.3">
      <c r="A110" t="s">
        <v>284</v>
      </c>
      <c r="B110" t="s">
        <v>5</v>
      </c>
      <c r="C110" t="s">
        <v>285</v>
      </c>
      <c r="D110" t="s">
        <v>286</v>
      </c>
      <c r="E110" t="str">
        <f>HYPERLINK("https://talan.bank.gov.ua/get-user-certificate/2pOgIV1tJF4rkh6FH5jy","Завантажити сертифікат")</f>
        <v>Завантажити сертифікат</v>
      </c>
    </row>
    <row r="111" spans="1:5" x14ac:dyDescent="0.3">
      <c r="A111" t="s">
        <v>287</v>
      </c>
      <c r="B111" t="s">
        <v>5</v>
      </c>
      <c r="C111" t="s">
        <v>288</v>
      </c>
      <c r="D111" t="s">
        <v>215</v>
      </c>
      <c r="E111" t="str">
        <f>HYPERLINK("https://talan.bank.gov.ua/get-user-certificate/2pOgImQ9ma_TZslbJV5C","Завантажити сертифікат")</f>
        <v>Завантажити сертифікат</v>
      </c>
    </row>
    <row r="112" spans="1:5" x14ac:dyDescent="0.3">
      <c r="A112" t="s">
        <v>289</v>
      </c>
      <c r="B112" t="s">
        <v>5</v>
      </c>
      <c r="C112" t="s">
        <v>290</v>
      </c>
      <c r="D112" t="s">
        <v>291</v>
      </c>
      <c r="E112" t="str">
        <f>HYPERLINK("https://talan.bank.gov.ua/get-user-certificate/2pOgISvzBeOkwBEW2Ruf","Завантажити сертифікат")</f>
        <v>Завантажити сертифікат</v>
      </c>
    </row>
    <row r="113" spans="1:5" x14ac:dyDescent="0.3">
      <c r="A113" t="s">
        <v>292</v>
      </c>
      <c r="B113" t="s">
        <v>5</v>
      </c>
      <c r="C113" t="s">
        <v>293</v>
      </c>
      <c r="D113" t="s">
        <v>294</v>
      </c>
      <c r="E113" t="str">
        <f>HYPERLINK("https://talan.bank.gov.ua/get-user-certificate/2pOgIVS_gFSp7gr1QCfb","Завантажити сертифікат")</f>
        <v>Завантажити сертифікат</v>
      </c>
    </row>
    <row r="114" spans="1:5" x14ac:dyDescent="0.3">
      <c r="A114" t="s">
        <v>295</v>
      </c>
      <c r="B114" t="s">
        <v>5</v>
      </c>
      <c r="C114" t="s">
        <v>296</v>
      </c>
      <c r="D114" t="s">
        <v>7</v>
      </c>
      <c r="E114" t="str">
        <f>HYPERLINK("https://talan.bank.gov.ua/get-user-certificate/2pOgI7UyzTIzLM0FCWs_","Завантажити сертифікат")</f>
        <v>Завантажити сертифікат</v>
      </c>
    </row>
    <row r="115" spans="1:5" x14ac:dyDescent="0.3">
      <c r="A115" t="s">
        <v>297</v>
      </c>
      <c r="B115" t="s">
        <v>5</v>
      </c>
      <c r="C115" t="s">
        <v>298</v>
      </c>
      <c r="D115" t="s">
        <v>299</v>
      </c>
      <c r="E115" t="str">
        <f>HYPERLINK("https://talan.bank.gov.ua/get-user-certificate/2pOgI0cmu5bSUDps0Zju","Завантажити сертифікат")</f>
        <v>Завантажити сертифікат</v>
      </c>
    </row>
    <row r="116" spans="1:5" x14ac:dyDescent="0.3">
      <c r="A116" t="s">
        <v>300</v>
      </c>
      <c r="B116" t="s">
        <v>5</v>
      </c>
      <c r="C116" t="s">
        <v>301</v>
      </c>
      <c r="D116" t="s">
        <v>302</v>
      </c>
      <c r="E116" t="str">
        <f>HYPERLINK("https://talan.bank.gov.ua/get-user-certificate/2pOgIznHNfUX580Ex5fJ","Завантажити сертифікат")</f>
        <v>Завантажити сертифікат</v>
      </c>
    </row>
    <row r="117" spans="1:5" x14ac:dyDescent="0.3">
      <c r="A117" t="s">
        <v>303</v>
      </c>
      <c r="B117" t="s">
        <v>5</v>
      </c>
      <c r="C117" t="s">
        <v>304</v>
      </c>
      <c r="D117" t="s">
        <v>25</v>
      </c>
      <c r="E117" t="str">
        <f>HYPERLINK("https://talan.bank.gov.ua/get-user-certificate/2pOgIITkrGaP8QNLiDj5","Завантажити сертифікат")</f>
        <v>Завантажити сертифікат</v>
      </c>
    </row>
    <row r="118" spans="1:5" x14ac:dyDescent="0.3">
      <c r="A118" t="s">
        <v>305</v>
      </c>
      <c r="B118" t="s">
        <v>5</v>
      </c>
      <c r="C118" t="s">
        <v>306</v>
      </c>
      <c r="D118" t="s">
        <v>25</v>
      </c>
      <c r="E118" t="str">
        <f>HYPERLINK("https://talan.bank.gov.ua/get-user-certificate/2pOgIUoYa8vOMMuYkM_C","Завантажити сертифікат")</f>
        <v>Завантажити сертифікат</v>
      </c>
    </row>
    <row r="119" spans="1:5" x14ac:dyDescent="0.3">
      <c r="A119" t="s">
        <v>307</v>
      </c>
      <c r="B119" t="s">
        <v>5</v>
      </c>
      <c r="C119" t="s">
        <v>308</v>
      </c>
      <c r="D119" t="s">
        <v>309</v>
      </c>
      <c r="E119" t="str">
        <f>HYPERLINK("https://talan.bank.gov.ua/get-user-certificate/2pOgInDe1FbCUtI8qa6s","Завантажити сертифікат")</f>
        <v>Завантажити сертифікат</v>
      </c>
    </row>
    <row r="120" spans="1:5" x14ac:dyDescent="0.3">
      <c r="A120" t="s">
        <v>310</v>
      </c>
      <c r="B120" t="s">
        <v>5</v>
      </c>
      <c r="C120" t="s">
        <v>311</v>
      </c>
      <c r="D120" t="s">
        <v>25</v>
      </c>
      <c r="E120" t="str">
        <f>HYPERLINK("https://talan.bank.gov.ua/get-user-certificate/2pOgI46dL2nh9yl_N_gG","Завантажити сертифікат")</f>
        <v>Завантажити сертифікат</v>
      </c>
    </row>
    <row r="121" spans="1:5" x14ac:dyDescent="0.3">
      <c r="A121" t="s">
        <v>312</v>
      </c>
      <c r="B121" t="s">
        <v>5</v>
      </c>
      <c r="C121" t="s">
        <v>313</v>
      </c>
      <c r="D121" t="s">
        <v>314</v>
      </c>
      <c r="E121" t="str">
        <f>HYPERLINK("https://talan.bank.gov.ua/get-user-certificate/2pOgIEDRvZxxR1DuO8L6","Завантажити сертифікат")</f>
        <v>Завантажити сертифікат</v>
      </c>
    </row>
    <row r="122" spans="1:5" x14ac:dyDescent="0.3">
      <c r="A122" t="s">
        <v>315</v>
      </c>
      <c r="B122" t="s">
        <v>5</v>
      </c>
      <c r="C122" t="s">
        <v>316</v>
      </c>
      <c r="D122" t="s">
        <v>317</v>
      </c>
      <c r="E122" t="str">
        <f>HYPERLINK("https://talan.bank.gov.ua/get-user-certificate/2pOgI8grzrqB6qf1NQxU","Завантажити сертифікат")</f>
        <v>Завантажити сертифікат</v>
      </c>
    </row>
    <row r="123" spans="1:5" x14ac:dyDescent="0.3">
      <c r="A123" t="s">
        <v>318</v>
      </c>
      <c r="B123" t="s">
        <v>5</v>
      </c>
      <c r="C123" t="s">
        <v>319</v>
      </c>
      <c r="D123" t="s">
        <v>320</v>
      </c>
      <c r="E123" t="str">
        <f>HYPERLINK("https://talan.bank.gov.ua/get-user-certificate/2pOgIeu8Ny6fEHe_0ta_","Завантажити сертифікат")</f>
        <v>Завантажити сертифікат</v>
      </c>
    </row>
    <row r="124" spans="1:5" x14ac:dyDescent="0.3">
      <c r="A124" t="s">
        <v>321</v>
      </c>
      <c r="B124" t="s">
        <v>5</v>
      </c>
      <c r="C124" t="s">
        <v>322</v>
      </c>
      <c r="D124" t="s">
        <v>158</v>
      </c>
      <c r="E124" t="str">
        <f>HYPERLINK("https://talan.bank.gov.ua/get-user-certificate/2pOgIwwGUZ8Qgxmya_PK","Завантажити сертифікат")</f>
        <v>Завантажити сертифікат</v>
      </c>
    </row>
    <row r="125" spans="1:5" x14ac:dyDescent="0.3">
      <c r="A125" t="s">
        <v>323</v>
      </c>
      <c r="B125" t="s">
        <v>5</v>
      </c>
      <c r="C125" t="s">
        <v>324</v>
      </c>
      <c r="D125" t="s">
        <v>124</v>
      </c>
      <c r="E125" t="str">
        <f>HYPERLINK("https://talan.bank.gov.ua/get-user-certificate/2pOgINGLhCN9uIwILZlY","Завантажити сертифікат")</f>
        <v>Завантажити сертифікат</v>
      </c>
    </row>
    <row r="126" spans="1:5" x14ac:dyDescent="0.3">
      <c r="A126" t="s">
        <v>325</v>
      </c>
      <c r="B126" t="s">
        <v>5</v>
      </c>
      <c r="C126" t="s">
        <v>326</v>
      </c>
      <c r="D126" t="s">
        <v>327</v>
      </c>
      <c r="E126" t="str">
        <f>HYPERLINK("https://talan.bank.gov.ua/get-user-certificate/2pOgIPlJUqzfDiBc07M-","Завантажити сертифікат")</f>
        <v>Завантажити сертифікат</v>
      </c>
    </row>
    <row r="127" spans="1:5" x14ac:dyDescent="0.3">
      <c r="A127" t="s">
        <v>328</v>
      </c>
      <c r="B127" t="s">
        <v>5</v>
      </c>
      <c r="C127" t="s">
        <v>329</v>
      </c>
      <c r="D127" t="s">
        <v>330</v>
      </c>
      <c r="E127" t="str">
        <f>HYPERLINK("https://talan.bank.gov.ua/get-user-certificate/2pOgI6cJ01jXBBzukNsm","Завантажити сертифікат")</f>
        <v>Завантажити сертифікат</v>
      </c>
    </row>
    <row r="128" spans="1:5" x14ac:dyDescent="0.3">
      <c r="A128" t="s">
        <v>331</v>
      </c>
      <c r="B128" t="s">
        <v>5</v>
      </c>
      <c r="C128" t="s">
        <v>332</v>
      </c>
      <c r="D128" t="s">
        <v>333</v>
      </c>
      <c r="E128" t="str">
        <f>HYPERLINK("https://talan.bank.gov.ua/get-user-certificate/2pOgI2e6N__WGAf29z3r","Завантажити сертифікат")</f>
        <v>Завантажити сертифікат</v>
      </c>
    </row>
    <row r="129" spans="1:5" x14ac:dyDescent="0.3">
      <c r="A129" t="s">
        <v>334</v>
      </c>
      <c r="B129" t="s">
        <v>5</v>
      </c>
      <c r="C129" t="s">
        <v>335</v>
      </c>
      <c r="D129" t="s">
        <v>336</v>
      </c>
      <c r="E129" t="str">
        <f>HYPERLINK("https://talan.bank.gov.ua/get-user-certificate/2pOgIEw3WQcJmwPLwnHp","Завантажити сертифікат")</f>
        <v>Завантажити сертифікат</v>
      </c>
    </row>
    <row r="130" spans="1:5" x14ac:dyDescent="0.3">
      <c r="A130" t="s">
        <v>337</v>
      </c>
      <c r="B130" t="s">
        <v>5</v>
      </c>
      <c r="C130" t="s">
        <v>338</v>
      </c>
      <c r="D130" t="s">
        <v>339</v>
      </c>
      <c r="E130" t="str">
        <f>HYPERLINK("https://talan.bank.gov.ua/get-user-certificate/2pOgI6L42MfcMS19ElOH","Завантажити сертифікат")</f>
        <v>Завантажити сертифікат</v>
      </c>
    </row>
    <row r="131" spans="1:5" x14ac:dyDescent="0.3">
      <c r="A131" t="s">
        <v>340</v>
      </c>
      <c r="B131" t="s">
        <v>5</v>
      </c>
      <c r="C131" t="s">
        <v>341</v>
      </c>
      <c r="D131" t="s">
        <v>25</v>
      </c>
      <c r="E131" t="str">
        <f>HYPERLINK("https://talan.bank.gov.ua/get-user-certificate/2pOgI4-l0VLu1Db8Jrv3","Завантажити сертифікат")</f>
        <v>Завантажити сертифікат</v>
      </c>
    </row>
    <row r="132" spans="1:5" x14ac:dyDescent="0.3">
      <c r="A132" t="s">
        <v>342</v>
      </c>
      <c r="B132" t="s">
        <v>5</v>
      </c>
      <c r="C132" t="s">
        <v>343</v>
      </c>
      <c r="D132" t="s">
        <v>344</v>
      </c>
      <c r="E132" t="str">
        <f>HYPERLINK("https://talan.bank.gov.ua/get-user-certificate/2pOgIHT1koWKK7j1e5tx","Завантажити сертифікат")</f>
        <v>Завантажити сертифікат</v>
      </c>
    </row>
    <row r="133" spans="1:5" x14ac:dyDescent="0.3">
      <c r="A133" t="s">
        <v>345</v>
      </c>
      <c r="B133" t="s">
        <v>5</v>
      </c>
      <c r="C133" t="s">
        <v>346</v>
      </c>
      <c r="D133" t="s">
        <v>347</v>
      </c>
      <c r="E133" t="str">
        <f>HYPERLINK("https://talan.bank.gov.ua/get-user-certificate/2pOgI-JK7HMJIwe3GnJz","Завантажити сертифікат")</f>
        <v>Завантажити сертифікат</v>
      </c>
    </row>
    <row r="134" spans="1:5" x14ac:dyDescent="0.3">
      <c r="A134" t="s">
        <v>348</v>
      </c>
      <c r="B134" t="s">
        <v>5</v>
      </c>
      <c r="C134" t="s">
        <v>349</v>
      </c>
      <c r="D134" t="s">
        <v>309</v>
      </c>
      <c r="E134" t="str">
        <f>HYPERLINK("https://talan.bank.gov.ua/get-user-certificate/2pOgIangUeNtFuvx4XCo","Завантажити сертифікат")</f>
        <v>Завантажити сертифікат</v>
      </c>
    </row>
    <row r="135" spans="1:5" x14ac:dyDescent="0.3">
      <c r="A135" t="s">
        <v>350</v>
      </c>
      <c r="B135" t="s">
        <v>5</v>
      </c>
      <c r="C135" t="s">
        <v>351</v>
      </c>
      <c r="D135" t="s">
        <v>352</v>
      </c>
      <c r="E135" t="str">
        <f>HYPERLINK("https://talan.bank.gov.ua/get-user-certificate/2pOgI0OmBtAIdZkfxkgO","Завантажити сертифікат")</f>
        <v>Завантажити сертифікат</v>
      </c>
    </row>
    <row r="136" spans="1:5" x14ac:dyDescent="0.3">
      <c r="A136" t="s">
        <v>353</v>
      </c>
      <c r="B136" t="s">
        <v>5</v>
      </c>
      <c r="C136" t="s">
        <v>354</v>
      </c>
      <c r="D136" t="s">
        <v>209</v>
      </c>
      <c r="E136" t="str">
        <f>HYPERLINK("https://talan.bank.gov.ua/get-user-certificate/2pOgIcOl2-223xoQiq0S","Завантажити сертифікат")</f>
        <v>Завантажити сертифікат</v>
      </c>
    </row>
    <row r="137" spans="1:5" x14ac:dyDescent="0.3">
      <c r="A137" t="s">
        <v>355</v>
      </c>
      <c r="B137" t="s">
        <v>5</v>
      </c>
      <c r="C137" t="s">
        <v>356</v>
      </c>
      <c r="D137" t="s">
        <v>7</v>
      </c>
      <c r="E137" t="str">
        <f>HYPERLINK("https://talan.bank.gov.ua/get-user-certificate/2pOgIzcH2ayv2g5M28K4","Завантажити сертифікат")</f>
        <v>Завантажити сертифікат</v>
      </c>
    </row>
    <row r="138" spans="1:5" x14ac:dyDescent="0.3">
      <c r="A138" t="s">
        <v>357</v>
      </c>
      <c r="B138" t="s">
        <v>5</v>
      </c>
      <c r="C138" t="s">
        <v>358</v>
      </c>
      <c r="D138" t="s">
        <v>314</v>
      </c>
      <c r="E138" t="str">
        <f>HYPERLINK("https://talan.bank.gov.ua/get-user-certificate/2pOgIkpEqe2DR-P_Lqob","Завантажити сертифікат")</f>
        <v>Завантажити сертифікат</v>
      </c>
    </row>
    <row r="139" spans="1:5" x14ac:dyDescent="0.3">
      <c r="A139" t="s">
        <v>359</v>
      </c>
      <c r="B139" t="s">
        <v>5</v>
      </c>
      <c r="C139" t="s">
        <v>360</v>
      </c>
      <c r="D139" t="s">
        <v>7</v>
      </c>
      <c r="E139" t="str">
        <f>HYPERLINK("https://talan.bank.gov.ua/get-user-certificate/2pOgIHo3MrDKrQdS4bin","Завантажити сертифікат")</f>
        <v>Завантажити сертифікат</v>
      </c>
    </row>
    <row r="140" spans="1:5" x14ac:dyDescent="0.3">
      <c r="A140" t="s">
        <v>361</v>
      </c>
      <c r="B140" t="s">
        <v>5</v>
      </c>
      <c r="C140" t="s">
        <v>362</v>
      </c>
      <c r="D140" t="s">
        <v>363</v>
      </c>
      <c r="E140" t="str">
        <f>HYPERLINK("https://talan.bank.gov.ua/get-user-certificate/2pOgIerESWC49D29pjId","Завантажити сертифікат")</f>
        <v>Завантажити сертифікат</v>
      </c>
    </row>
    <row r="141" spans="1:5" x14ac:dyDescent="0.3">
      <c r="A141" t="s">
        <v>364</v>
      </c>
      <c r="B141" t="s">
        <v>5</v>
      </c>
      <c r="C141" t="s">
        <v>365</v>
      </c>
      <c r="D141" t="s">
        <v>366</v>
      </c>
      <c r="E141" t="str">
        <f>HYPERLINK("https://talan.bank.gov.ua/get-user-certificate/2pOgIJnoeWljUFiO6N8I","Завантажити сертифікат")</f>
        <v>Завантажити сертифікат</v>
      </c>
    </row>
    <row r="142" spans="1:5" x14ac:dyDescent="0.3">
      <c r="A142" t="s">
        <v>367</v>
      </c>
      <c r="B142" t="s">
        <v>5</v>
      </c>
      <c r="C142" t="s">
        <v>368</v>
      </c>
      <c r="D142" t="s">
        <v>369</v>
      </c>
      <c r="E142" t="str">
        <f>HYPERLINK("https://talan.bank.gov.ua/get-user-certificate/2pOgIdDuwV2fUJfpcaun","Завантажити сертифікат")</f>
        <v>Завантажити сертифікат</v>
      </c>
    </row>
    <row r="143" spans="1:5" x14ac:dyDescent="0.3">
      <c r="A143" t="s">
        <v>370</v>
      </c>
      <c r="B143" t="s">
        <v>5</v>
      </c>
      <c r="C143" t="s">
        <v>371</v>
      </c>
      <c r="D143" t="s">
        <v>372</v>
      </c>
      <c r="E143" t="str">
        <f>HYPERLINK("https://talan.bank.gov.ua/get-user-certificate/2pOgIExhELUkUhNWfxsb","Завантажити сертифікат")</f>
        <v>Завантажити сертифікат</v>
      </c>
    </row>
    <row r="144" spans="1:5" x14ac:dyDescent="0.3">
      <c r="A144" t="s">
        <v>373</v>
      </c>
      <c r="B144" t="s">
        <v>5</v>
      </c>
      <c r="C144" t="s">
        <v>374</v>
      </c>
      <c r="D144" t="s">
        <v>375</v>
      </c>
      <c r="E144" t="str">
        <f>HYPERLINK("https://talan.bank.gov.ua/get-user-certificate/2pOgIoEg1qXvm7if3467","Завантажити сертифікат")</f>
        <v>Завантажити сертифікат</v>
      </c>
    </row>
    <row r="145" spans="1:5" x14ac:dyDescent="0.3">
      <c r="A145" t="s">
        <v>376</v>
      </c>
      <c r="B145" t="s">
        <v>5</v>
      </c>
      <c r="C145" t="s">
        <v>377</v>
      </c>
      <c r="D145" t="s">
        <v>378</v>
      </c>
      <c r="E145" t="str">
        <f>HYPERLINK("https://talan.bank.gov.ua/get-user-certificate/2pOgI-eCxcp5MtvyLPAs","Завантажити сертифікат")</f>
        <v>Завантажити сертифікат</v>
      </c>
    </row>
    <row r="146" spans="1:5" x14ac:dyDescent="0.3">
      <c r="A146" t="s">
        <v>379</v>
      </c>
      <c r="B146" t="s">
        <v>5</v>
      </c>
      <c r="C146" t="s">
        <v>380</v>
      </c>
      <c r="D146" t="s">
        <v>381</v>
      </c>
      <c r="E146" t="str">
        <f>HYPERLINK("https://talan.bank.gov.ua/get-user-certificate/2pOgIPT75Il1z79arygP","Завантажити сертифікат")</f>
        <v>Завантажити сертифікат</v>
      </c>
    </row>
    <row r="147" spans="1:5" x14ac:dyDescent="0.3">
      <c r="A147" t="s">
        <v>382</v>
      </c>
      <c r="B147" t="s">
        <v>5</v>
      </c>
      <c r="C147" t="s">
        <v>383</v>
      </c>
      <c r="D147" t="s">
        <v>7</v>
      </c>
      <c r="E147" t="str">
        <f>HYPERLINK("https://talan.bank.gov.ua/get-user-certificate/2pOgI2c8NE6GJNGatox7","Завантажити сертифікат")</f>
        <v>Завантажити сертифікат</v>
      </c>
    </row>
    <row r="148" spans="1:5" x14ac:dyDescent="0.3">
      <c r="A148" t="s">
        <v>384</v>
      </c>
      <c r="B148" t="s">
        <v>5</v>
      </c>
      <c r="C148" t="s">
        <v>385</v>
      </c>
      <c r="D148" t="s">
        <v>386</v>
      </c>
      <c r="E148" t="str">
        <f>HYPERLINK("https://talan.bank.gov.ua/get-user-certificate/2pOgIx80cjREOYagHWfn","Завантажити сертифікат")</f>
        <v>Завантажити сертифікат</v>
      </c>
    </row>
    <row r="149" spans="1:5" x14ac:dyDescent="0.3">
      <c r="A149" t="s">
        <v>387</v>
      </c>
      <c r="B149" t="s">
        <v>5</v>
      </c>
      <c r="C149" t="s">
        <v>388</v>
      </c>
      <c r="D149" t="s">
        <v>369</v>
      </c>
      <c r="E149" t="str">
        <f>HYPERLINK("https://talan.bank.gov.ua/get-user-certificate/2pOgIc12fSXOrAS7XXKM","Завантажити сертифікат")</f>
        <v>Завантажити сертифікат</v>
      </c>
    </row>
    <row r="150" spans="1:5" x14ac:dyDescent="0.3">
      <c r="A150" t="s">
        <v>389</v>
      </c>
      <c r="B150" t="s">
        <v>5</v>
      </c>
      <c r="C150" t="s">
        <v>390</v>
      </c>
      <c r="D150" t="s">
        <v>7</v>
      </c>
      <c r="E150" t="str">
        <f>HYPERLINK("https://talan.bank.gov.ua/get-user-certificate/2pOgIkK8POms-s-VGCiz","Завантажити сертифікат")</f>
        <v>Завантажити сертифікат</v>
      </c>
    </row>
    <row r="151" spans="1:5" x14ac:dyDescent="0.3">
      <c r="A151" t="s">
        <v>391</v>
      </c>
      <c r="B151" t="s">
        <v>5</v>
      </c>
      <c r="C151" t="s">
        <v>392</v>
      </c>
      <c r="D151" t="s">
        <v>215</v>
      </c>
      <c r="E151" t="str">
        <f>HYPERLINK("https://talan.bank.gov.ua/get-user-certificate/2pOgIp84kA5LtrFCPC10","Завантажити сертифікат")</f>
        <v>Завантажити сертифікат</v>
      </c>
    </row>
    <row r="152" spans="1:5" x14ac:dyDescent="0.3">
      <c r="A152" t="s">
        <v>393</v>
      </c>
      <c r="B152" t="s">
        <v>5</v>
      </c>
      <c r="C152" t="s">
        <v>394</v>
      </c>
      <c r="D152" t="s">
        <v>7</v>
      </c>
      <c r="E152" t="str">
        <f>HYPERLINK("https://talan.bank.gov.ua/get-user-certificate/2pOgItzDXQC3BWX2h9Is","Завантажити сертифікат")</f>
        <v>Завантажити сертифікат</v>
      </c>
    </row>
    <row r="153" spans="1:5" x14ac:dyDescent="0.3">
      <c r="A153" t="s">
        <v>395</v>
      </c>
      <c r="B153" t="s">
        <v>5</v>
      </c>
      <c r="C153" t="s">
        <v>396</v>
      </c>
      <c r="D153" t="s">
        <v>124</v>
      </c>
      <c r="E153" t="str">
        <f>HYPERLINK("https://talan.bank.gov.ua/get-user-certificate/2pOgIlsgKPxNGgvVyqRn","Завантажити сертифікат")</f>
        <v>Завантажити сертифікат</v>
      </c>
    </row>
    <row r="154" spans="1:5" x14ac:dyDescent="0.3">
      <c r="A154" t="s">
        <v>397</v>
      </c>
      <c r="B154" t="s">
        <v>5</v>
      </c>
      <c r="C154" t="s">
        <v>398</v>
      </c>
      <c r="D154" t="s">
        <v>399</v>
      </c>
      <c r="E154" t="str">
        <f>HYPERLINK("https://talan.bank.gov.ua/get-user-certificate/2pOgI70suJIQPWo88JTw","Завантажити сертифікат")</f>
        <v>Завантажити сертифікат</v>
      </c>
    </row>
    <row r="155" spans="1:5" x14ac:dyDescent="0.3">
      <c r="A155" t="s">
        <v>400</v>
      </c>
      <c r="B155" t="s">
        <v>5</v>
      </c>
      <c r="C155" t="s">
        <v>401</v>
      </c>
      <c r="D155" t="s">
        <v>402</v>
      </c>
      <c r="E155" t="str">
        <f>HYPERLINK("https://talan.bank.gov.ua/get-user-certificate/2pOgIQz6Rwbn7KjgYl1l","Завантажити сертифікат")</f>
        <v>Завантажити сертифікат</v>
      </c>
    </row>
    <row r="156" spans="1:5" x14ac:dyDescent="0.3">
      <c r="A156" t="s">
        <v>403</v>
      </c>
      <c r="B156" t="s">
        <v>5</v>
      </c>
      <c r="C156" t="s">
        <v>404</v>
      </c>
      <c r="D156" t="s">
        <v>405</v>
      </c>
      <c r="E156" t="str">
        <f>HYPERLINK("https://talan.bank.gov.ua/get-user-certificate/2pOgIvHsfruv0MCgmrSL","Завантажити сертифікат")</f>
        <v>Завантажити сертифікат</v>
      </c>
    </row>
    <row r="157" spans="1:5" x14ac:dyDescent="0.3">
      <c r="A157" t="s">
        <v>406</v>
      </c>
      <c r="B157" t="s">
        <v>5</v>
      </c>
      <c r="C157" t="s">
        <v>407</v>
      </c>
      <c r="D157" t="s">
        <v>408</v>
      </c>
      <c r="E157" t="str">
        <f>HYPERLINK("https://talan.bank.gov.ua/get-user-certificate/2pOgIGeOYXVPSYoS1wz5","Завантажити сертифікат")</f>
        <v>Завантажити сертифікат</v>
      </c>
    </row>
    <row r="158" spans="1:5" x14ac:dyDescent="0.3">
      <c r="A158" t="s">
        <v>409</v>
      </c>
      <c r="B158" t="s">
        <v>5</v>
      </c>
      <c r="C158" t="s">
        <v>410</v>
      </c>
      <c r="D158" t="s">
        <v>411</v>
      </c>
      <c r="E158" t="str">
        <f>HYPERLINK("https://talan.bank.gov.ua/get-user-certificate/2pOgIcgnH8xlyQYvh-Tf","Завантажити сертифікат")</f>
        <v>Завантажити сертифікат</v>
      </c>
    </row>
    <row r="159" spans="1:5" x14ac:dyDescent="0.3">
      <c r="A159" t="s">
        <v>412</v>
      </c>
      <c r="B159" t="s">
        <v>5</v>
      </c>
      <c r="C159" t="s">
        <v>413</v>
      </c>
      <c r="D159" t="s">
        <v>250</v>
      </c>
      <c r="E159" t="str">
        <f>HYPERLINK("https://talan.bank.gov.ua/get-user-certificate/2pOgI-NUwrvOH-0aPrqz","Завантажити сертифікат")</f>
        <v>Завантажити сертифікат</v>
      </c>
    </row>
    <row r="160" spans="1:5" x14ac:dyDescent="0.3">
      <c r="A160" t="s">
        <v>414</v>
      </c>
      <c r="B160" t="s">
        <v>5</v>
      </c>
      <c r="C160" t="s">
        <v>415</v>
      </c>
      <c r="D160" t="s">
        <v>124</v>
      </c>
      <c r="E160" t="str">
        <f>HYPERLINK("https://talan.bank.gov.ua/get-user-certificate/2pOgIbOClvLUASW-kC3C","Завантажити сертифікат")</f>
        <v>Завантажити сертифікат</v>
      </c>
    </row>
    <row r="161" spans="1:5" x14ac:dyDescent="0.3">
      <c r="A161" t="s">
        <v>416</v>
      </c>
      <c r="B161" t="s">
        <v>5</v>
      </c>
      <c r="C161" t="s">
        <v>417</v>
      </c>
      <c r="D161" t="s">
        <v>418</v>
      </c>
      <c r="E161" t="str">
        <f>HYPERLINK("https://talan.bank.gov.ua/get-user-certificate/2pOgI2_6D7H0L6ZPpjCO","Завантажити сертифікат")</f>
        <v>Завантажити сертифікат</v>
      </c>
    </row>
    <row r="162" spans="1:5" x14ac:dyDescent="0.3">
      <c r="A162" t="s">
        <v>419</v>
      </c>
      <c r="B162" t="s">
        <v>5</v>
      </c>
      <c r="C162" t="s">
        <v>420</v>
      </c>
      <c r="D162" t="s">
        <v>421</v>
      </c>
      <c r="E162" t="str">
        <f>HYPERLINK("https://talan.bank.gov.ua/get-user-certificate/2pOgISG4sGHozK69A2u9","Завантажити сертифікат")</f>
        <v>Завантажити сертифікат</v>
      </c>
    </row>
    <row r="163" spans="1:5" x14ac:dyDescent="0.3">
      <c r="A163" t="s">
        <v>422</v>
      </c>
      <c r="B163" t="s">
        <v>5</v>
      </c>
      <c r="C163" t="s">
        <v>423</v>
      </c>
      <c r="D163" t="s">
        <v>266</v>
      </c>
      <c r="E163" t="str">
        <f>HYPERLINK("https://talan.bank.gov.ua/get-user-certificate/2pOgIR-RsZKflh09QwQ0","Завантажити сертифікат")</f>
        <v>Завантажити сертифікат</v>
      </c>
    </row>
    <row r="164" spans="1:5" x14ac:dyDescent="0.3">
      <c r="A164" t="s">
        <v>424</v>
      </c>
      <c r="B164" t="s">
        <v>5</v>
      </c>
      <c r="C164" t="s">
        <v>425</v>
      </c>
      <c r="D164" t="s">
        <v>426</v>
      </c>
      <c r="E164" t="str">
        <f>HYPERLINK("https://talan.bank.gov.ua/get-user-certificate/2pOgIopKBfh1tD3RNiCy","Завантажити сертифікат")</f>
        <v>Завантажити сертифікат</v>
      </c>
    </row>
    <row r="165" spans="1:5" x14ac:dyDescent="0.3">
      <c r="A165" t="s">
        <v>427</v>
      </c>
      <c r="B165" t="s">
        <v>5</v>
      </c>
      <c r="C165" t="s">
        <v>428</v>
      </c>
      <c r="D165" t="s">
        <v>113</v>
      </c>
      <c r="E165" t="str">
        <f>HYPERLINK("https://talan.bank.gov.ua/get-user-certificate/2pOgIZVy8RMrAggA4Ei0","Завантажити сертифікат")</f>
        <v>Завантажити сертифікат</v>
      </c>
    </row>
    <row r="166" spans="1:5" x14ac:dyDescent="0.3">
      <c r="A166" t="s">
        <v>429</v>
      </c>
      <c r="B166" t="s">
        <v>5</v>
      </c>
      <c r="C166" t="s">
        <v>430</v>
      </c>
      <c r="D166" t="s">
        <v>166</v>
      </c>
      <c r="E166" t="str">
        <f>HYPERLINK("https://talan.bank.gov.ua/get-user-certificate/2pOgIcFQtjErN-xoNQdt","Завантажити сертифікат")</f>
        <v>Завантажити сертифікат</v>
      </c>
    </row>
    <row r="167" spans="1:5" x14ac:dyDescent="0.3">
      <c r="A167" t="s">
        <v>431</v>
      </c>
      <c r="B167" t="s">
        <v>5</v>
      </c>
      <c r="C167" t="s">
        <v>432</v>
      </c>
      <c r="D167" t="s">
        <v>433</v>
      </c>
      <c r="E167" t="str">
        <f>HYPERLINK("https://talan.bank.gov.ua/get-user-certificate/2pOgIdU-rCNDttXRAGlt","Завантажити сертифікат")</f>
        <v>Завантажити сертифікат</v>
      </c>
    </row>
    <row r="168" spans="1:5" x14ac:dyDescent="0.3">
      <c r="A168" t="s">
        <v>434</v>
      </c>
      <c r="B168" t="s">
        <v>5</v>
      </c>
      <c r="C168" t="s">
        <v>435</v>
      </c>
      <c r="D168" t="s">
        <v>7</v>
      </c>
      <c r="E168" t="str">
        <f>HYPERLINK("https://talan.bank.gov.ua/get-user-certificate/2pOgIO08uHwyOOWHycUj","Завантажити сертифікат")</f>
        <v>Завантажити сертифікат</v>
      </c>
    </row>
    <row r="169" spans="1:5" x14ac:dyDescent="0.3">
      <c r="A169" t="s">
        <v>436</v>
      </c>
      <c r="B169" t="s">
        <v>5</v>
      </c>
      <c r="C169" t="s">
        <v>437</v>
      </c>
      <c r="D169" t="s">
        <v>438</v>
      </c>
      <c r="E169" t="str">
        <f>HYPERLINK("https://talan.bank.gov.ua/get-user-certificate/2pOgItdJgdUsHy530xiI","Завантажити сертифікат")</f>
        <v>Завантажити сертифікат</v>
      </c>
    </row>
    <row r="170" spans="1:5" x14ac:dyDescent="0.3">
      <c r="A170" t="s">
        <v>439</v>
      </c>
      <c r="B170" t="s">
        <v>5</v>
      </c>
      <c r="C170" t="s">
        <v>440</v>
      </c>
      <c r="D170" t="s">
        <v>7</v>
      </c>
      <c r="E170" t="str">
        <f>HYPERLINK("https://talan.bank.gov.ua/get-user-certificate/2pOgI2C-IA_jlhFvZrH3","Завантажити сертифікат")</f>
        <v>Завантажити сертифікат</v>
      </c>
    </row>
    <row r="171" spans="1:5" x14ac:dyDescent="0.3">
      <c r="A171" t="s">
        <v>441</v>
      </c>
      <c r="B171" t="s">
        <v>5</v>
      </c>
      <c r="C171" t="s">
        <v>442</v>
      </c>
      <c r="D171" t="s">
        <v>7</v>
      </c>
      <c r="E171" t="str">
        <f>HYPERLINK("https://talan.bank.gov.ua/get-user-certificate/2pOgIUXfcp7NpeDZN8tm","Завантажити сертифікат")</f>
        <v>Завантажити сертифікат</v>
      </c>
    </row>
    <row r="172" spans="1:5" x14ac:dyDescent="0.3">
      <c r="A172" t="s">
        <v>443</v>
      </c>
      <c r="B172" t="s">
        <v>5</v>
      </c>
      <c r="C172" t="s">
        <v>444</v>
      </c>
      <c r="D172" t="s">
        <v>274</v>
      </c>
      <c r="E172" t="str">
        <f>HYPERLINK("https://talan.bank.gov.ua/get-user-certificate/2pOgIIvhGh4e2ELptQUL","Завантажити сертифікат")</f>
        <v>Завантажити сертифікат</v>
      </c>
    </row>
    <row r="173" spans="1:5" x14ac:dyDescent="0.3">
      <c r="A173" t="s">
        <v>445</v>
      </c>
      <c r="B173" t="s">
        <v>5</v>
      </c>
      <c r="C173" t="s">
        <v>446</v>
      </c>
      <c r="D173" t="s">
        <v>134</v>
      </c>
      <c r="E173" t="str">
        <f>HYPERLINK("https://talan.bank.gov.ua/get-user-certificate/2pOgIZDm5ugwJGThCFTf","Завантажити сертифікат")</f>
        <v>Завантажити сертифікат</v>
      </c>
    </row>
    <row r="174" spans="1:5" x14ac:dyDescent="0.3">
      <c r="A174" t="s">
        <v>447</v>
      </c>
      <c r="B174" t="s">
        <v>5</v>
      </c>
      <c r="C174" t="s">
        <v>448</v>
      </c>
      <c r="D174" t="s">
        <v>449</v>
      </c>
      <c r="E174" t="str">
        <f>HYPERLINK("https://talan.bank.gov.ua/get-user-certificate/2pOgIz_Lucx4pcAQUnl0","Завантажити сертифікат")</f>
        <v>Завантажити сертифікат</v>
      </c>
    </row>
    <row r="175" spans="1:5" x14ac:dyDescent="0.3">
      <c r="A175" t="s">
        <v>450</v>
      </c>
      <c r="B175" t="s">
        <v>5</v>
      </c>
      <c r="C175" t="s">
        <v>451</v>
      </c>
      <c r="D175" t="s">
        <v>452</v>
      </c>
      <c r="E175" t="str">
        <f>HYPERLINK("https://talan.bank.gov.ua/get-user-certificate/2pOgIqM0fTpEYPI8ouyj","Завантажити сертифікат")</f>
        <v>Завантажити сертифікат</v>
      </c>
    </row>
    <row r="176" spans="1:5" x14ac:dyDescent="0.3">
      <c r="A176" t="s">
        <v>453</v>
      </c>
      <c r="B176" t="s">
        <v>5</v>
      </c>
      <c r="C176" t="s">
        <v>454</v>
      </c>
      <c r="D176" t="s">
        <v>455</v>
      </c>
      <c r="E176" t="str">
        <f>HYPERLINK("https://talan.bank.gov.ua/get-user-certificate/2pOgISeNeQdBWyZ2jGwo","Завантажити сертифікат")</f>
        <v>Завантажити сертифікат</v>
      </c>
    </row>
    <row r="177" spans="1:5" x14ac:dyDescent="0.3">
      <c r="A177" t="s">
        <v>456</v>
      </c>
      <c r="B177" t="s">
        <v>5</v>
      </c>
      <c r="C177" t="s">
        <v>457</v>
      </c>
      <c r="D177" t="s">
        <v>458</v>
      </c>
      <c r="E177" t="str">
        <f>HYPERLINK("https://talan.bank.gov.ua/get-user-certificate/2pOgIAlMMqkPQ0DUHDDP","Завантажити сертифікат")</f>
        <v>Завантажити сертифікат</v>
      </c>
    </row>
    <row r="178" spans="1:5" x14ac:dyDescent="0.3">
      <c r="A178" t="s">
        <v>459</v>
      </c>
      <c r="B178" t="s">
        <v>5</v>
      </c>
      <c r="C178" t="s">
        <v>460</v>
      </c>
      <c r="D178" t="s">
        <v>25</v>
      </c>
      <c r="E178" t="str">
        <f>HYPERLINK("https://talan.bank.gov.ua/get-user-certificate/2pOgILQXQIAfd3imMQJl","Завантажити сертифікат")</f>
        <v>Завантажити сертифікат</v>
      </c>
    </row>
    <row r="179" spans="1:5" x14ac:dyDescent="0.3">
      <c r="A179" t="s">
        <v>461</v>
      </c>
      <c r="B179" t="s">
        <v>5</v>
      </c>
      <c r="C179" t="s">
        <v>462</v>
      </c>
      <c r="D179" t="s">
        <v>7</v>
      </c>
      <c r="E179" t="str">
        <f>HYPERLINK("https://talan.bank.gov.ua/get-user-certificate/2pOgIGLSTWD6iTN8QxUl","Завантажити сертифікат")</f>
        <v>Завантажити сертифікат</v>
      </c>
    </row>
    <row r="180" spans="1:5" x14ac:dyDescent="0.3">
      <c r="A180" t="s">
        <v>463</v>
      </c>
      <c r="B180" t="s">
        <v>5</v>
      </c>
      <c r="C180" t="s">
        <v>464</v>
      </c>
      <c r="D180" t="s">
        <v>124</v>
      </c>
      <c r="E180" t="str">
        <f>HYPERLINK("https://talan.bank.gov.ua/get-user-certificate/2pOgIF-xm2UR3eT7UU4j","Завантажити сертифікат")</f>
        <v>Завантажити сертифікат</v>
      </c>
    </row>
    <row r="181" spans="1:5" x14ac:dyDescent="0.3">
      <c r="A181" t="s">
        <v>465</v>
      </c>
      <c r="B181" t="s">
        <v>5</v>
      </c>
      <c r="C181" t="s">
        <v>466</v>
      </c>
      <c r="D181" t="s">
        <v>467</v>
      </c>
      <c r="E181" t="str">
        <f>HYPERLINK("https://talan.bank.gov.ua/get-user-certificate/2pOgIZzzTlC-ZcGHksBa","Завантажити сертифікат")</f>
        <v>Завантажити сертифікат</v>
      </c>
    </row>
    <row r="182" spans="1:5" x14ac:dyDescent="0.3">
      <c r="A182" t="s">
        <v>468</v>
      </c>
      <c r="B182" t="s">
        <v>5</v>
      </c>
      <c r="C182" t="s">
        <v>469</v>
      </c>
      <c r="D182" t="s">
        <v>470</v>
      </c>
      <c r="E182" t="str">
        <f>HYPERLINK("https://talan.bank.gov.ua/get-user-certificate/2pOgIJ0eHbnQMOlBVK5E","Завантажити сертифікат")</f>
        <v>Завантажити сертифікат</v>
      </c>
    </row>
    <row r="183" spans="1:5" x14ac:dyDescent="0.3">
      <c r="A183" t="s">
        <v>471</v>
      </c>
      <c r="B183" t="s">
        <v>5</v>
      </c>
      <c r="C183" t="s">
        <v>472</v>
      </c>
      <c r="D183" t="s">
        <v>198</v>
      </c>
      <c r="E183" t="str">
        <f>HYPERLINK("https://talan.bank.gov.ua/get-user-certificate/2pOgIwd829UBtX5Zy8Bo","Завантажити сертифікат")</f>
        <v>Завантажити сертифікат</v>
      </c>
    </row>
    <row r="184" spans="1:5" x14ac:dyDescent="0.3">
      <c r="A184" t="s">
        <v>473</v>
      </c>
      <c r="B184" t="s">
        <v>5</v>
      </c>
      <c r="C184" t="s">
        <v>474</v>
      </c>
      <c r="D184" t="s">
        <v>475</v>
      </c>
      <c r="E184" t="str">
        <f>HYPERLINK("https://talan.bank.gov.ua/get-user-certificate/2pOgIIUiSHe2zAwZoPSW","Завантажити сертифікат")</f>
        <v>Завантажити сертифікат</v>
      </c>
    </row>
    <row r="185" spans="1:5" x14ac:dyDescent="0.3">
      <c r="A185" t="s">
        <v>476</v>
      </c>
      <c r="B185" t="s">
        <v>5</v>
      </c>
      <c r="C185" t="s">
        <v>477</v>
      </c>
      <c r="D185" t="s">
        <v>7</v>
      </c>
      <c r="E185" t="str">
        <f>HYPERLINK("https://talan.bank.gov.ua/get-user-certificate/2pOgIe3LM_Hi-B4CIeXa","Завантажити сертифікат")</f>
        <v>Завантажити сертифікат</v>
      </c>
    </row>
    <row r="186" spans="1:5" x14ac:dyDescent="0.3">
      <c r="A186" t="s">
        <v>478</v>
      </c>
      <c r="B186" t="s">
        <v>5</v>
      </c>
      <c r="C186" t="s">
        <v>479</v>
      </c>
      <c r="D186" t="s">
        <v>124</v>
      </c>
      <c r="E186" t="str">
        <f>HYPERLINK("https://talan.bank.gov.ua/get-user-certificate/2pOgId9WFkApCeAqcz2M","Завантажити сертифікат")</f>
        <v>Завантажити сертифікат</v>
      </c>
    </row>
    <row r="187" spans="1:5" x14ac:dyDescent="0.3">
      <c r="A187" t="s">
        <v>480</v>
      </c>
      <c r="B187" t="s">
        <v>5</v>
      </c>
      <c r="C187" t="s">
        <v>481</v>
      </c>
      <c r="D187" t="s">
        <v>482</v>
      </c>
      <c r="E187" t="str">
        <f>HYPERLINK("https://talan.bank.gov.ua/get-user-certificate/2pOgI0j66AcTX1Yocht2","Завантажити сертифікат")</f>
        <v>Завантажити сертифікат</v>
      </c>
    </row>
    <row r="188" spans="1:5" x14ac:dyDescent="0.3">
      <c r="A188" t="s">
        <v>483</v>
      </c>
      <c r="B188" t="s">
        <v>5</v>
      </c>
      <c r="C188" t="s">
        <v>484</v>
      </c>
      <c r="D188" t="s">
        <v>124</v>
      </c>
      <c r="E188" t="str">
        <f>HYPERLINK("https://talan.bank.gov.ua/get-user-certificate/2pOgIF5xU0Kb31QPeHkh","Завантажити сертифікат")</f>
        <v>Завантажити сертифікат</v>
      </c>
    </row>
    <row r="189" spans="1:5" x14ac:dyDescent="0.3">
      <c r="A189" t="s">
        <v>485</v>
      </c>
      <c r="B189" t="s">
        <v>5</v>
      </c>
      <c r="C189" t="s">
        <v>486</v>
      </c>
      <c r="D189" t="s">
        <v>487</v>
      </c>
      <c r="E189" t="str">
        <f>HYPERLINK("https://talan.bank.gov.ua/get-user-certificate/2pOgI_qtVv9C9Ql4e85U","Завантажити сертифікат")</f>
        <v>Завантажити сертифікат</v>
      </c>
    </row>
    <row r="190" spans="1:5" x14ac:dyDescent="0.3">
      <c r="A190" t="s">
        <v>488</v>
      </c>
      <c r="B190" t="s">
        <v>5</v>
      </c>
      <c r="C190" t="s">
        <v>489</v>
      </c>
      <c r="D190" t="s">
        <v>433</v>
      </c>
      <c r="E190" t="str">
        <f>HYPERLINK("https://talan.bank.gov.ua/get-user-certificate/2pOgI2nFdDCjtepu1M_C","Завантажити сертифікат")</f>
        <v>Завантажити сертифікат</v>
      </c>
    </row>
    <row r="191" spans="1:5" x14ac:dyDescent="0.3">
      <c r="A191" t="s">
        <v>490</v>
      </c>
      <c r="B191" t="s">
        <v>5</v>
      </c>
      <c r="C191" t="s">
        <v>491</v>
      </c>
      <c r="D191" t="s">
        <v>10</v>
      </c>
      <c r="E191" t="str">
        <f>HYPERLINK("https://talan.bank.gov.ua/get-user-certificate/2pOgIXbNxjOBi8jEw4x3","Завантажити сертифікат")</f>
        <v>Завантажити сертифікат</v>
      </c>
    </row>
    <row r="192" spans="1:5" x14ac:dyDescent="0.3">
      <c r="A192" t="s">
        <v>492</v>
      </c>
      <c r="B192" t="s">
        <v>5</v>
      </c>
      <c r="C192" t="s">
        <v>493</v>
      </c>
      <c r="D192" t="s">
        <v>134</v>
      </c>
      <c r="E192" t="str">
        <f>HYPERLINK("https://talan.bank.gov.ua/get-user-certificate/2pOgI9XgiRnmxk16KdTu","Завантажити сертифікат")</f>
        <v>Завантажити сертифікат</v>
      </c>
    </row>
    <row r="193" spans="1:5" x14ac:dyDescent="0.3">
      <c r="A193" t="s">
        <v>494</v>
      </c>
      <c r="B193" t="s">
        <v>5</v>
      </c>
      <c r="C193" t="s">
        <v>495</v>
      </c>
      <c r="D193" t="s">
        <v>10</v>
      </c>
      <c r="E193" t="str">
        <f>HYPERLINK("https://talan.bank.gov.ua/get-user-certificate/2pOgISYBAN_cFDzkVfms","Завантажити сертифікат")</f>
        <v>Завантажити сертифікат</v>
      </c>
    </row>
    <row r="194" spans="1:5" x14ac:dyDescent="0.3">
      <c r="A194" t="s">
        <v>496</v>
      </c>
      <c r="B194" t="s">
        <v>5</v>
      </c>
      <c r="C194" t="s">
        <v>497</v>
      </c>
      <c r="D194" t="s">
        <v>498</v>
      </c>
      <c r="E194" t="str">
        <f>HYPERLINK("https://talan.bank.gov.ua/get-user-certificate/2pOgI_xItIbVMMJ61w5X","Завантажити сертифікат")</f>
        <v>Завантажити сертифікат</v>
      </c>
    </row>
    <row r="195" spans="1:5" x14ac:dyDescent="0.3">
      <c r="A195" t="s">
        <v>499</v>
      </c>
      <c r="B195" t="s">
        <v>5</v>
      </c>
      <c r="C195" t="s">
        <v>500</v>
      </c>
      <c r="D195" t="s">
        <v>501</v>
      </c>
      <c r="E195" t="str">
        <f>HYPERLINK("https://talan.bank.gov.ua/get-user-certificate/2pOgIeYChqUix2zOuxX7","Завантажити сертифікат")</f>
        <v>Завантажити сертифікат</v>
      </c>
    </row>
    <row r="196" spans="1:5" x14ac:dyDescent="0.3">
      <c r="A196" t="s">
        <v>502</v>
      </c>
      <c r="B196" t="s">
        <v>5</v>
      </c>
      <c r="C196" t="s">
        <v>503</v>
      </c>
      <c r="D196" t="s">
        <v>7</v>
      </c>
      <c r="E196" t="str">
        <f>HYPERLINK("https://talan.bank.gov.ua/get-user-certificate/2pOgIpnKQuHrTZEFwQzH","Завантажити сертифікат")</f>
        <v>Завантажити сертифікат</v>
      </c>
    </row>
    <row r="197" spans="1:5" x14ac:dyDescent="0.3">
      <c r="A197" t="s">
        <v>504</v>
      </c>
      <c r="B197" t="s">
        <v>5</v>
      </c>
      <c r="C197" t="s">
        <v>505</v>
      </c>
      <c r="D197" t="s">
        <v>506</v>
      </c>
      <c r="E197" t="str">
        <f>HYPERLINK("https://talan.bank.gov.ua/get-user-certificate/2pOgI7-1B4VmPoT5dkhp","Завантажити сертифікат")</f>
        <v>Завантажити сертифікат</v>
      </c>
    </row>
    <row r="198" spans="1:5" x14ac:dyDescent="0.3">
      <c r="A198" t="s">
        <v>507</v>
      </c>
      <c r="B198" t="s">
        <v>5</v>
      </c>
      <c r="C198" t="s">
        <v>508</v>
      </c>
      <c r="D198" t="s">
        <v>74</v>
      </c>
      <c r="E198" t="str">
        <f>HYPERLINK("https://talan.bank.gov.ua/get-user-certificate/2pOgIYBTTf9wNfj6UxrA","Завантажити сертифікат")</f>
        <v>Завантажити сертифікат</v>
      </c>
    </row>
    <row r="199" spans="1:5" x14ac:dyDescent="0.3">
      <c r="A199" t="s">
        <v>509</v>
      </c>
      <c r="B199" t="s">
        <v>5</v>
      </c>
      <c r="C199" t="s">
        <v>510</v>
      </c>
      <c r="D199" t="s">
        <v>124</v>
      </c>
      <c r="E199" t="str">
        <f>HYPERLINK("https://talan.bank.gov.ua/get-user-certificate/2pOgId0_XzVeYcKKO0UM","Завантажити сертифікат")</f>
        <v>Завантажити сертифікат</v>
      </c>
    </row>
    <row r="200" spans="1:5" x14ac:dyDescent="0.3">
      <c r="A200" t="s">
        <v>511</v>
      </c>
      <c r="B200" t="s">
        <v>5</v>
      </c>
      <c r="C200" t="s">
        <v>512</v>
      </c>
      <c r="D200" t="s">
        <v>215</v>
      </c>
      <c r="E200" t="str">
        <f>HYPERLINK("https://talan.bank.gov.ua/get-user-certificate/2pOgIibBfQpoPN5PdBd1","Завантажити сертифікат")</f>
        <v>Завантажити сертифікат</v>
      </c>
    </row>
    <row r="201" spans="1:5" x14ac:dyDescent="0.3">
      <c r="A201" t="s">
        <v>513</v>
      </c>
      <c r="B201" t="s">
        <v>5</v>
      </c>
      <c r="C201" t="s">
        <v>514</v>
      </c>
      <c r="D201" t="s">
        <v>515</v>
      </c>
      <c r="E201" t="str">
        <f>HYPERLINK("https://talan.bank.gov.ua/get-user-certificate/2pOgInwf2MHuup-6Sprp","Завантажити сертифікат")</f>
        <v>Завантажити сертифікат</v>
      </c>
    </row>
    <row r="202" spans="1:5" x14ac:dyDescent="0.3">
      <c r="A202" t="s">
        <v>516</v>
      </c>
      <c r="B202" t="s">
        <v>5</v>
      </c>
      <c r="C202" t="s">
        <v>517</v>
      </c>
      <c r="D202" t="s">
        <v>518</v>
      </c>
      <c r="E202" t="str">
        <f>HYPERLINK("https://talan.bank.gov.ua/get-user-certificate/2pOgIV21BWTcEwYwNwNy","Завантажити сертифікат")</f>
        <v>Завантажити сертифікат</v>
      </c>
    </row>
    <row r="203" spans="1:5" x14ac:dyDescent="0.3">
      <c r="A203" t="s">
        <v>519</v>
      </c>
      <c r="B203" t="s">
        <v>5</v>
      </c>
      <c r="C203" t="s">
        <v>520</v>
      </c>
      <c r="D203" t="s">
        <v>521</v>
      </c>
      <c r="E203" t="str">
        <f>HYPERLINK("https://talan.bank.gov.ua/get-user-certificate/2pOgIWZy1IeLuQ33eQyX","Завантажити сертифікат")</f>
        <v>Завантажити сертифікат</v>
      </c>
    </row>
    <row r="204" spans="1:5" x14ac:dyDescent="0.3">
      <c r="A204" t="s">
        <v>522</v>
      </c>
      <c r="B204" t="s">
        <v>5</v>
      </c>
      <c r="C204" t="s">
        <v>523</v>
      </c>
      <c r="D204" t="s">
        <v>10</v>
      </c>
      <c r="E204" t="str">
        <f>HYPERLINK("https://talan.bank.gov.ua/get-user-certificate/2pOgIPjml0h5FemLKF_f","Завантажити сертифікат")</f>
        <v>Завантажити сертифікат</v>
      </c>
    </row>
    <row r="205" spans="1:5" x14ac:dyDescent="0.3">
      <c r="A205" t="s">
        <v>524</v>
      </c>
      <c r="B205" t="s">
        <v>5</v>
      </c>
      <c r="C205" t="s">
        <v>525</v>
      </c>
      <c r="D205" t="s">
        <v>124</v>
      </c>
      <c r="E205" t="str">
        <f>HYPERLINK("https://talan.bank.gov.ua/get-user-certificate/2pOgIkuA0DphR-jsd8dD","Завантажити сертифікат")</f>
        <v>Завантажити сертифікат</v>
      </c>
    </row>
    <row r="206" spans="1:5" x14ac:dyDescent="0.3">
      <c r="A206" t="s">
        <v>526</v>
      </c>
      <c r="B206" t="s">
        <v>5</v>
      </c>
      <c r="C206" t="s">
        <v>527</v>
      </c>
      <c r="D206" t="s">
        <v>158</v>
      </c>
      <c r="E206" t="str">
        <f>HYPERLINK("https://talan.bank.gov.ua/get-user-certificate/2pOgI-wu9C_1klw_V7q4","Завантажити сертифікат")</f>
        <v>Завантажити сертифікат</v>
      </c>
    </row>
    <row r="207" spans="1:5" x14ac:dyDescent="0.3">
      <c r="A207" t="s">
        <v>528</v>
      </c>
      <c r="B207" t="s">
        <v>5</v>
      </c>
      <c r="C207" t="s">
        <v>529</v>
      </c>
      <c r="D207" t="s">
        <v>36</v>
      </c>
      <c r="E207" t="str">
        <f>HYPERLINK("https://talan.bank.gov.ua/get-user-certificate/2pOgIFEwzQ6b8_E5Z3I_","Завантажити сертифікат")</f>
        <v>Завантажити сертифікат</v>
      </c>
    </row>
    <row r="208" spans="1:5" x14ac:dyDescent="0.3">
      <c r="A208" t="s">
        <v>530</v>
      </c>
      <c r="B208" t="s">
        <v>5</v>
      </c>
      <c r="C208" t="s">
        <v>531</v>
      </c>
      <c r="D208" t="s">
        <v>158</v>
      </c>
      <c r="E208" t="str">
        <f>HYPERLINK("https://talan.bank.gov.ua/get-user-certificate/2pOgIdKBa4PWAGrUrOGF","Завантажити сертифікат")</f>
        <v>Завантажити сертифікат</v>
      </c>
    </row>
    <row r="209" spans="1:5" x14ac:dyDescent="0.3">
      <c r="A209" t="s">
        <v>532</v>
      </c>
      <c r="B209" t="s">
        <v>5</v>
      </c>
      <c r="C209" t="s">
        <v>533</v>
      </c>
      <c r="D209" t="s">
        <v>534</v>
      </c>
      <c r="E209" t="str">
        <f>HYPERLINK("https://talan.bank.gov.ua/get-user-certificate/2pOgIrKnMkIBtSI4SY8q","Завантажити сертифікат")</f>
        <v>Завантажити сертифікат</v>
      </c>
    </row>
    <row r="210" spans="1:5" x14ac:dyDescent="0.3">
      <c r="A210" t="s">
        <v>535</v>
      </c>
      <c r="B210" t="s">
        <v>5</v>
      </c>
      <c r="C210" t="s">
        <v>536</v>
      </c>
      <c r="D210" t="s">
        <v>124</v>
      </c>
      <c r="E210" t="str">
        <f>HYPERLINK("https://talan.bank.gov.ua/get-user-certificate/2pOgIbWvrMy8KOF4ATZR","Завантажити сертифікат")</f>
        <v>Завантажити сертифікат</v>
      </c>
    </row>
    <row r="211" spans="1:5" x14ac:dyDescent="0.3">
      <c r="A211" t="s">
        <v>537</v>
      </c>
      <c r="B211" t="s">
        <v>5</v>
      </c>
      <c r="C211" t="s">
        <v>538</v>
      </c>
      <c r="D211" t="s">
        <v>314</v>
      </c>
      <c r="E211" t="str">
        <f>HYPERLINK("https://talan.bank.gov.ua/get-user-certificate/2pOgIawx-eiDwCirR-Gk","Завантажити сертифікат")</f>
        <v>Завантажити сертифікат</v>
      </c>
    </row>
    <row r="212" spans="1:5" x14ac:dyDescent="0.3">
      <c r="A212" t="s">
        <v>539</v>
      </c>
      <c r="B212" t="s">
        <v>5</v>
      </c>
      <c r="C212" t="s">
        <v>540</v>
      </c>
      <c r="D212" t="s">
        <v>113</v>
      </c>
      <c r="E212" t="str">
        <f>HYPERLINK("https://talan.bank.gov.ua/get-user-certificate/2pOgIIj0IG0RnPURUpHF","Завантажити сертифікат")</f>
        <v>Завантажити сертифікат</v>
      </c>
    </row>
    <row r="213" spans="1:5" x14ac:dyDescent="0.3">
      <c r="A213" t="s">
        <v>541</v>
      </c>
      <c r="B213" t="s">
        <v>5</v>
      </c>
      <c r="C213" t="s">
        <v>542</v>
      </c>
      <c r="D213" t="s">
        <v>543</v>
      </c>
      <c r="E213" t="str">
        <f>HYPERLINK("https://talan.bank.gov.ua/get-user-certificate/2pOgIWwTT5JZFCR-87CC","Завантажити сертифікат")</f>
        <v>Завантажити сертифікат</v>
      </c>
    </row>
    <row r="214" spans="1:5" x14ac:dyDescent="0.3">
      <c r="A214" t="s">
        <v>544</v>
      </c>
      <c r="B214" t="s">
        <v>5</v>
      </c>
      <c r="C214" t="s">
        <v>545</v>
      </c>
      <c r="D214" t="s">
        <v>363</v>
      </c>
      <c r="E214" t="str">
        <f>HYPERLINK("https://talan.bank.gov.ua/get-user-certificate/2pOgIJ86tLNqhLMHPzOp","Завантажити сертифікат")</f>
        <v>Завантажити сертифікат</v>
      </c>
    </row>
    <row r="215" spans="1:5" x14ac:dyDescent="0.3">
      <c r="A215" t="s">
        <v>546</v>
      </c>
      <c r="B215" t="s">
        <v>5</v>
      </c>
      <c r="C215" t="s">
        <v>547</v>
      </c>
      <c r="D215" t="s">
        <v>548</v>
      </c>
      <c r="E215" t="str">
        <f>HYPERLINK("https://talan.bank.gov.ua/get-user-certificate/2pOgIRsZ7CDyl6uBll9L","Завантажити сертифікат")</f>
        <v>Завантажити сертифікат</v>
      </c>
    </row>
    <row r="216" spans="1:5" x14ac:dyDescent="0.3">
      <c r="A216" t="s">
        <v>549</v>
      </c>
      <c r="B216" t="s">
        <v>5</v>
      </c>
      <c r="C216" t="s">
        <v>550</v>
      </c>
      <c r="D216" t="s">
        <v>266</v>
      </c>
      <c r="E216" t="str">
        <f>HYPERLINK("https://talan.bank.gov.ua/get-user-certificate/2pOgIpuruKOHJVMIAtIO","Завантажити сертифікат")</f>
        <v>Завантажити сертифікат</v>
      </c>
    </row>
    <row r="217" spans="1:5" x14ac:dyDescent="0.3">
      <c r="A217" t="s">
        <v>551</v>
      </c>
      <c r="B217" t="s">
        <v>5</v>
      </c>
      <c r="C217" t="s">
        <v>552</v>
      </c>
      <c r="D217" t="s">
        <v>124</v>
      </c>
      <c r="E217" t="str">
        <f>HYPERLINK("https://talan.bank.gov.ua/get-user-certificate/2pOgIXcLRlRPSgj_415N","Завантажити сертифікат")</f>
        <v>Завантажити сертифікат</v>
      </c>
    </row>
    <row r="218" spans="1:5" x14ac:dyDescent="0.3">
      <c r="A218" t="s">
        <v>553</v>
      </c>
      <c r="B218" t="s">
        <v>5</v>
      </c>
      <c r="C218" t="s">
        <v>554</v>
      </c>
      <c r="D218" t="s">
        <v>158</v>
      </c>
      <c r="E218" t="str">
        <f>HYPERLINK("https://talan.bank.gov.ua/get-user-certificate/2pOgIqcIv7ajQEOHh04x","Завантажити сертифікат")</f>
        <v>Завантажити сертифікат</v>
      </c>
    </row>
    <row r="219" spans="1:5" x14ac:dyDescent="0.3">
      <c r="A219" t="s">
        <v>555</v>
      </c>
      <c r="B219" t="s">
        <v>5</v>
      </c>
      <c r="C219" t="s">
        <v>556</v>
      </c>
      <c r="D219" t="s">
        <v>36</v>
      </c>
      <c r="E219" t="str">
        <f>HYPERLINK("https://talan.bank.gov.ua/get-user-certificate/2pOgIQmoytt7mrF9EfNr","Завантажити сертифікат")</f>
        <v>Завантажити сертифікат</v>
      </c>
    </row>
    <row r="220" spans="1:5" x14ac:dyDescent="0.3">
      <c r="A220" t="s">
        <v>557</v>
      </c>
      <c r="B220" t="s">
        <v>5</v>
      </c>
      <c r="C220" t="s">
        <v>558</v>
      </c>
      <c r="D220" t="s">
        <v>559</v>
      </c>
      <c r="E220" t="str">
        <f>HYPERLINK("https://talan.bank.gov.ua/get-user-certificate/2pOgIr4ZYgVrbBaUUJjk","Завантажити сертифікат")</f>
        <v>Завантажити сертифікат</v>
      </c>
    </row>
    <row r="221" spans="1:5" x14ac:dyDescent="0.3">
      <c r="A221" t="s">
        <v>560</v>
      </c>
      <c r="B221" t="s">
        <v>5</v>
      </c>
      <c r="C221" t="s">
        <v>561</v>
      </c>
      <c r="D221" t="s">
        <v>562</v>
      </c>
      <c r="E221" t="str">
        <f>HYPERLINK("https://talan.bank.gov.ua/get-user-certificate/2pOgI-YyoIDJzWMCNiyG","Завантажити сертифікат")</f>
        <v>Завантажити сертифікат</v>
      </c>
    </row>
    <row r="222" spans="1:5" x14ac:dyDescent="0.3">
      <c r="A222" t="s">
        <v>563</v>
      </c>
      <c r="B222" t="s">
        <v>5</v>
      </c>
      <c r="C222" t="s">
        <v>564</v>
      </c>
      <c r="D222" t="s">
        <v>171</v>
      </c>
      <c r="E222" t="str">
        <f>HYPERLINK("https://talan.bank.gov.ua/get-user-certificate/2pOgIU2B3EC9vvKSI2NG","Завантажити сертифікат")</f>
        <v>Завантажити сертифікат</v>
      </c>
    </row>
    <row r="223" spans="1:5" x14ac:dyDescent="0.3">
      <c r="A223" t="s">
        <v>565</v>
      </c>
      <c r="B223" t="s">
        <v>5</v>
      </c>
      <c r="C223" t="s">
        <v>566</v>
      </c>
      <c r="D223" t="s">
        <v>559</v>
      </c>
      <c r="E223" t="str">
        <f>HYPERLINK("https://talan.bank.gov.ua/get-user-certificate/2pOgIGIYLXdo3vwq9fhM","Завантажити сертифікат")</f>
        <v>Завантажити сертифікат</v>
      </c>
    </row>
    <row r="224" spans="1:5" x14ac:dyDescent="0.3">
      <c r="A224" t="s">
        <v>567</v>
      </c>
      <c r="B224" t="s">
        <v>5</v>
      </c>
      <c r="C224" t="s">
        <v>568</v>
      </c>
      <c r="D224" t="s">
        <v>569</v>
      </c>
      <c r="E224" t="str">
        <f>HYPERLINK("https://talan.bank.gov.ua/get-user-certificate/2pOgIC6m7pJGjZBztQsy","Завантажити сертифікат")</f>
        <v>Завантажити сертифікат</v>
      </c>
    </row>
    <row r="225" spans="1:5" x14ac:dyDescent="0.3">
      <c r="A225" t="s">
        <v>570</v>
      </c>
      <c r="B225" t="s">
        <v>5</v>
      </c>
      <c r="C225" t="s">
        <v>571</v>
      </c>
      <c r="D225" t="s">
        <v>572</v>
      </c>
      <c r="E225" t="str">
        <f>HYPERLINK("https://talan.bank.gov.ua/get-user-certificate/2pOgIvKrXb4sGjXGrHzj","Завантажити сертифікат")</f>
        <v>Завантажити сертифікат</v>
      </c>
    </row>
    <row r="226" spans="1:5" x14ac:dyDescent="0.3">
      <c r="A226" t="s">
        <v>573</v>
      </c>
      <c r="B226" t="s">
        <v>5</v>
      </c>
      <c r="C226" t="s">
        <v>574</v>
      </c>
      <c r="D226" t="s">
        <v>36</v>
      </c>
      <c r="E226" t="str">
        <f>HYPERLINK("https://talan.bank.gov.ua/get-user-certificate/2pOgI9Y8ofmxEbB3ZEb6","Завантажити сертифікат")</f>
        <v>Завантажити сертифікат</v>
      </c>
    </row>
    <row r="227" spans="1:5" x14ac:dyDescent="0.3">
      <c r="A227" t="s">
        <v>575</v>
      </c>
      <c r="B227" t="s">
        <v>5</v>
      </c>
      <c r="C227" t="s">
        <v>576</v>
      </c>
      <c r="D227" t="s">
        <v>253</v>
      </c>
      <c r="E227" t="str">
        <f>HYPERLINK("https://talan.bank.gov.ua/get-user-certificate/2pOgIWDQQDc8ndi992s9","Завантажити сертифікат")</f>
        <v>Завантажити сертифікат</v>
      </c>
    </row>
    <row r="228" spans="1:5" x14ac:dyDescent="0.3">
      <c r="A228" t="s">
        <v>577</v>
      </c>
      <c r="B228" t="s">
        <v>5</v>
      </c>
      <c r="C228" t="s">
        <v>578</v>
      </c>
      <c r="D228" t="s">
        <v>25</v>
      </c>
      <c r="E228" t="str">
        <f>HYPERLINK("https://talan.bank.gov.ua/get-user-certificate/2pOgI5x6-25UepTboH9z","Завантажити сертифікат")</f>
        <v>Завантажити сертифікат</v>
      </c>
    </row>
    <row r="229" spans="1:5" x14ac:dyDescent="0.3">
      <c r="A229" t="s">
        <v>579</v>
      </c>
      <c r="B229" t="s">
        <v>5</v>
      </c>
      <c r="C229" t="s">
        <v>580</v>
      </c>
      <c r="D229" t="s">
        <v>581</v>
      </c>
      <c r="E229" t="str">
        <f>HYPERLINK("https://talan.bank.gov.ua/get-user-certificate/2pOgI-fYXXuYtapPcYXe","Завантажити сертифікат")</f>
        <v>Завантажити сертифікат</v>
      </c>
    </row>
    <row r="230" spans="1:5" x14ac:dyDescent="0.3">
      <c r="A230" t="s">
        <v>582</v>
      </c>
      <c r="B230" t="s">
        <v>5</v>
      </c>
      <c r="C230" t="s">
        <v>583</v>
      </c>
      <c r="D230" t="s">
        <v>433</v>
      </c>
      <c r="E230" t="str">
        <f>HYPERLINK("https://talan.bank.gov.ua/get-user-certificate/2pOgIp5UnQRkaF2MoFBR","Завантажити сертифікат")</f>
        <v>Завантажити сертифікат</v>
      </c>
    </row>
    <row r="231" spans="1:5" x14ac:dyDescent="0.3">
      <c r="A231" t="s">
        <v>584</v>
      </c>
      <c r="B231" t="s">
        <v>5</v>
      </c>
      <c r="C231" t="s">
        <v>585</v>
      </c>
      <c r="D231" t="s">
        <v>586</v>
      </c>
      <c r="E231" t="str">
        <f>HYPERLINK("https://talan.bank.gov.ua/get-user-certificate/2pOgIVHlOy75uxRv9x9L","Завантажити сертифікат")</f>
        <v>Завантажити сертифікат</v>
      </c>
    </row>
    <row r="232" spans="1:5" x14ac:dyDescent="0.3">
      <c r="A232" t="s">
        <v>587</v>
      </c>
      <c r="B232" t="s">
        <v>5</v>
      </c>
      <c r="C232" t="s">
        <v>588</v>
      </c>
      <c r="D232" t="s">
        <v>124</v>
      </c>
      <c r="E232" t="str">
        <f>HYPERLINK("https://talan.bank.gov.ua/get-user-certificate/2pOgIbH6ySVXabpq3yhr","Завантажити сертифікат")</f>
        <v>Завантажити сертифікат</v>
      </c>
    </row>
    <row r="233" spans="1:5" x14ac:dyDescent="0.3">
      <c r="A233" t="s">
        <v>589</v>
      </c>
      <c r="B233" t="s">
        <v>5</v>
      </c>
      <c r="C233" t="s">
        <v>590</v>
      </c>
      <c r="D233" t="s">
        <v>25</v>
      </c>
      <c r="E233" t="str">
        <f>HYPERLINK("https://talan.bank.gov.ua/get-user-certificate/2pOgInfheyg94eVhxhdF","Завантажити сертифікат")</f>
        <v>Завантажити сертифікат</v>
      </c>
    </row>
    <row r="234" spans="1:5" x14ac:dyDescent="0.3">
      <c r="A234" t="s">
        <v>591</v>
      </c>
      <c r="B234" t="s">
        <v>5</v>
      </c>
      <c r="C234" t="s">
        <v>592</v>
      </c>
      <c r="D234" t="s">
        <v>581</v>
      </c>
      <c r="E234" t="str">
        <f>HYPERLINK("https://talan.bank.gov.ua/get-user-certificate/2pOgINuzBmnRlUpvH52u","Завантажити сертифікат")</f>
        <v>Завантажити сертифікат</v>
      </c>
    </row>
    <row r="235" spans="1:5" x14ac:dyDescent="0.3">
      <c r="A235" t="s">
        <v>593</v>
      </c>
      <c r="B235" t="s">
        <v>5</v>
      </c>
      <c r="C235" t="s">
        <v>594</v>
      </c>
      <c r="D235" t="s">
        <v>25</v>
      </c>
      <c r="E235" t="str">
        <f>HYPERLINK("https://talan.bank.gov.ua/get-user-certificate/2pOgI37BtI5KcpcCqyeB","Завантажити сертифікат")</f>
        <v>Завантажити сертифікат</v>
      </c>
    </row>
    <row r="236" spans="1:5" x14ac:dyDescent="0.3">
      <c r="A236" t="s">
        <v>595</v>
      </c>
      <c r="B236" t="s">
        <v>5</v>
      </c>
      <c r="C236" t="s">
        <v>596</v>
      </c>
      <c r="D236" t="s">
        <v>25</v>
      </c>
      <c r="E236" t="str">
        <f>HYPERLINK("https://talan.bank.gov.ua/get-user-certificate/2pOgIQQm2I42TLuLfuix","Завантажити сертифікат")</f>
        <v>Завантажити сертифікат</v>
      </c>
    </row>
    <row r="237" spans="1:5" x14ac:dyDescent="0.3">
      <c r="A237" t="s">
        <v>597</v>
      </c>
      <c r="B237" t="s">
        <v>5</v>
      </c>
      <c r="C237" t="s">
        <v>598</v>
      </c>
      <c r="D237" t="s">
        <v>347</v>
      </c>
      <c r="E237" t="str">
        <f>HYPERLINK("https://talan.bank.gov.ua/get-user-certificate/2pOgIV_zGcxR1XMgBKS_","Завантажити сертифікат")</f>
        <v>Завантажити сертифікат</v>
      </c>
    </row>
    <row r="238" spans="1:5" x14ac:dyDescent="0.3">
      <c r="A238" t="s">
        <v>599</v>
      </c>
      <c r="B238" t="s">
        <v>5</v>
      </c>
      <c r="C238" t="s">
        <v>600</v>
      </c>
      <c r="D238" t="s">
        <v>601</v>
      </c>
      <c r="E238" t="str">
        <f>HYPERLINK("https://talan.bank.gov.ua/get-user-certificate/2pOgIIKPjtCPS5ssmd0M","Завантажити сертифікат")</f>
        <v>Завантажити сертифікат</v>
      </c>
    </row>
    <row r="239" spans="1:5" x14ac:dyDescent="0.3">
      <c r="A239" t="s">
        <v>602</v>
      </c>
      <c r="B239" t="s">
        <v>5</v>
      </c>
      <c r="C239" t="s">
        <v>603</v>
      </c>
      <c r="D239" t="s">
        <v>274</v>
      </c>
      <c r="E239" t="str">
        <f>HYPERLINK("https://talan.bank.gov.ua/get-user-certificate/2pOgIzG3OkodugiupyU8","Завантажити сертифікат")</f>
        <v>Завантажити сертифікат</v>
      </c>
    </row>
    <row r="240" spans="1:5" x14ac:dyDescent="0.3">
      <c r="A240" t="s">
        <v>604</v>
      </c>
      <c r="B240" t="s">
        <v>5</v>
      </c>
      <c r="C240" t="s">
        <v>605</v>
      </c>
      <c r="D240" t="s">
        <v>581</v>
      </c>
      <c r="E240" t="str">
        <f>HYPERLINK("https://talan.bank.gov.ua/get-user-certificate/2pOgIfNOsi8pOwDGCwZI","Завантажити сертифікат")</f>
        <v>Завантажити сертифікат</v>
      </c>
    </row>
    <row r="241" spans="1:5" x14ac:dyDescent="0.3">
      <c r="A241" t="s">
        <v>606</v>
      </c>
      <c r="B241" t="s">
        <v>5</v>
      </c>
      <c r="C241" t="s">
        <v>607</v>
      </c>
      <c r="D241" t="s">
        <v>608</v>
      </c>
      <c r="E241" t="str">
        <f>HYPERLINK("https://talan.bank.gov.ua/get-user-certificate/2pOgIDGlPnY94qE43Sv4","Завантажити сертифікат")</f>
        <v>Завантажити сертифікат</v>
      </c>
    </row>
    <row r="242" spans="1:5" x14ac:dyDescent="0.3">
      <c r="A242" t="s">
        <v>609</v>
      </c>
      <c r="B242" t="s">
        <v>5</v>
      </c>
      <c r="C242" t="s">
        <v>610</v>
      </c>
      <c r="D242" t="s">
        <v>586</v>
      </c>
      <c r="E242" t="str">
        <f>HYPERLINK("https://talan.bank.gov.ua/get-user-certificate/2pOgIDFODRmxHC_Rah71","Завантажити сертифікат")</f>
        <v>Завантажити сертифікат</v>
      </c>
    </row>
    <row r="243" spans="1:5" x14ac:dyDescent="0.3">
      <c r="A243" t="s">
        <v>611</v>
      </c>
      <c r="B243" t="s">
        <v>5</v>
      </c>
      <c r="C243" t="s">
        <v>612</v>
      </c>
      <c r="D243" t="s">
        <v>134</v>
      </c>
      <c r="E243" t="str">
        <f>HYPERLINK("https://talan.bank.gov.ua/get-user-certificate/2pOgIoMPqHdde8dtYBmc","Завантажити сертифікат")</f>
        <v>Завантажити сертифікат</v>
      </c>
    </row>
    <row r="244" spans="1:5" x14ac:dyDescent="0.3">
      <c r="A244" t="s">
        <v>613</v>
      </c>
      <c r="B244" t="s">
        <v>5</v>
      </c>
      <c r="C244" t="s">
        <v>614</v>
      </c>
      <c r="D244" t="s">
        <v>433</v>
      </c>
      <c r="E244" t="str">
        <f>HYPERLINK("https://talan.bank.gov.ua/get-user-certificate/2pOgIu-xOQu2aYw77yeC","Завантажити сертифікат")</f>
        <v>Завантажити сертифікат</v>
      </c>
    </row>
    <row r="245" spans="1:5" x14ac:dyDescent="0.3">
      <c r="A245" t="s">
        <v>615</v>
      </c>
      <c r="B245" t="s">
        <v>5</v>
      </c>
      <c r="C245" t="s">
        <v>616</v>
      </c>
      <c r="D245" t="s">
        <v>617</v>
      </c>
      <c r="E245" t="str">
        <f>HYPERLINK("https://talan.bank.gov.ua/get-user-certificate/2pOgIKJwUcW9GR8T6RGA","Завантажити сертифікат")</f>
        <v>Завантажити сертифікат</v>
      </c>
    </row>
    <row r="246" spans="1:5" x14ac:dyDescent="0.3">
      <c r="A246" t="s">
        <v>618</v>
      </c>
      <c r="B246" t="s">
        <v>5</v>
      </c>
      <c r="C246" t="s">
        <v>619</v>
      </c>
      <c r="D246" t="s">
        <v>620</v>
      </c>
      <c r="E246" t="str">
        <f>HYPERLINK("https://talan.bank.gov.ua/get-user-certificate/2pOgI2E5ZkFkXS4SAD0h","Завантажити сертифікат")</f>
        <v>Завантажити сертифікат</v>
      </c>
    </row>
    <row r="247" spans="1:5" x14ac:dyDescent="0.3">
      <c r="A247" t="s">
        <v>621</v>
      </c>
      <c r="B247" t="s">
        <v>5</v>
      </c>
      <c r="C247" t="s">
        <v>622</v>
      </c>
      <c r="D247" t="s">
        <v>623</v>
      </c>
      <c r="E247" t="str">
        <f>HYPERLINK("https://talan.bank.gov.ua/get-user-certificate/2pOgI43-VPPDxLJ6Ovvx","Завантажити сертифікат")</f>
        <v>Завантажити сертифікат</v>
      </c>
    </row>
    <row r="248" spans="1:5" x14ac:dyDescent="0.3">
      <c r="A248" t="s">
        <v>624</v>
      </c>
      <c r="B248" t="s">
        <v>5</v>
      </c>
      <c r="C248" t="s">
        <v>625</v>
      </c>
      <c r="D248" t="s">
        <v>626</v>
      </c>
      <c r="E248" t="str">
        <f>HYPERLINK("https://talan.bank.gov.ua/get-user-certificate/2pOgIhInksu-mLn-M6XG","Завантажити сертифікат")</f>
        <v>Завантажити сертифікат</v>
      </c>
    </row>
    <row r="249" spans="1:5" x14ac:dyDescent="0.3">
      <c r="A249" t="s">
        <v>627</v>
      </c>
      <c r="B249" t="s">
        <v>5</v>
      </c>
      <c r="C249" t="s">
        <v>628</v>
      </c>
      <c r="D249" t="s">
        <v>629</v>
      </c>
      <c r="E249" t="str">
        <f>HYPERLINK("https://talan.bank.gov.ua/get-user-certificate/2pOgILO0G3DieVPRZXDV","Завантажити сертифікат")</f>
        <v>Завантажити сертифікат</v>
      </c>
    </row>
    <row r="250" spans="1:5" x14ac:dyDescent="0.3">
      <c r="A250" t="s">
        <v>630</v>
      </c>
      <c r="B250" t="s">
        <v>5</v>
      </c>
      <c r="C250" t="s">
        <v>631</v>
      </c>
      <c r="D250" t="s">
        <v>124</v>
      </c>
      <c r="E250" t="str">
        <f>HYPERLINK("https://talan.bank.gov.ua/get-user-certificate/2pOgIbZpH_ODHzAlq_MP","Завантажити сертифікат")</f>
        <v>Завантажити сертифікат</v>
      </c>
    </row>
    <row r="251" spans="1:5" x14ac:dyDescent="0.3">
      <c r="A251" t="s">
        <v>632</v>
      </c>
      <c r="B251" t="s">
        <v>5</v>
      </c>
      <c r="C251" t="s">
        <v>633</v>
      </c>
      <c r="D251" t="s">
        <v>634</v>
      </c>
      <c r="E251" t="str">
        <f>HYPERLINK("https://talan.bank.gov.ua/get-user-certificate/2pOgIUvX3InVGU3gebgi","Завантажити сертифікат")</f>
        <v>Завантажити сертифікат</v>
      </c>
    </row>
    <row r="252" spans="1:5" x14ac:dyDescent="0.3">
      <c r="A252" t="s">
        <v>635</v>
      </c>
      <c r="B252" t="s">
        <v>5</v>
      </c>
      <c r="C252" t="s">
        <v>636</v>
      </c>
      <c r="D252" t="s">
        <v>198</v>
      </c>
      <c r="E252" t="str">
        <f>HYPERLINK("https://talan.bank.gov.ua/get-user-certificate/2pOgIQ3rkJeWMVrDLen2","Завантажити сертифікат")</f>
        <v>Завантажити сертифікат</v>
      </c>
    </row>
    <row r="253" spans="1:5" x14ac:dyDescent="0.3">
      <c r="A253" t="s">
        <v>637</v>
      </c>
      <c r="B253" t="s">
        <v>5</v>
      </c>
      <c r="C253" t="s">
        <v>638</v>
      </c>
      <c r="D253" t="s">
        <v>639</v>
      </c>
      <c r="E253" t="str">
        <f>HYPERLINK("https://talan.bank.gov.ua/get-user-certificate/2pOgICJ5ZszbEPRb8fIa","Завантажити сертифікат")</f>
        <v>Завантажити сертифікат</v>
      </c>
    </row>
    <row r="254" spans="1:5" x14ac:dyDescent="0.3">
      <c r="A254" t="s">
        <v>640</v>
      </c>
      <c r="B254" t="s">
        <v>5</v>
      </c>
      <c r="C254" t="s">
        <v>641</v>
      </c>
      <c r="D254" t="s">
        <v>134</v>
      </c>
      <c r="E254" t="str">
        <f>HYPERLINK("https://talan.bank.gov.ua/get-user-certificate/2pOgIZ1UJ_ehoXQ9yY6Q","Завантажити сертифікат")</f>
        <v>Завантажити сертифікат</v>
      </c>
    </row>
    <row r="255" spans="1:5" x14ac:dyDescent="0.3">
      <c r="A255" t="s">
        <v>642</v>
      </c>
      <c r="B255" t="s">
        <v>5</v>
      </c>
      <c r="C255" t="s">
        <v>643</v>
      </c>
      <c r="D255" t="s">
        <v>644</v>
      </c>
      <c r="E255" t="str">
        <f>HYPERLINK("https://talan.bank.gov.ua/get-user-certificate/2pOgI05Zr0pwZX93WmAL","Завантажити сертифікат")</f>
        <v>Завантажити сертифікат</v>
      </c>
    </row>
    <row r="256" spans="1:5" x14ac:dyDescent="0.3">
      <c r="A256" t="s">
        <v>645</v>
      </c>
      <c r="B256" t="s">
        <v>5</v>
      </c>
      <c r="C256" t="s">
        <v>646</v>
      </c>
      <c r="D256" t="s">
        <v>647</v>
      </c>
      <c r="E256" t="str">
        <f>HYPERLINK("https://talan.bank.gov.ua/get-user-certificate/2pOgI8tPycGibngLtxfQ","Завантажити сертифікат")</f>
        <v>Завантажити сертифікат</v>
      </c>
    </row>
    <row r="257" spans="1:5" x14ac:dyDescent="0.3">
      <c r="A257" t="s">
        <v>648</v>
      </c>
      <c r="B257" t="s">
        <v>5</v>
      </c>
      <c r="C257" t="s">
        <v>649</v>
      </c>
      <c r="D257" t="s">
        <v>623</v>
      </c>
      <c r="E257" t="str">
        <f>HYPERLINK("https://talan.bank.gov.ua/get-user-certificate/2pOgIpF2leLmJvWNEEGD","Завантажити сертифікат")</f>
        <v>Завантажити сертифікат</v>
      </c>
    </row>
    <row r="258" spans="1:5" x14ac:dyDescent="0.3">
      <c r="A258" t="s">
        <v>650</v>
      </c>
      <c r="B258" t="s">
        <v>5</v>
      </c>
      <c r="C258" t="s">
        <v>651</v>
      </c>
      <c r="D258" t="s">
        <v>124</v>
      </c>
      <c r="E258" t="str">
        <f>HYPERLINK("https://talan.bank.gov.ua/get-user-certificate/2pOgIERliZkt0DPBR4FV","Завантажити сертифікат")</f>
        <v>Завантажити сертифікат</v>
      </c>
    </row>
    <row r="259" spans="1:5" x14ac:dyDescent="0.3">
      <c r="A259" t="s">
        <v>652</v>
      </c>
      <c r="B259" t="s">
        <v>5</v>
      </c>
      <c r="C259" t="s">
        <v>653</v>
      </c>
      <c r="D259" t="s">
        <v>274</v>
      </c>
      <c r="E259" t="str">
        <f>HYPERLINK("https://talan.bank.gov.ua/get-user-certificate/2pOgIzdCyiRZ7iNF_0S3","Завантажити сертифікат")</f>
        <v>Завантажити сертифікат</v>
      </c>
    </row>
    <row r="260" spans="1:5" x14ac:dyDescent="0.3">
      <c r="A260" t="s">
        <v>654</v>
      </c>
      <c r="B260" t="s">
        <v>5</v>
      </c>
      <c r="C260" t="s">
        <v>655</v>
      </c>
      <c r="D260" t="s">
        <v>124</v>
      </c>
      <c r="E260" t="str">
        <f>HYPERLINK("https://talan.bank.gov.ua/get-user-certificate/2pOgIGEvW9JJhPSaOKdW","Завантажити сертифікат")</f>
        <v>Завантажити сертифікат</v>
      </c>
    </row>
    <row r="261" spans="1:5" x14ac:dyDescent="0.3">
      <c r="A261" t="s">
        <v>656</v>
      </c>
      <c r="B261" t="s">
        <v>5</v>
      </c>
      <c r="C261" t="s">
        <v>657</v>
      </c>
      <c r="D261" t="s">
        <v>658</v>
      </c>
      <c r="E261" t="str">
        <f>HYPERLINK("https://talan.bank.gov.ua/get-user-certificate/2pOgIAXeVSUUJdEgYq1D","Завантажити сертифікат")</f>
        <v>Завантажити сертифікат</v>
      </c>
    </row>
    <row r="262" spans="1:5" x14ac:dyDescent="0.3">
      <c r="A262" t="s">
        <v>659</v>
      </c>
      <c r="B262" t="s">
        <v>5</v>
      </c>
      <c r="C262" t="s">
        <v>660</v>
      </c>
      <c r="D262" t="s">
        <v>661</v>
      </c>
      <c r="E262" t="str">
        <f>HYPERLINK("https://talan.bank.gov.ua/get-user-certificate/2pOgIHBX2FHGmu5FgfKH","Завантажити сертифікат")</f>
        <v>Завантажити сертифікат</v>
      </c>
    </row>
    <row r="263" spans="1:5" x14ac:dyDescent="0.3">
      <c r="A263" t="s">
        <v>662</v>
      </c>
      <c r="B263" t="s">
        <v>5</v>
      </c>
      <c r="C263" t="s">
        <v>663</v>
      </c>
      <c r="D263" t="s">
        <v>664</v>
      </c>
      <c r="E263" t="str">
        <f>HYPERLINK("https://talan.bank.gov.ua/get-user-certificate/2pOgIuwAwBJdWo9u0YGK","Завантажити сертифікат")</f>
        <v>Завантажити сертифікат</v>
      </c>
    </row>
    <row r="264" spans="1:5" x14ac:dyDescent="0.3">
      <c r="A264" t="s">
        <v>665</v>
      </c>
      <c r="B264" t="s">
        <v>5</v>
      </c>
      <c r="C264" t="s">
        <v>666</v>
      </c>
      <c r="D264" t="s">
        <v>25</v>
      </c>
      <c r="E264" t="str">
        <f>HYPERLINK("https://talan.bank.gov.ua/get-user-certificate/2pOgIzoh5Ngi58hNHKnt","Завантажити сертифікат")</f>
        <v>Завантажити сертифікат</v>
      </c>
    </row>
    <row r="265" spans="1:5" x14ac:dyDescent="0.3">
      <c r="A265" t="s">
        <v>667</v>
      </c>
      <c r="B265" t="s">
        <v>5</v>
      </c>
      <c r="C265" t="s">
        <v>668</v>
      </c>
      <c r="D265" t="s">
        <v>639</v>
      </c>
      <c r="E265" t="str">
        <f>HYPERLINK("https://talan.bank.gov.ua/get-user-certificate/2pOgIJtXeNTexGf5HgIN","Завантажити сертифікат")</f>
        <v>Завантажити сертифікат</v>
      </c>
    </row>
    <row r="266" spans="1:5" x14ac:dyDescent="0.3">
      <c r="A266" t="s">
        <v>669</v>
      </c>
      <c r="B266" t="s">
        <v>5</v>
      </c>
      <c r="C266" t="s">
        <v>670</v>
      </c>
      <c r="D266" t="s">
        <v>10</v>
      </c>
      <c r="E266" t="str">
        <f>HYPERLINK("https://talan.bank.gov.ua/get-user-certificate/2pOgIfTmFBKGs2pbKm3Q","Завантажити сертифікат")</f>
        <v>Завантажити сертифікат</v>
      </c>
    </row>
    <row r="267" spans="1:5" x14ac:dyDescent="0.3">
      <c r="A267" t="s">
        <v>671</v>
      </c>
      <c r="B267" t="s">
        <v>5</v>
      </c>
      <c r="C267" t="s">
        <v>672</v>
      </c>
      <c r="D267" t="s">
        <v>433</v>
      </c>
      <c r="E267" t="str">
        <f>HYPERLINK("https://talan.bank.gov.ua/get-user-certificate/2pOgIrJkRGNAs-I2luYj","Завантажити сертифікат")</f>
        <v>Завантажити сертифікат</v>
      </c>
    </row>
    <row r="268" spans="1:5" x14ac:dyDescent="0.3">
      <c r="A268" t="s">
        <v>673</v>
      </c>
      <c r="B268" t="s">
        <v>5</v>
      </c>
      <c r="C268" t="s">
        <v>674</v>
      </c>
      <c r="D268" t="s">
        <v>586</v>
      </c>
      <c r="E268" t="str">
        <f>HYPERLINK("https://talan.bank.gov.ua/get-user-certificate/2pOgIMGjtyMS13Dem0Yu","Завантажити сертифікат")</f>
        <v>Завантажити сертифікат</v>
      </c>
    </row>
    <row r="269" spans="1:5" x14ac:dyDescent="0.3">
      <c r="A269" t="s">
        <v>675</v>
      </c>
      <c r="B269" t="s">
        <v>5</v>
      </c>
      <c r="C269" t="s">
        <v>676</v>
      </c>
      <c r="D269" t="s">
        <v>677</v>
      </c>
      <c r="E269" t="str">
        <f>HYPERLINK("https://talan.bank.gov.ua/get-user-certificate/2pOgIFYcsw3xHti4GAQl","Завантажити сертифікат")</f>
        <v>Завантажити сертифікат</v>
      </c>
    </row>
    <row r="270" spans="1:5" x14ac:dyDescent="0.3">
      <c r="A270" t="s">
        <v>678</v>
      </c>
      <c r="B270" t="s">
        <v>5</v>
      </c>
      <c r="C270" t="s">
        <v>679</v>
      </c>
      <c r="D270" t="s">
        <v>680</v>
      </c>
      <c r="E270" t="str">
        <f>HYPERLINK("https://talan.bank.gov.ua/get-user-certificate/2pOgIRkxtVGQlS7xjfD2","Завантажити сертифікат")</f>
        <v>Завантажити сертифікат</v>
      </c>
    </row>
    <row r="271" spans="1:5" x14ac:dyDescent="0.3">
      <c r="A271" t="s">
        <v>681</v>
      </c>
      <c r="B271" t="s">
        <v>5</v>
      </c>
      <c r="C271" t="s">
        <v>682</v>
      </c>
      <c r="D271" t="s">
        <v>433</v>
      </c>
      <c r="E271" t="str">
        <f>HYPERLINK("https://talan.bank.gov.ua/get-user-certificate/2pOgIX3fABIo1uzBe31g","Завантажити сертифікат")</f>
        <v>Завантажити сертифікат</v>
      </c>
    </row>
    <row r="272" spans="1:5" x14ac:dyDescent="0.3">
      <c r="A272" t="s">
        <v>683</v>
      </c>
      <c r="B272" t="s">
        <v>5</v>
      </c>
      <c r="C272" t="s">
        <v>684</v>
      </c>
      <c r="D272" t="s">
        <v>685</v>
      </c>
      <c r="E272" t="str">
        <f>HYPERLINK("https://talan.bank.gov.ua/get-user-certificate/2pOgImAuKJY8GJAYA-l6","Завантажити сертифікат")</f>
        <v>Завантажити сертифікат</v>
      </c>
    </row>
    <row r="273" spans="1:5" x14ac:dyDescent="0.3">
      <c r="A273" t="s">
        <v>686</v>
      </c>
      <c r="B273" t="s">
        <v>5</v>
      </c>
      <c r="C273" t="s">
        <v>687</v>
      </c>
      <c r="D273" t="s">
        <v>620</v>
      </c>
      <c r="E273" t="str">
        <f>HYPERLINK("https://talan.bank.gov.ua/get-user-certificate/2pOgIx3aQBrfmUZ2fj-C","Завантажити сертифікат")</f>
        <v>Завантажити сертифікат</v>
      </c>
    </row>
    <row r="274" spans="1:5" x14ac:dyDescent="0.3">
      <c r="A274" t="s">
        <v>688</v>
      </c>
      <c r="B274" t="s">
        <v>5</v>
      </c>
      <c r="C274" t="s">
        <v>689</v>
      </c>
      <c r="D274" t="s">
        <v>433</v>
      </c>
      <c r="E274" t="str">
        <f>HYPERLINK("https://talan.bank.gov.ua/get-user-certificate/2pOgIYzTt30D5C5LNiEQ","Завантажити сертифікат")</f>
        <v>Завантажити сертифікат</v>
      </c>
    </row>
    <row r="275" spans="1:5" x14ac:dyDescent="0.3">
      <c r="A275" t="s">
        <v>690</v>
      </c>
      <c r="B275" t="s">
        <v>5</v>
      </c>
      <c r="C275" t="s">
        <v>691</v>
      </c>
      <c r="D275" t="s">
        <v>7</v>
      </c>
      <c r="E275" t="str">
        <f>HYPERLINK("https://talan.bank.gov.ua/get-user-certificate/2pOgIX0FCp0zjT8HJKlG","Завантажити сертифікат")</f>
        <v>Завантажити сертифікат</v>
      </c>
    </row>
    <row r="276" spans="1:5" x14ac:dyDescent="0.3">
      <c r="A276" t="s">
        <v>692</v>
      </c>
      <c r="B276" t="s">
        <v>5</v>
      </c>
      <c r="C276" t="s">
        <v>693</v>
      </c>
      <c r="D276" t="s">
        <v>97</v>
      </c>
      <c r="E276" t="str">
        <f>HYPERLINK("https://talan.bank.gov.ua/get-user-certificate/2pOgI2bdWEthk4timFQg","Завантажити сертифікат")</f>
        <v>Завантажити сертифікат</v>
      </c>
    </row>
    <row r="277" spans="1:5" x14ac:dyDescent="0.3">
      <c r="A277" t="s">
        <v>694</v>
      </c>
      <c r="B277" t="s">
        <v>5</v>
      </c>
      <c r="C277" t="s">
        <v>695</v>
      </c>
      <c r="D277" t="s">
        <v>433</v>
      </c>
      <c r="E277" t="str">
        <f>HYPERLINK("https://talan.bank.gov.ua/get-user-certificate/2pOgI4LeagkcCEVCQRVI","Завантажити сертифікат")</f>
        <v>Завантажити сертифікат</v>
      </c>
    </row>
    <row r="278" spans="1:5" x14ac:dyDescent="0.3">
      <c r="A278" t="s">
        <v>696</v>
      </c>
      <c r="B278" t="s">
        <v>5</v>
      </c>
      <c r="C278" t="s">
        <v>697</v>
      </c>
      <c r="D278" t="s">
        <v>433</v>
      </c>
      <c r="E278" t="str">
        <f>HYPERLINK("https://talan.bank.gov.ua/get-user-certificate/2pOgICtSRJvywJ2zWvfd","Завантажити сертифікат")</f>
        <v>Завантажити сертифікат</v>
      </c>
    </row>
    <row r="279" spans="1:5" x14ac:dyDescent="0.3">
      <c r="A279" t="s">
        <v>698</v>
      </c>
      <c r="B279" t="s">
        <v>5</v>
      </c>
      <c r="C279" t="s">
        <v>699</v>
      </c>
      <c r="D279" t="s">
        <v>700</v>
      </c>
      <c r="E279" t="str">
        <f>HYPERLINK("https://talan.bank.gov.ua/get-user-certificate/2pOgISF_OdNcJPkn7tG4","Завантажити сертифікат")</f>
        <v>Завантажити сертифікат</v>
      </c>
    </row>
    <row r="280" spans="1:5" x14ac:dyDescent="0.3">
      <c r="A280" t="s">
        <v>701</v>
      </c>
      <c r="B280" t="s">
        <v>5</v>
      </c>
      <c r="C280" t="s">
        <v>702</v>
      </c>
      <c r="D280" t="s">
        <v>703</v>
      </c>
      <c r="E280" t="str">
        <f>HYPERLINK("https://talan.bank.gov.ua/get-user-certificate/2pOgI2MHHUC5jX0i1-k_","Завантажити сертифікат")</f>
        <v>Завантажити сертифікат</v>
      </c>
    </row>
    <row r="281" spans="1:5" x14ac:dyDescent="0.3">
      <c r="A281" t="s">
        <v>704</v>
      </c>
      <c r="B281" t="s">
        <v>5</v>
      </c>
      <c r="C281" t="s">
        <v>705</v>
      </c>
      <c r="D281" t="s">
        <v>134</v>
      </c>
      <c r="E281" t="str">
        <f>HYPERLINK("https://talan.bank.gov.ua/get-user-certificate/2pOgICGqhEj-qQrXyh2V","Завантажити сертифікат")</f>
        <v>Завантажити сертифікат</v>
      </c>
    </row>
    <row r="282" spans="1:5" x14ac:dyDescent="0.3">
      <c r="A282" t="s">
        <v>706</v>
      </c>
      <c r="B282" t="s">
        <v>5</v>
      </c>
      <c r="C282" t="s">
        <v>707</v>
      </c>
      <c r="D282" t="s">
        <v>134</v>
      </c>
      <c r="E282" t="str">
        <f>HYPERLINK("https://talan.bank.gov.ua/get-user-certificate/2pOgINcZskVU5YExi8kQ","Завантажити сертифікат")</f>
        <v>Завантажити сертифікат</v>
      </c>
    </row>
    <row r="283" spans="1:5" x14ac:dyDescent="0.3">
      <c r="A283" t="s">
        <v>708</v>
      </c>
      <c r="B283" t="s">
        <v>5</v>
      </c>
      <c r="C283" t="s">
        <v>709</v>
      </c>
      <c r="D283" t="s">
        <v>710</v>
      </c>
      <c r="E283" t="str">
        <f>HYPERLINK("https://talan.bank.gov.ua/get-user-certificate/2pOgIJ4qrMT6prRMGcXi","Завантажити сертифікат")</f>
        <v>Завантажити сертифікат</v>
      </c>
    </row>
    <row r="284" spans="1:5" x14ac:dyDescent="0.3">
      <c r="A284" t="s">
        <v>711</v>
      </c>
      <c r="B284" t="s">
        <v>5</v>
      </c>
      <c r="C284" t="s">
        <v>712</v>
      </c>
      <c r="D284" t="s">
        <v>581</v>
      </c>
      <c r="E284" t="str">
        <f>HYPERLINK("https://talan.bank.gov.ua/get-user-certificate/2pOgITQ8ZJtg3SH88uHu","Завантажити сертифікат")</f>
        <v>Завантажити сертифікат</v>
      </c>
    </row>
    <row r="285" spans="1:5" x14ac:dyDescent="0.3">
      <c r="A285" t="s">
        <v>713</v>
      </c>
      <c r="B285" t="s">
        <v>5</v>
      </c>
      <c r="C285" t="s">
        <v>714</v>
      </c>
      <c r="D285" t="s">
        <v>581</v>
      </c>
      <c r="E285" t="str">
        <f>HYPERLINK("https://talan.bank.gov.ua/get-user-certificate/2pOgI5T_coGnmW_LB4iD","Завантажити сертифікат")</f>
        <v>Завантажити сертифікат</v>
      </c>
    </row>
    <row r="286" spans="1:5" x14ac:dyDescent="0.3">
      <c r="A286" t="s">
        <v>715</v>
      </c>
      <c r="B286" t="s">
        <v>5</v>
      </c>
      <c r="C286" t="s">
        <v>716</v>
      </c>
      <c r="D286" t="s">
        <v>581</v>
      </c>
      <c r="E286" t="str">
        <f>HYPERLINK("https://talan.bank.gov.ua/get-user-certificate/2pOgIOnFoaduftB934Pc","Завантажити сертифікат")</f>
        <v>Завантажити сертифікат</v>
      </c>
    </row>
    <row r="287" spans="1:5" x14ac:dyDescent="0.3">
      <c r="A287" t="s">
        <v>717</v>
      </c>
      <c r="B287" t="s">
        <v>5</v>
      </c>
      <c r="C287" t="s">
        <v>718</v>
      </c>
      <c r="D287" t="s">
        <v>581</v>
      </c>
      <c r="E287" t="str">
        <f>HYPERLINK("https://talan.bank.gov.ua/get-user-certificate/2pOgI7BGrWhmcrWjA0c_","Завантажити сертифікат")</f>
        <v>Завантажити сертифікат</v>
      </c>
    </row>
    <row r="288" spans="1:5" x14ac:dyDescent="0.3">
      <c r="A288" t="s">
        <v>719</v>
      </c>
      <c r="B288" t="s">
        <v>5</v>
      </c>
      <c r="C288" t="s">
        <v>720</v>
      </c>
      <c r="D288" t="s">
        <v>721</v>
      </c>
      <c r="E288" t="str">
        <f>HYPERLINK("https://talan.bank.gov.ua/get-user-certificate/2pOgIayp8Sk3UFep1ycN","Завантажити сертифікат")</f>
        <v>Завантажити сертифікат</v>
      </c>
    </row>
    <row r="289" spans="1:5" x14ac:dyDescent="0.3">
      <c r="A289" t="s">
        <v>722</v>
      </c>
      <c r="B289" t="s">
        <v>5</v>
      </c>
      <c r="C289" t="s">
        <v>723</v>
      </c>
      <c r="D289" t="s">
        <v>134</v>
      </c>
      <c r="E289" t="str">
        <f>HYPERLINK("https://talan.bank.gov.ua/get-user-certificate/2pOgIQUnRGKirFkwBRoY","Завантажити сертифікат")</f>
        <v>Завантажити сертифікат</v>
      </c>
    </row>
    <row r="290" spans="1:5" x14ac:dyDescent="0.3">
      <c r="A290" t="s">
        <v>724</v>
      </c>
      <c r="B290" t="s">
        <v>5</v>
      </c>
      <c r="C290" t="s">
        <v>725</v>
      </c>
      <c r="D290" t="s">
        <v>581</v>
      </c>
      <c r="E290" t="str">
        <f>HYPERLINK("https://talan.bank.gov.ua/get-user-certificate/2pOgI1RhHWHpsFQzS1_I","Завантажити сертифікат")</f>
        <v>Завантажити сертифікат</v>
      </c>
    </row>
    <row r="291" spans="1:5" x14ac:dyDescent="0.3">
      <c r="A291" t="s">
        <v>726</v>
      </c>
      <c r="B291" t="s">
        <v>5</v>
      </c>
      <c r="C291" t="s">
        <v>727</v>
      </c>
      <c r="D291" t="s">
        <v>721</v>
      </c>
      <c r="E291" t="str">
        <f>HYPERLINK("https://talan.bank.gov.ua/get-user-certificate/2pOgIIrw5yX1f_tIJh11","Завантажити сертифікат")</f>
        <v>Завантажити сертифікат</v>
      </c>
    </row>
    <row r="292" spans="1:5" x14ac:dyDescent="0.3">
      <c r="A292" t="s">
        <v>728</v>
      </c>
      <c r="B292" t="s">
        <v>5</v>
      </c>
      <c r="C292" t="s">
        <v>729</v>
      </c>
      <c r="D292" t="s">
        <v>581</v>
      </c>
      <c r="E292" t="str">
        <f>HYPERLINK("https://talan.bank.gov.ua/get-user-certificate/2pOgIUTbnl6L5nwHRjKU","Завантажити сертифікат")</f>
        <v>Завантажити сертифікат</v>
      </c>
    </row>
    <row r="293" spans="1:5" x14ac:dyDescent="0.3">
      <c r="A293" t="s">
        <v>730</v>
      </c>
      <c r="B293" t="s">
        <v>5</v>
      </c>
      <c r="C293" t="s">
        <v>731</v>
      </c>
      <c r="D293" t="s">
        <v>721</v>
      </c>
      <c r="E293" t="str">
        <f>HYPERLINK("https://talan.bank.gov.ua/get-user-certificate/2pOgIGgGIpG4VMbUll7c","Завантажити сертифікат")</f>
        <v>Завантажити сертифікат</v>
      </c>
    </row>
    <row r="294" spans="1:5" x14ac:dyDescent="0.3">
      <c r="A294" t="s">
        <v>732</v>
      </c>
      <c r="B294" t="s">
        <v>5</v>
      </c>
      <c r="C294" t="s">
        <v>733</v>
      </c>
      <c r="D294" t="s">
        <v>721</v>
      </c>
      <c r="E294" t="str">
        <f>HYPERLINK("https://talan.bank.gov.ua/get-user-certificate/2pOgIVZuyOnYBvQR1L-r","Завантажити сертифікат")</f>
        <v>Завантажити сертифікат</v>
      </c>
    </row>
    <row r="295" spans="1:5" x14ac:dyDescent="0.3">
      <c r="A295" t="s">
        <v>734</v>
      </c>
      <c r="B295" t="s">
        <v>5</v>
      </c>
      <c r="C295" t="s">
        <v>735</v>
      </c>
      <c r="D295" t="s">
        <v>736</v>
      </c>
      <c r="E295" t="str">
        <f>HYPERLINK("https://talan.bank.gov.ua/get-user-certificate/2pOgIoCViChc___muQX3","Завантажити сертифікат")</f>
        <v>Завантажити сертифікат</v>
      </c>
    </row>
    <row r="296" spans="1:5" x14ac:dyDescent="0.3">
      <c r="A296" t="s">
        <v>737</v>
      </c>
      <c r="B296" t="s">
        <v>5</v>
      </c>
      <c r="C296" t="s">
        <v>738</v>
      </c>
      <c r="D296" t="s">
        <v>736</v>
      </c>
      <c r="E296" t="str">
        <f>HYPERLINK("https://talan.bank.gov.ua/get-user-certificate/2pOgI3Ib6j-JObAtcZDF","Завантажити сертифікат")</f>
        <v>Завантажити сертифікат</v>
      </c>
    </row>
    <row r="297" spans="1:5" x14ac:dyDescent="0.3">
      <c r="A297" t="s">
        <v>739</v>
      </c>
      <c r="B297" t="s">
        <v>5</v>
      </c>
      <c r="C297" t="s">
        <v>740</v>
      </c>
      <c r="D297" t="s">
        <v>736</v>
      </c>
      <c r="E297" t="str">
        <f>HYPERLINK("https://talan.bank.gov.ua/get-user-certificate/2pOgImpuQDGyJv3FVTRo","Завантажити сертифікат")</f>
        <v>Завантажити сертифікат</v>
      </c>
    </row>
    <row r="298" spans="1:5" x14ac:dyDescent="0.3">
      <c r="A298" t="s">
        <v>741</v>
      </c>
      <c r="B298" t="s">
        <v>5</v>
      </c>
      <c r="C298" t="s">
        <v>742</v>
      </c>
      <c r="D298" t="s">
        <v>736</v>
      </c>
      <c r="E298" t="str">
        <f>HYPERLINK("https://talan.bank.gov.ua/get-user-certificate/2pOgIRVebTV906u27WJx","Завантажити сертифікат")</f>
        <v>Завантажити сертифікат</v>
      </c>
    </row>
    <row r="299" spans="1:5" x14ac:dyDescent="0.3">
      <c r="A299" t="s">
        <v>743</v>
      </c>
      <c r="B299" t="s">
        <v>5</v>
      </c>
      <c r="C299" t="s">
        <v>744</v>
      </c>
      <c r="D299" t="s">
        <v>124</v>
      </c>
      <c r="E299" t="str">
        <f>HYPERLINK("https://talan.bank.gov.ua/get-user-certificate/2pOgIodA5bcy16s1hvP0","Завантажити сертифікат")</f>
        <v>Завантажити сертифікат</v>
      </c>
    </row>
    <row r="300" spans="1:5" x14ac:dyDescent="0.3">
      <c r="A300" t="s">
        <v>745</v>
      </c>
      <c r="B300" t="s">
        <v>5</v>
      </c>
      <c r="C300" t="s">
        <v>746</v>
      </c>
      <c r="D300" t="s">
        <v>747</v>
      </c>
      <c r="E300" t="str">
        <f>HYPERLINK("https://talan.bank.gov.ua/get-user-certificate/2pOgI_uBL8TygcXtqvYF","Завантажити сертифікат")</f>
        <v>Завантажити сертифікат</v>
      </c>
    </row>
    <row r="301" spans="1:5" x14ac:dyDescent="0.3">
      <c r="A301" t="s">
        <v>748</v>
      </c>
      <c r="B301" t="s">
        <v>5</v>
      </c>
      <c r="C301" t="s">
        <v>749</v>
      </c>
      <c r="D301" t="s">
        <v>750</v>
      </c>
      <c r="E301" t="str">
        <f>HYPERLINK("https://talan.bank.gov.ua/get-user-certificate/2pOgIO8R3mcs-aJw0Ry7","Завантажити сертифікат")</f>
        <v>Завантажити сертифікат</v>
      </c>
    </row>
    <row r="302" spans="1:5" x14ac:dyDescent="0.3">
      <c r="A302" t="s">
        <v>751</v>
      </c>
      <c r="B302" t="s">
        <v>5</v>
      </c>
      <c r="C302" t="s">
        <v>752</v>
      </c>
      <c r="D302" t="s">
        <v>10</v>
      </c>
      <c r="E302" t="str">
        <f>HYPERLINK("https://talan.bank.gov.ua/get-user-certificate/2pOgIzNXPuSjHyaab_dK","Завантажити сертифікат")</f>
        <v>Завантажити сертифікат</v>
      </c>
    </row>
    <row r="303" spans="1:5" x14ac:dyDescent="0.3">
      <c r="A303" t="s">
        <v>753</v>
      </c>
      <c r="B303" t="s">
        <v>5</v>
      </c>
      <c r="C303" t="s">
        <v>754</v>
      </c>
      <c r="D303" t="s">
        <v>521</v>
      </c>
      <c r="E303" t="str">
        <f>HYPERLINK("https://talan.bank.gov.ua/get-user-certificate/2pOgIIZ8XPXNQTRFVUtU","Завантажити сертифікат")</f>
        <v>Завантажити сертифікат</v>
      </c>
    </row>
    <row r="304" spans="1:5" x14ac:dyDescent="0.3">
      <c r="A304" t="s">
        <v>755</v>
      </c>
      <c r="B304" t="s">
        <v>5</v>
      </c>
      <c r="C304" t="s">
        <v>756</v>
      </c>
      <c r="D304" t="s">
        <v>586</v>
      </c>
      <c r="E304" t="str">
        <f>HYPERLINK("https://talan.bank.gov.ua/get-user-certificate/2pOgInqlrGZDMQ9GWOVc","Завантажити сертифікат")</f>
        <v>Завантажити сертифікат</v>
      </c>
    </row>
    <row r="305" spans="1:5" x14ac:dyDescent="0.3">
      <c r="A305" t="s">
        <v>757</v>
      </c>
      <c r="B305" t="s">
        <v>5</v>
      </c>
      <c r="C305" t="s">
        <v>758</v>
      </c>
      <c r="D305" t="s">
        <v>7</v>
      </c>
      <c r="E305" t="str">
        <f>HYPERLINK("https://talan.bank.gov.ua/get-user-certificate/2pOgIPdObXpMLsHL_4IF","Завантажити сертифікат")</f>
        <v>Завантажити сертифікат</v>
      </c>
    </row>
    <row r="306" spans="1:5" x14ac:dyDescent="0.3">
      <c r="A306" t="s">
        <v>759</v>
      </c>
      <c r="B306" t="s">
        <v>5</v>
      </c>
      <c r="C306" t="s">
        <v>760</v>
      </c>
      <c r="D306" t="s">
        <v>761</v>
      </c>
      <c r="E306" t="str">
        <f>HYPERLINK("https://talan.bank.gov.ua/get-user-certificate/2pOgIWSLN9CWb315uhSa","Завантажити сертифікат")</f>
        <v>Завантажити сертифікат</v>
      </c>
    </row>
    <row r="307" spans="1:5" x14ac:dyDescent="0.3">
      <c r="A307" t="s">
        <v>762</v>
      </c>
      <c r="B307" t="s">
        <v>5</v>
      </c>
      <c r="C307" t="s">
        <v>763</v>
      </c>
      <c r="D307" t="s">
        <v>764</v>
      </c>
      <c r="E307" t="str">
        <f>HYPERLINK("https://talan.bank.gov.ua/get-user-certificate/2pOgId1WnL5idI5_o4p5","Завантажити сертифікат")</f>
        <v>Завантажити сертифікат</v>
      </c>
    </row>
    <row r="308" spans="1:5" x14ac:dyDescent="0.3">
      <c r="A308" t="s">
        <v>765</v>
      </c>
      <c r="B308" t="s">
        <v>5</v>
      </c>
      <c r="C308" t="s">
        <v>766</v>
      </c>
      <c r="D308" t="s">
        <v>767</v>
      </c>
      <c r="E308" t="str">
        <f>HYPERLINK("https://talan.bank.gov.ua/get-user-certificate/2pOgIjSrmh-DIzQZvv9H","Завантажити сертифікат")</f>
        <v>Завантажити сертифікат</v>
      </c>
    </row>
    <row r="309" spans="1:5" x14ac:dyDescent="0.3">
      <c r="A309" t="s">
        <v>768</v>
      </c>
      <c r="B309" t="s">
        <v>5</v>
      </c>
      <c r="C309" t="s">
        <v>769</v>
      </c>
      <c r="D309" t="s">
        <v>770</v>
      </c>
      <c r="E309" t="str">
        <f>HYPERLINK("https://talan.bank.gov.ua/get-user-certificate/2pOgI8fUXhT8TIGsCZE9","Завантажити сертифікат")</f>
        <v>Завантажити сертифікат</v>
      </c>
    </row>
    <row r="310" spans="1:5" x14ac:dyDescent="0.3">
      <c r="A310" t="s">
        <v>771</v>
      </c>
      <c r="B310" t="s">
        <v>5</v>
      </c>
      <c r="C310" t="s">
        <v>772</v>
      </c>
      <c r="D310" t="s">
        <v>158</v>
      </c>
      <c r="E310" t="str">
        <f>HYPERLINK("https://talan.bank.gov.ua/get-user-certificate/2pOgIDl-V7PSp2ax9V3F","Завантажити сертифікат")</f>
        <v>Завантажити сертифікат</v>
      </c>
    </row>
    <row r="311" spans="1:5" x14ac:dyDescent="0.3">
      <c r="A311" t="s">
        <v>773</v>
      </c>
      <c r="B311" t="s">
        <v>5</v>
      </c>
      <c r="C311" t="s">
        <v>774</v>
      </c>
      <c r="D311" t="s">
        <v>775</v>
      </c>
      <c r="E311" t="str">
        <f>HYPERLINK("https://talan.bank.gov.ua/get-user-certificate/2pOgIm06imNJhgDlSECr","Завантажити сертифікат")</f>
        <v>Завантажити сертифікат</v>
      </c>
    </row>
    <row r="312" spans="1:5" x14ac:dyDescent="0.3">
      <c r="A312" t="s">
        <v>776</v>
      </c>
      <c r="B312" t="s">
        <v>5</v>
      </c>
      <c r="C312" t="s">
        <v>777</v>
      </c>
      <c r="D312" t="s">
        <v>736</v>
      </c>
      <c r="E312" t="str">
        <f>HYPERLINK("https://talan.bank.gov.ua/get-user-certificate/2pOgIU1psbh_9OC1MeNm","Завантажити сертифікат")</f>
        <v>Завантажити сертифікат</v>
      </c>
    </row>
    <row r="313" spans="1:5" x14ac:dyDescent="0.3">
      <c r="A313" t="s">
        <v>778</v>
      </c>
      <c r="B313" t="s">
        <v>5</v>
      </c>
      <c r="C313" t="s">
        <v>779</v>
      </c>
      <c r="D313" t="s">
        <v>158</v>
      </c>
      <c r="E313" t="str">
        <f>HYPERLINK("https://talan.bank.gov.ua/get-user-certificate/2pOgIbyUVMgGzSe1r9FE","Завантажити сертифікат")</f>
        <v>Завантажити сертифікат</v>
      </c>
    </row>
    <row r="314" spans="1:5" x14ac:dyDescent="0.3">
      <c r="A314" t="s">
        <v>780</v>
      </c>
      <c r="B314" t="s">
        <v>5</v>
      </c>
      <c r="C314" t="s">
        <v>781</v>
      </c>
      <c r="D314" t="s">
        <v>782</v>
      </c>
      <c r="E314" t="str">
        <f>HYPERLINK("https://talan.bank.gov.ua/get-user-certificate/2pOgIy2bete0Ze2IyeHi","Завантажити сертифікат")</f>
        <v>Завантажити сертифікат</v>
      </c>
    </row>
    <row r="315" spans="1:5" x14ac:dyDescent="0.3">
      <c r="A315" t="s">
        <v>783</v>
      </c>
      <c r="B315" t="s">
        <v>5</v>
      </c>
      <c r="C315" t="s">
        <v>784</v>
      </c>
      <c r="D315" t="s">
        <v>785</v>
      </c>
      <c r="E315" t="str">
        <f>HYPERLINK("https://talan.bank.gov.ua/get-user-certificate/2pOgIDR7r2sFhwvwmsE0","Завантажити сертифікат")</f>
        <v>Завантажити сертифікат</v>
      </c>
    </row>
    <row r="316" spans="1:5" x14ac:dyDescent="0.3">
      <c r="A316" t="s">
        <v>786</v>
      </c>
      <c r="B316" t="s">
        <v>5</v>
      </c>
      <c r="C316" t="s">
        <v>787</v>
      </c>
      <c r="D316" t="s">
        <v>10</v>
      </c>
      <c r="E316" t="str">
        <f>HYPERLINK("https://talan.bank.gov.ua/get-user-certificate/2pOgInul0xpnXbSd4-Ip","Завантажити сертифікат")</f>
        <v>Завантажити сертифікат</v>
      </c>
    </row>
    <row r="317" spans="1:5" x14ac:dyDescent="0.3">
      <c r="A317" t="s">
        <v>788</v>
      </c>
      <c r="B317" t="s">
        <v>5</v>
      </c>
      <c r="C317" t="s">
        <v>789</v>
      </c>
      <c r="D317" t="s">
        <v>736</v>
      </c>
      <c r="E317" t="str">
        <f>HYPERLINK("https://talan.bank.gov.ua/get-user-certificate/2pOgIT3D2tgiRKD27hJa","Завантажити сертифікат")</f>
        <v>Завантажити сертифікат</v>
      </c>
    </row>
    <row r="318" spans="1:5" x14ac:dyDescent="0.3">
      <c r="A318" t="s">
        <v>790</v>
      </c>
      <c r="B318" t="s">
        <v>5</v>
      </c>
      <c r="C318" t="s">
        <v>791</v>
      </c>
      <c r="D318" t="s">
        <v>792</v>
      </c>
      <c r="E318" t="str">
        <f>HYPERLINK("https://talan.bank.gov.ua/get-user-certificate/2pOgIvpzzUVcTps1iau5","Завантажити сертифікат")</f>
        <v>Завантажити сертифікат</v>
      </c>
    </row>
    <row r="319" spans="1:5" x14ac:dyDescent="0.3">
      <c r="A319" t="s">
        <v>793</v>
      </c>
      <c r="B319" t="s">
        <v>5</v>
      </c>
      <c r="C319" t="s">
        <v>794</v>
      </c>
      <c r="D319" t="s">
        <v>795</v>
      </c>
      <c r="E319" t="str">
        <f>HYPERLINK("https://talan.bank.gov.ua/get-user-certificate/2pOgIgBrYV-otEU56Yau","Завантажити сертифікат")</f>
        <v>Завантажити сертифікат</v>
      </c>
    </row>
    <row r="320" spans="1:5" x14ac:dyDescent="0.3">
      <c r="A320" t="s">
        <v>796</v>
      </c>
      <c r="B320" t="s">
        <v>5</v>
      </c>
      <c r="C320" t="s">
        <v>797</v>
      </c>
      <c r="D320" t="s">
        <v>10</v>
      </c>
      <c r="E320" t="str">
        <f>HYPERLINK("https://talan.bank.gov.ua/get-user-certificate/2pOgIw6nnbB9bBfGArWm","Завантажити сертифікат")</f>
        <v>Завантажити сертифікат</v>
      </c>
    </row>
    <row r="321" spans="1:5" x14ac:dyDescent="0.3">
      <c r="A321" t="s">
        <v>798</v>
      </c>
      <c r="B321" t="s">
        <v>5</v>
      </c>
      <c r="C321" t="s">
        <v>799</v>
      </c>
      <c r="D321" t="s">
        <v>800</v>
      </c>
      <c r="E321" t="str">
        <f>HYPERLINK("https://talan.bank.gov.ua/get-user-certificate/2pOgIWWqJWaIf8dBFMAY","Завантажити сертифікат")</f>
        <v>Завантажити сертифікат</v>
      </c>
    </row>
    <row r="322" spans="1:5" x14ac:dyDescent="0.3">
      <c r="A322" t="s">
        <v>801</v>
      </c>
      <c r="B322" t="s">
        <v>5</v>
      </c>
      <c r="C322" t="s">
        <v>802</v>
      </c>
      <c r="D322" t="s">
        <v>803</v>
      </c>
      <c r="E322" t="str">
        <f>HYPERLINK("https://talan.bank.gov.ua/get-user-certificate/2pOgIjFOpySD6jQhQ04e","Завантажити сертифікат")</f>
        <v>Завантажити сертифікат</v>
      </c>
    </row>
    <row r="323" spans="1:5" x14ac:dyDescent="0.3">
      <c r="A323" t="s">
        <v>804</v>
      </c>
      <c r="B323" t="s">
        <v>5</v>
      </c>
      <c r="C323" t="s">
        <v>805</v>
      </c>
      <c r="D323" t="s">
        <v>736</v>
      </c>
      <c r="E323" t="str">
        <f>HYPERLINK("https://talan.bank.gov.ua/get-user-certificate/2pOgIbBWkVoJ9lScBDy1","Завантажити сертифікат")</f>
        <v>Завантажити сертифікат</v>
      </c>
    </row>
    <row r="324" spans="1:5" x14ac:dyDescent="0.3">
      <c r="A324" t="s">
        <v>806</v>
      </c>
      <c r="B324" t="s">
        <v>5</v>
      </c>
      <c r="C324" t="s">
        <v>807</v>
      </c>
      <c r="D324" t="s">
        <v>808</v>
      </c>
      <c r="E324" t="str">
        <f>HYPERLINK("https://talan.bank.gov.ua/get-user-certificate/2pOgIRZvwWRzSFR2BBJW","Завантажити сертифікат")</f>
        <v>Завантажити сертифікат</v>
      </c>
    </row>
    <row r="325" spans="1:5" x14ac:dyDescent="0.3">
      <c r="A325" t="s">
        <v>809</v>
      </c>
      <c r="B325" t="s">
        <v>5</v>
      </c>
      <c r="C325" t="s">
        <v>810</v>
      </c>
      <c r="D325" t="s">
        <v>770</v>
      </c>
      <c r="E325" t="str">
        <f>HYPERLINK("https://talan.bank.gov.ua/get-user-certificate/2pOgIOkjQobGEHyeF7Ko","Завантажити сертифікат")</f>
        <v>Завантажити сертифікат</v>
      </c>
    </row>
    <row r="326" spans="1:5" x14ac:dyDescent="0.3">
      <c r="A326" t="s">
        <v>811</v>
      </c>
      <c r="B326" t="s">
        <v>5</v>
      </c>
      <c r="C326" t="s">
        <v>812</v>
      </c>
      <c r="D326" t="s">
        <v>736</v>
      </c>
      <c r="E326" t="str">
        <f>HYPERLINK("https://talan.bank.gov.ua/get-user-certificate/2pOgI83H34HpTmS_odF1","Завантажити сертифікат")</f>
        <v>Завантажити сертифікат</v>
      </c>
    </row>
    <row r="327" spans="1:5" x14ac:dyDescent="0.3">
      <c r="A327" t="s">
        <v>813</v>
      </c>
      <c r="B327" t="s">
        <v>5</v>
      </c>
      <c r="C327" t="s">
        <v>814</v>
      </c>
      <c r="D327" t="s">
        <v>62</v>
      </c>
      <c r="E327" t="str">
        <f>HYPERLINK("https://talan.bank.gov.ua/get-user-certificate/2pOgI_LlRkDZEs3-4q5K","Завантажити сертифікат")</f>
        <v>Завантажити сертифікат</v>
      </c>
    </row>
    <row r="328" spans="1:5" x14ac:dyDescent="0.3">
      <c r="A328" t="s">
        <v>815</v>
      </c>
      <c r="B328" t="s">
        <v>5</v>
      </c>
      <c r="C328" t="s">
        <v>816</v>
      </c>
      <c r="D328" t="s">
        <v>736</v>
      </c>
      <c r="E328" t="str">
        <f>HYPERLINK("https://talan.bank.gov.ua/get-user-certificate/2pOgI6T-8I8s2sWkgG8f","Завантажити сертифікат")</f>
        <v>Завантажити сертифікат</v>
      </c>
    </row>
    <row r="329" spans="1:5" x14ac:dyDescent="0.3">
      <c r="A329" t="s">
        <v>817</v>
      </c>
      <c r="B329" t="s">
        <v>5</v>
      </c>
      <c r="C329" t="s">
        <v>818</v>
      </c>
      <c r="D329" t="s">
        <v>736</v>
      </c>
      <c r="E329" t="str">
        <f>HYPERLINK("https://talan.bank.gov.ua/get-user-certificate/2pOgIt66de5V56tl4Aak","Завантажити сертифікат")</f>
        <v>Завантажити сертифікат</v>
      </c>
    </row>
    <row r="330" spans="1:5" x14ac:dyDescent="0.3">
      <c r="A330" t="s">
        <v>819</v>
      </c>
      <c r="B330" t="s">
        <v>5</v>
      </c>
      <c r="C330" t="s">
        <v>820</v>
      </c>
      <c r="D330" t="s">
        <v>736</v>
      </c>
      <c r="E330" t="str">
        <f>HYPERLINK("https://talan.bank.gov.ua/get-user-certificate/2pOgIPdcAVYy_q-G3lj_","Завантажити сертифікат")</f>
        <v>Завантажити сертифікат</v>
      </c>
    </row>
    <row r="331" spans="1:5" x14ac:dyDescent="0.3">
      <c r="A331" t="s">
        <v>821</v>
      </c>
      <c r="B331" t="s">
        <v>5</v>
      </c>
      <c r="C331" t="s">
        <v>822</v>
      </c>
      <c r="D331" t="s">
        <v>74</v>
      </c>
      <c r="E331" t="str">
        <f>HYPERLINK("https://talan.bank.gov.ua/get-user-certificate/2pOgIXaQ7m2GAJrMiwt8","Завантажити сертифікат")</f>
        <v>Завантажити сертифікат</v>
      </c>
    </row>
    <row r="332" spans="1:5" x14ac:dyDescent="0.3">
      <c r="A332" t="s">
        <v>823</v>
      </c>
      <c r="B332" t="s">
        <v>5</v>
      </c>
      <c r="C332" t="s">
        <v>824</v>
      </c>
      <c r="D332" t="s">
        <v>521</v>
      </c>
      <c r="E332" t="str">
        <f>HYPERLINK("https://talan.bank.gov.ua/get-user-certificate/2pOgI78vrMLCcP8Oyekt","Завантажити сертифікат")</f>
        <v>Завантажити сертифікат</v>
      </c>
    </row>
    <row r="333" spans="1:5" x14ac:dyDescent="0.3">
      <c r="A333" t="s">
        <v>825</v>
      </c>
      <c r="B333" t="s">
        <v>5</v>
      </c>
      <c r="C333" t="s">
        <v>826</v>
      </c>
      <c r="D333" t="s">
        <v>827</v>
      </c>
      <c r="E333" t="str">
        <f>HYPERLINK("https://talan.bank.gov.ua/get-user-certificate/2pOgIwIZfcJZaLKnOAMH","Завантажити сертифікат")</f>
        <v>Завантажити сертифікат</v>
      </c>
    </row>
    <row r="334" spans="1:5" x14ac:dyDescent="0.3">
      <c r="A334" t="s">
        <v>828</v>
      </c>
      <c r="B334" t="s">
        <v>5</v>
      </c>
      <c r="C334" t="s">
        <v>829</v>
      </c>
      <c r="D334" t="s">
        <v>124</v>
      </c>
      <c r="E334" t="str">
        <f>HYPERLINK("https://talan.bank.gov.ua/get-user-certificate/2pOgIJRWhvr5VXHaY-Vh","Завантажити сертифікат")</f>
        <v>Завантажити сертифікат</v>
      </c>
    </row>
    <row r="335" spans="1:5" x14ac:dyDescent="0.3">
      <c r="A335" t="s">
        <v>830</v>
      </c>
      <c r="B335" t="s">
        <v>5</v>
      </c>
      <c r="C335" t="s">
        <v>831</v>
      </c>
      <c r="D335" t="s">
        <v>347</v>
      </c>
      <c r="E335" t="str">
        <f>HYPERLINK("https://talan.bank.gov.ua/get-user-certificate/2pOgIYF9HNtnZDQXPeTz","Завантажити сертифікат")</f>
        <v>Завантажити сертифікат</v>
      </c>
    </row>
    <row r="336" spans="1:5" x14ac:dyDescent="0.3">
      <c r="A336" t="s">
        <v>832</v>
      </c>
      <c r="B336" t="s">
        <v>5</v>
      </c>
      <c r="C336" t="s">
        <v>833</v>
      </c>
      <c r="D336" t="s">
        <v>834</v>
      </c>
      <c r="E336" t="str">
        <f>HYPERLINK("https://talan.bank.gov.ua/get-user-certificate/2pOgIURTikoYqIwLs1Ab","Завантажити сертифікат")</f>
        <v>Завантажити сертифікат</v>
      </c>
    </row>
    <row r="337" spans="1:5" x14ac:dyDescent="0.3">
      <c r="A337" t="s">
        <v>835</v>
      </c>
      <c r="B337" t="s">
        <v>5</v>
      </c>
      <c r="C337" t="s">
        <v>836</v>
      </c>
      <c r="D337" t="s">
        <v>837</v>
      </c>
      <c r="E337" t="str">
        <f>HYPERLINK("https://talan.bank.gov.ua/get-user-certificate/2pOgIx0KNt7D0NwOoOo6","Завантажити сертифікат")</f>
        <v>Завантажити сертифікат</v>
      </c>
    </row>
    <row r="338" spans="1:5" x14ac:dyDescent="0.3">
      <c r="A338" t="s">
        <v>838</v>
      </c>
      <c r="B338" t="s">
        <v>5</v>
      </c>
      <c r="C338" t="s">
        <v>839</v>
      </c>
      <c r="D338" t="s">
        <v>840</v>
      </c>
      <c r="E338" t="str">
        <f>HYPERLINK("https://talan.bank.gov.ua/get-user-certificate/2pOgI6MdGxy_QEVPUAXJ","Завантажити сертифікат")</f>
        <v>Завантажити сертифікат</v>
      </c>
    </row>
    <row r="339" spans="1:5" x14ac:dyDescent="0.3">
      <c r="A339" t="s">
        <v>841</v>
      </c>
      <c r="B339" t="s">
        <v>5</v>
      </c>
      <c r="C339" t="s">
        <v>842</v>
      </c>
      <c r="D339" t="s">
        <v>843</v>
      </c>
      <c r="E339" t="str">
        <f>HYPERLINK("https://talan.bank.gov.ua/get-user-certificate/2pOgIv3OfeZlS0j_ZNJX","Завантажити сертифікат")</f>
        <v>Завантажити сертифікат</v>
      </c>
    </row>
    <row r="340" spans="1:5" x14ac:dyDescent="0.3">
      <c r="A340" t="s">
        <v>844</v>
      </c>
      <c r="B340" t="s">
        <v>5</v>
      </c>
      <c r="C340" t="s">
        <v>845</v>
      </c>
      <c r="D340" t="s">
        <v>846</v>
      </c>
      <c r="E340" t="str">
        <f>HYPERLINK("https://talan.bank.gov.ua/get-user-certificate/2pOgImbw0vhZY5LIpkqB","Завантажити сертифікат")</f>
        <v>Завантажити сертифікат</v>
      </c>
    </row>
    <row r="341" spans="1:5" x14ac:dyDescent="0.3">
      <c r="A341" t="s">
        <v>847</v>
      </c>
      <c r="B341" t="s">
        <v>5</v>
      </c>
      <c r="C341" t="s">
        <v>848</v>
      </c>
      <c r="D341" t="s">
        <v>347</v>
      </c>
      <c r="E341" t="str">
        <f>HYPERLINK("https://talan.bank.gov.ua/get-user-certificate/2pOgImOpsQ1Yplu4VTOx","Завантажити сертифікат")</f>
        <v>Завантажити сертифікат</v>
      </c>
    </row>
    <row r="342" spans="1:5" x14ac:dyDescent="0.3">
      <c r="A342" t="s">
        <v>849</v>
      </c>
      <c r="B342" t="s">
        <v>5</v>
      </c>
      <c r="C342" t="s">
        <v>850</v>
      </c>
      <c r="D342" t="s">
        <v>347</v>
      </c>
      <c r="E342" t="str">
        <f>HYPERLINK("https://talan.bank.gov.ua/get-user-certificate/2pOgIGvCYaAyonKW0GTi","Завантажити сертифікат")</f>
        <v>Завантажити сертифікат</v>
      </c>
    </row>
    <row r="343" spans="1:5" x14ac:dyDescent="0.3">
      <c r="A343" t="s">
        <v>851</v>
      </c>
      <c r="B343" t="s">
        <v>5</v>
      </c>
      <c r="C343" t="s">
        <v>852</v>
      </c>
      <c r="D343" t="s">
        <v>347</v>
      </c>
      <c r="E343" t="str">
        <f>HYPERLINK("https://talan.bank.gov.ua/get-user-certificate/2pOgIPdm3y7kWrIACeOW","Завантажити сертифікат")</f>
        <v>Завантажити сертифікат</v>
      </c>
    </row>
    <row r="344" spans="1:5" x14ac:dyDescent="0.3">
      <c r="A344" t="s">
        <v>853</v>
      </c>
      <c r="B344" t="s">
        <v>5</v>
      </c>
      <c r="C344" t="s">
        <v>854</v>
      </c>
      <c r="D344" t="s">
        <v>226</v>
      </c>
      <c r="E344" t="str">
        <f>HYPERLINK("https://talan.bank.gov.ua/get-user-certificate/2pOgIBXCsos6NwpNmrIw","Завантажити сертифікат")</f>
        <v>Завантажити сертифікат</v>
      </c>
    </row>
    <row r="345" spans="1:5" x14ac:dyDescent="0.3">
      <c r="A345" t="s">
        <v>855</v>
      </c>
      <c r="B345" t="s">
        <v>5</v>
      </c>
      <c r="C345" t="s">
        <v>856</v>
      </c>
      <c r="D345" t="s">
        <v>857</v>
      </c>
      <c r="E345" t="str">
        <f>HYPERLINK("https://talan.bank.gov.ua/get-user-certificate/2pOgIpXLEaHeA5ogbiRu","Завантажити сертифікат")</f>
        <v>Завантажити сертифікат</v>
      </c>
    </row>
    <row r="346" spans="1:5" x14ac:dyDescent="0.3">
      <c r="A346" t="s">
        <v>858</v>
      </c>
      <c r="B346" t="s">
        <v>5</v>
      </c>
      <c r="C346" t="s">
        <v>859</v>
      </c>
      <c r="D346" t="s">
        <v>56</v>
      </c>
      <c r="E346" t="str">
        <f>HYPERLINK("https://talan.bank.gov.ua/get-user-certificate/2pOgIiIANACuDe6ociPs","Завантажити сертифікат")</f>
        <v>Завантажити сертифікат</v>
      </c>
    </row>
    <row r="347" spans="1:5" x14ac:dyDescent="0.3">
      <c r="A347" t="s">
        <v>860</v>
      </c>
      <c r="B347" t="s">
        <v>5</v>
      </c>
      <c r="C347" t="s">
        <v>861</v>
      </c>
      <c r="D347" t="s">
        <v>862</v>
      </c>
      <c r="E347" t="str">
        <f>HYPERLINK("https://talan.bank.gov.ua/get-user-certificate/2pOgIugqXXBMGAA6wvh9","Завантажити сертифікат")</f>
        <v>Завантажити сертифікат</v>
      </c>
    </row>
    <row r="348" spans="1:5" x14ac:dyDescent="0.3">
      <c r="A348" t="s">
        <v>863</v>
      </c>
      <c r="B348" t="s">
        <v>5</v>
      </c>
      <c r="C348" t="s">
        <v>864</v>
      </c>
      <c r="D348" t="s">
        <v>586</v>
      </c>
      <c r="E348" t="str">
        <f>HYPERLINK("https://talan.bank.gov.ua/get-user-certificate/2pOgIAawaFBx0t3VZUKR","Завантажити сертифікат")</f>
        <v>Завантажити сертифікат</v>
      </c>
    </row>
    <row r="349" spans="1:5" x14ac:dyDescent="0.3">
      <c r="A349" t="s">
        <v>865</v>
      </c>
      <c r="B349" t="s">
        <v>5</v>
      </c>
      <c r="C349" t="s">
        <v>866</v>
      </c>
      <c r="D349" t="s">
        <v>680</v>
      </c>
      <c r="E349" t="str">
        <f>HYPERLINK("https://talan.bank.gov.ua/get-user-certificate/2pOgIkKhE3VmzP2ESGgE","Завантажити сертифікат")</f>
        <v>Завантажити сертифікат</v>
      </c>
    </row>
    <row r="350" spans="1:5" x14ac:dyDescent="0.3">
      <c r="A350" t="s">
        <v>867</v>
      </c>
      <c r="B350" t="s">
        <v>5</v>
      </c>
      <c r="C350" t="s">
        <v>868</v>
      </c>
      <c r="D350" t="s">
        <v>680</v>
      </c>
      <c r="E350" t="str">
        <f>HYPERLINK("https://talan.bank.gov.ua/get-user-certificate/2pOgI7oPvJ72F0N8U6zv","Завантажити сертифікат")</f>
        <v>Завантажити сертифікат</v>
      </c>
    </row>
    <row r="351" spans="1:5" x14ac:dyDescent="0.3">
      <c r="A351" t="s">
        <v>869</v>
      </c>
      <c r="B351" t="s">
        <v>5</v>
      </c>
      <c r="C351" t="s">
        <v>870</v>
      </c>
      <c r="D351" t="s">
        <v>680</v>
      </c>
      <c r="E351" t="str">
        <f>HYPERLINK("https://talan.bank.gov.ua/get-user-certificate/2pOgIn8bpBdm3U8p3D_8","Завантажити сертифікат")</f>
        <v>Завантажити сертифікат</v>
      </c>
    </row>
    <row r="352" spans="1:5" x14ac:dyDescent="0.3">
      <c r="A352" t="s">
        <v>871</v>
      </c>
      <c r="B352" t="s">
        <v>5</v>
      </c>
      <c r="C352" t="s">
        <v>872</v>
      </c>
      <c r="D352" t="s">
        <v>873</v>
      </c>
      <c r="E352" t="str">
        <f>HYPERLINK("https://talan.bank.gov.ua/get-user-certificate/2pOgI6WrWTXiEfYu2Gnk","Завантажити сертифікат")</f>
        <v>Завантажити сертифікат</v>
      </c>
    </row>
    <row r="353" spans="1:5" x14ac:dyDescent="0.3">
      <c r="A353" t="s">
        <v>874</v>
      </c>
      <c r="B353" t="s">
        <v>5</v>
      </c>
      <c r="C353" t="s">
        <v>875</v>
      </c>
      <c r="D353" t="s">
        <v>876</v>
      </c>
      <c r="E353" t="str">
        <f>HYPERLINK("https://talan.bank.gov.ua/get-user-certificate/2pOgI8ICDpMq4RjcBKzN","Завантажити сертифікат")</f>
        <v>Завантажити сертифікат</v>
      </c>
    </row>
    <row r="354" spans="1:5" x14ac:dyDescent="0.3">
      <c r="A354" t="s">
        <v>877</v>
      </c>
      <c r="B354" t="s">
        <v>5</v>
      </c>
      <c r="C354" t="s">
        <v>878</v>
      </c>
      <c r="D354" t="s">
        <v>879</v>
      </c>
      <c r="E354" t="str">
        <f>HYPERLINK("https://talan.bank.gov.ua/get-user-certificate/2pOgIMJd3zaW6RCdR5Oz","Завантажити сертифікат")</f>
        <v>Завантажити сертифікат</v>
      </c>
    </row>
    <row r="355" spans="1:5" x14ac:dyDescent="0.3">
      <c r="A355" t="s">
        <v>880</v>
      </c>
      <c r="B355" t="s">
        <v>5</v>
      </c>
      <c r="C355" t="s">
        <v>881</v>
      </c>
      <c r="D355" t="s">
        <v>882</v>
      </c>
      <c r="E355" t="str">
        <f>HYPERLINK("https://talan.bank.gov.ua/get-user-certificate/2pOgIaXsBWXG1pEYNy5b","Завантажити сертифікат")</f>
        <v>Завантажити сертифікат</v>
      </c>
    </row>
    <row r="356" spans="1:5" x14ac:dyDescent="0.3">
      <c r="A356" t="s">
        <v>883</v>
      </c>
      <c r="B356" t="s">
        <v>5</v>
      </c>
      <c r="C356" t="s">
        <v>884</v>
      </c>
      <c r="D356" t="s">
        <v>885</v>
      </c>
      <c r="E356" t="str">
        <f>HYPERLINK("https://talan.bank.gov.ua/get-user-certificate/2pOgIC4Bsy_UNoObDUxl","Завантажити сертифікат")</f>
        <v>Завантажити сертифікат</v>
      </c>
    </row>
    <row r="357" spans="1:5" x14ac:dyDescent="0.3">
      <c r="A357" t="s">
        <v>886</v>
      </c>
      <c r="B357" t="s">
        <v>5</v>
      </c>
      <c r="C357" t="s">
        <v>887</v>
      </c>
      <c r="D357" t="s">
        <v>888</v>
      </c>
      <c r="E357" t="str">
        <f>HYPERLINK("https://talan.bank.gov.ua/get-user-certificate/2pOgIXgY-QafwoY9znIJ","Завантажити сертифікат")</f>
        <v>Завантажити сертифікат</v>
      </c>
    </row>
    <row r="358" spans="1:5" x14ac:dyDescent="0.3">
      <c r="A358" t="s">
        <v>889</v>
      </c>
      <c r="B358" t="s">
        <v>5</v>
      </c>
      <c r="C358" t="s">
        <v>890</v>
      </c>
      <c r="D358" t="s">
        <v>891</v>
      </c>
      <c r="E358" t="str">
        <f>HYPERLINK("https://talan.bank.gov.ua/get-user-certificate/2pOgIrgYCCm1uOeFAmG3","Завантажити сертифікат")</f>
        <v>Завантажити сертифікат</v>
      </c>
    </row>
    <row r="359" spans="1:5" x14ac:dyDescent="0.3">
      <c r="A359" t="s">
        <v>892</v>
      </c>
      <c r="B359" t="s">
        <v>5</v>
      </c>
      <c r="C359" t="s">
        <v>893</v>
      </c>
      <c r="D359" t="s">
        <v>680</v>
      </c>
      <c r="E359" t="str">
        <f>HYPERLINK("https://talan.bank.gov.ua/get-user-certificate/2pOgIhZ9OgedkSNDRDi5","Завантажити сертифікат")</f>
        <v>Завантажити сертифікат</v>
      </c>
    </row>
    <row r="360" spans="1:5" x14ac:dyDescent="0.3">
      <c r="A360" t="s">
        <v>894</v>
      </c>
      <c r="B360" t="s">
        <v>5</v>
      </c>
      <c r="C360" t="s">
        <v>895</v>
      </c>
      <c r="D360" t="s">
        <v>896</v>
      </c>
      <c r="E360" t="str">
        <f>HYPERLINK("https://talan.bank.gov.ua/get-user-certificate/2pOgIsoppujZnpdmwufM","Завантажити сертифікат")</f>
        <v>Завантажити сертифікат</v>
      </c>
    </row>
    <row r="361" spans="1:5" x14ac:dyDescent="0.3">
      <c r="A361" t="s">
        <v>897</v>
      </c>
      <c r="B361" t="s">
        <v>5</v>
      </c>
      <c r="C361" t="s">
        <v>898</v>
      </c>
      <c r="D361" t="s">
        <v>899</v>
      </c>
      <c r="E361" t="str">
        <f>HYPERLINK("https://talan.bank.gov.ua/get-user-certificate/2pOgI4c7fctd6jJS7XBc","Завантажити сертифікат")</f>
        <v>Завантажити сертифікат</v>
      </c>
    </row>
    <row r="362" spans="1:5" x14ac:dyDescent="0.3">
      <c r="A362" t="s">
        <v>900</v>
      </c>
      <c r="B362" t="s">
        <v>5</v>
      </c>
      <c r="C362" t="s">
        <v>901</v>
      </c>
      <c r="D362" t="s">
        <v>902</v>
      </c>
      <c r="E362" t="str">
        <f>HYPERLINK("https://talan.bank.gov.ua/get-user-certificate/2pOgIuTkjCw-GxyI-itu","Завантажити сертифікат")</f>
        <v>Завантажити сертифікат</v>
      </c>
    </row>
    <row r="363" spans="1:5" x14ac:dyDescent="0.3">
      <c r="A363" t="s">
        <v>903</v>
      </c>
      <c r="B363" t="s">
        <v>5</v>
      </c>
      <c r="C363" t="s">
        <v>904</v>
      </c>
      <c r="D363" t="s">
        <v>905</v>
      </c>
      <c r="E363" t="str">
        <f>HYPERLINK("https://talan.bank.gov.ua/get-user-certificate/2pOgIMXEAmYmPEqOyMTB","Завантажити сертифікат")</f>
        <v>Завантажити сертифікат</v>
      </c>
    </row>
    <row r="364" spans="1:5" x14ac:dyDescent="0.3">
      <c r="A364" t="s">
        <v>906</v>
      </c>
      <c r="B364" t="s">
        <v>5</v>
      </c>
      <c r="C364" t="s">
        <v>907</v>
      </c>
      <c r="D364" t="s">
        <v>908</v>
      </c>
      <c r="E364" t="str">
        <f>HYPERLINK("https://talan.bank.gov.ua/get-user-certificate/2pOgIoGy-hbok1VslOrC","Завантажити сертифікат")</f>
        <v>Завантажити сертифікат</v>
      </c>
    </row>
    <row r="365" spans="1:5" x14ac:dyDescent="0.3">
      <c r="A365" t="s">
        <v>909</v>
      </c>
      <c r="B365" t="s">
        <v>5</v>
      </c>
      <c r="C365" t="s">
        <v>910</v>
      </c>
      <c r="D365" t="s">
        <v>911</v>
      </c>
      <c r="E365" t="str">
        <f>HYPERLINK("https://talan.bank.gov.ua/get-user-certificate/2pOgIO_Kf0dkEfaAvNGC","Завантажити сертифікат")</f>
        <v>Завантажити сертифікат</v>
      </c>
    </row>
    <row r="366" spans="1:5" x14ac:dyDescent="0.3">
      <c r="A366" t="s">
        <v>912</v>
      </c>
      <c r="B366" t="s">
        <v>5</v>
      </c>
      <c r="C366" t="s">
        <v>913</v>
      </c>
      <c r="D366" t="s">
        <v>680</v>
      </c>
      <c r="E366" t="str">
        <f>HYPERLINK("https://talan.bank.gov.ua/get-user-certificate/2pOgIWcOWZAdVAJRmnus","Завантажити сертифікат")</f>
        <v>Завантажити сертифікат</v>
      </c>
    </row>
    <row r="367" spans="1:5" x14ac:dyDescent="0.3">
      <c r="A367" t="s">
        <v>914</v>
      </c>
      <c r="B367" t="s">
        <v>5</v>
      </c>
      <c r="C367" t="s">
        <v>915</v>
      </c>
      <c r="D367" t="s">
        <v>916</v>
      </c>
      <c r="E367" t="str">
        <f>HYPERLINK("https://talan.bank.gov.ua/get-user-certificate/2pOgI1BNtGjUM-Q1_JCv","Завантажити сертифікат")</f>
        <v>Завантажити сертифікат</v>
      </c>
    </row>
    <row r="368" spans="1:5" x14ac:dyDescent="0.3">
      <c r="A368" t="s">
        <v>917</v>
      </c>
      <c r="B368" t="s">
        <v>5</v>
      </c>
      <c r="C368" t="s">
        <v>918</v>
      </c>
      <c r="D368" t="s">
        <v>124</v>
      </c>
      <c r="E368" t="str">
        <f>HYPERLINK("https://talan.bank.gov.ua/get-user-certificate/2pOgI1LSyL6szs7wfI9f","Завантажити сертифікат")</f>
        <v>Завантажити сертифікат</v>
      </c>
    </row>
    <row r="369" spans="1:5" x14ac:dyDescent="0.3">
      <c r="A369" t="s">
        <v>919</v>
      </c>
      <c r="B369" t="s">
        <v>5</v>
      </c>
      <c r="C369" t="s">
        <v>920</v>
      </c>
      <c r="D369" t="s">
        <v>921</v>
      </c>
      <c r="E369" t="str">
        <f>HYPERLINK("https://talan.bank.gov.ua/get-user-certificate/2pOgIWjPIloBkSrTio3i","Завантажити сертифікат")</f>
        <v>Завантажити сертифікат</v>
      </c>
    </row>
    <row r="370" spans="1:5" x14ac:dyDescent="0.3">
      <c r="A370" t="s">
        <v>922</v>
      </c>
      <c r="B370" t="s">
        <v>5</v>
      </c>
      <c r="C370" t="s">
        <v>923</v>
      </c>
      <c r="D370" t="s">
        <v>924</v>
      </c>
      <c r="E370" t="str">
        <f>HYPERLINK("https://talan.bank.gov.ua/get-user-certificate/2pOgINZO3jcxQqEx_kNY","Завантажити сертифікат")</f>
        <v>Завантажити сертифікат</v>
      </c>
    </row>
    <row r="371" spans="1:5" x14ac:dyDescent="0.3">
      <c r="A371" t="s">
        <v>925</v>
      </c>
      <c r="B371" t="s">
        <v>5</v>
      </c>
      <c r="C371" t="s">
        <v>926</v>
      </c>
      <c r="D371" t="s">
        <v>927</v>
      </c>
      <c r="E371" t="str">
        <f>HYPERLINK("https://talan.bank.gov.ua/get-user-certificate/2pOgIVRHJpIPlk0uUlOJ","Завантажити сертифікат")</f>
        <v>Завантажити сертифікат</v>
      </c>
    </row>
    <row r="372" spans="1:5" x14ac:dyDescent="0.3">
      <c r="A372" t="s">
        <v>928</v>
      </c>
      <c r="B372" t="s">
        <v>5</v>
      </c>
      <c r="C372" t="s">
        <v>929</v>
      </c>
      <c r="D372" t="s">
        <v>680</v>
      </c>
      <c r="E372" t="str">
        <f>HYPERLINK("https://talan.bank.gov.ua/get-user-certificate/2pOgI5hKiCkJ7EL8Y1r6","Завантажити сертифікат")</f>
        <v>Завантажити сертифікат</v>
      </c>
    </row>
    <row r="373" spans="1:5" x14ac:dyDescent="0.3">
      <c r="A373" t="s">
        <v>930</v>
      </c>
      <c r="B373" t="s">
        <v>5</v>
      </c>
      <c r="C373" t="s">
        <v>931</v>
      </c>
      <c r="D373" t="s">
        <v>25</v>
      </c>
      <c r="E373" t="str">
        <f>HYPERLINK("https://talan.bank.gov.ua/get-user-certificate/2pOgIVBSvOgnQT_COkjc","Завантажити сертифікат")</f>
        <v>Завантажити сертифікат</v>
      </c>
    </row>
    <row r="374" spans="1:5" x14ac:dyDescent="0.3">
      <c r="A374" t="s">
        <v>932</v>
      </c>
      <c r="B374" t="s">
        <v>5</v>
      </c>
      <c r="C374" t="s">
        <v>933</v>
      </c>
      <c r="D374" t="s">
        <v>25</v>
      </c>
      <c r="E374" t="str">
        <f>HYPERLINK("https://talan.bank.gov.ua/get-user-certificate/2pOgIkexyoRi8NAJwyXR","Завантажити сертифікат")</f>
        <v>Завантажити сертифікат</v>
      </c>
    </row>
    <row r="375" spans="1:5" x14ac:dyDescent="0.3">
      <c r="A375" t="s">
        <v>934</v>
      </c>
      <c r="B375" t="s">
        <v>5</v>
      </c>
      <c r="C375" t="s">
        <v>935</v>
      </c>
      <c r="D375" t="s">
        <v>936</v>
      </c>
      <c r="E375" t="str">
        <f>HYPERLINK("https://talan.bank.gov.ua/get-user-certificate/2pOgI39YwVFbDr6fvaPb","Завантажити сертифікат")</f>
        <v>Завантажити сертифікат</v>
      </c>
    </row>
    <row r="376" spans="1:5" x14ac:dyDescent="0.3">
      <c r="A376" t="s">
        <v>937</v>
      </c>
      <c r="B376" t="s">
        <v>5</v>
      </c>
      <c r="C376" t="s">
        <v>938</v>
      </c>
      <c r="D376" t="s">
        <v>25</v>
      </c>
      <c r="E376" t="str">
        <f>HYPERLINK("https://talan.bank.gov.ua/get-user-certificate/2pOgIgpMW3umzxdnWi8s","Завантажити сертифікат")</f>
        <v>Завантажити сертифікат</v>
      </c>
    </row>
    <row r="377" spans="1:5" x14ac:dyDescent="0.3">
      <c r="A377" t="s">
        <v>939</v>
      </c>
      <c r="B377" t="s">
        <v>5</v>
      </c>
      <c r="C377" t="s">
        <v>940</v>
      </c>
      <c r="D377" t="s">
        <v>941</v>
      </c>
      <c r="E377" t="str">
        <f>HYPERLINK("https://talan.bank.gov.ua/get-user-certificate/2pOgIo9srEYAc_Gf-xHO","Завантажити сертифікат")</f>
        <v>Завантажити сертифікат</v>
      </c>
    </row>
    <row r="378" spans="1:5" x14ac:dyDescent="0.3">
      <c r="A378" t="s">
        <v>942</v>
      </c>
      <c r="B378" t="s">
        <v>5</v>
      </c>
      <c r="C378" t="s">
        <v>943</v>
      </c>
      <c r="D378" t="s">
        <v>944</v>
      </c>
      <c r="E378" t="str">
        <f>HYPERLINK("https://talan.bank.gov.ua/get-user-certificate/2pOgIJK4tN7y8V2dLcmD","Завантажити сертифікат")</f>
        <v>Завантажити сертифікат</v>
      </c>
    </row>
    <row r="379" spans="1:5" x14ac:dyDescent="0.3">
      <c r="A379" t="s">
        <v>945</v>
      </c>
      <c r="B379" t="s">
        <v>5</v>
      </c>
      <c r="C379" t="s">
        <v>946</v>
      </c>
      <c r="D379" t="s">
        <v>10</v>
      </c>
      <c r="E379" t="str">
        <f>HYPERLINK("https://talan.bank.gov.ua/get-user-certificate/2pOgI5MeIBVb_894V61g","Завантажити сертифікат")</f>
        <v>Завантажити сертифікат</v>
      </c>
    </row>
    <row r="380" spans="1:5" x14ac:dyDescent="0.3">
      <c r="A380" t="s">
        <v>947</v>
      </c>
      <c r="B380" t="s">
        <v>5</v>
      </c>
      <c r="C380" t="s">
        <v>948</v>
      </c>
      <c r="D380" t="s">
        <v>314</v>
      </c>
      <c r="E380" t="str">
        <f>HYPERLINK("https://talan.bank.gov.ua/get-user-certificate/2pOgIwJ7Zy5yszLka_m7","Завантажити сертифікат")</f>
        <v>Завантажити сертифікат</v>
      </c>
    </row>
    <row r="381" spans="1:5" x14ac:dyDescent="0.3">
      <c r="A381" t="s">
        <v>949</v>
      </c>
      <c r="B381" t="s">
        <v>5</v>
      </c>
      <c r="C381" t="s">
        <v>950</v>
      </c>
      <c r="D381" t="s">
        <v>433</v>
      </c>
      <c r="E381" t="str">
        <f>HYPERLINK("https://talan.bank.gov.ua/get-user-certificate/2pOgI1J8mjSQL4ihQs7F","Завантажити сертифікат")</f>
        <v>Завантажити сертифікат</v>
      </c>
    </row>
    <row r="382" spans="1:5" x14ac:dyDescent="0.3">
      <c r="A382" t="s">
        <v>951</v>
      </c>
      <c r="B382" t="s">
        <v>5</v>
      </c>
      <c r="C382" t="s">
        <v>952</v>
      </c>
      <c r="D382" t="s">
        <v>953</v>
      </c>
      <c r="E382" t="str">
        <f>HYPERLINK("https://talan.bank.gov.ua/get-user-certificate/2pOgItbRyBXOR2UDpcy3","Завантажити сертифікат")</f>
        <v>Завантажити сертифікат</v>
      </c>
    </row>
    <row r="383" spans="1:5" x14ac:dyDescent="0.3">
      <c r="A383" t="s">
        <v>954</v>
      </c>
      <c r="B383" t="s">
        <v>5</v>
      </c>
      <c r="C383" t="s">
        <v>955</v>
      </c>
      <c r="D383" t="s">
        <v>956</v>
      </c>
      <c r="E383" t="str">
        <f>HYPERLINK("https://talan.bank.gov.ua/get-user-certificate/2pOgIfuui-ATA5SvxxEc","Завантажити сертифікат")</f>
        <v>Завантажити сертифікат</v>
      </c>
    </row>
    <row r="384" spans="1:5" x14ac:dyDescent="0.3">
      <c r="A384" t="s">
        <v>957</v>
      </c>
      <c r="B384" t="s">
        <v>5</v>
      </c>
      <c r="C384" t="s">
        <v>958</v>
      </c>
      <c r="D384" t="s">
        <v>767</v>
      </c>
      <c r="E384" t="str">
        <f>HYPERLINK("https://talan.bank.gov.ua/get-user-certificate/2pOgI75j6AyHkGCmWT2G","Завантажити сертифікат")</f>
        <v>Завантажити сертифікат</v>
      </c>
    </row>
    <row r="385" spans="1:5" x14ac:dyDescent="0.3">
      <c r="A385" t="s">
        <v>959</v>
      </c>
      <c r="B385" t="s">
        <v>5</v>
      </c>
      <c r="C385" t="s">
        <v>960</v>
      </c>
      <c r="D385" t="s">
        <v>961</v>
      </c>
      <c r="E385" t="str">
        <f>HYPERLINK("https://talan.bank.gov.ua/get-user-certificate/2pOgIwe1Q4RMXCxZTk0H","Завантажити сертифікат")</f>
        <v>Завантажити сертифікат</v>
      </c>
    </row>
    <row r="386" spans="1:5" x14ac:dyDescent="0.3">
      <c r="A386" t="s">
        <v>962</v>
      </c>
      <c r="B386" t="s">
        <v>5</v>
      </c>
      <c r="C386" t="s">
        <v>963</v>
      </c>
      <c r="D386" t="s">
        <v>25</v>
      </c>
      <c r="E386" t="str">
        <f>HYPERLINK("https://talan.bank.gov.ua/get-user-certificate/2pOgIvuVBUe_8TCY0UN-","Завантажити сертифікат")</f>
        <v>Завантажити сертифікат</v>
      </c>
    </row>
    <row r="387" spans="1:5" x14ac:dyDescent="0.3">
      <c r="A387" t="s">
        <v>964</v>
      </c>
      <c r="B387" t="s">
        <v>5</v>
      </c>
      <c r="C387" t="s">
        <v>965</v>
      </c>
      <c r="D387" t="s">
        <v>25</v>
      </c>
      <c r="E387" t="str">
        <f>HYPERLINK("https://talan.bank.gov.ua/get-user-certificate/2pOgIFC5_2MqcpHPhYuU","Завантажити сертифікат")</f>
        <v>Завантажити сертифікат</v>
      </c>
    </row>
    <row r="388" spans="1:5" x14ac:dyDescent="0.3">
      <c r="A388" t="s">
        <v>966</v>
      </c>
      <c r="B388" t="s">
        <v>5</v>
      </c>
      <c r="C388" t="s">
        <v>967</v>
      </c>
      <c r="D388" t="s">
        <v>924</v>
      </c>
      <c r="E388" t="str">
        <f>HYPERLINK("https://talan.bank.gov.ua/get-user-certificate/2pOgIRJhheJCKKDcL1Co","Завантажити сертифікат")</f>
        <v>Завантажити сертифікат</v>
      </c>
    </row>
    <row r="389" spans="1:5" x14ac:dyDescent="0.3">
      <c r="A389" t="s">
        <v>968</v>
      </c>
      <c r="B389" t="s">
        <v>5</v>
      </c>
      <c r="C389" t="s">
        <v>969</v>
      </c>
      <c r="D389" t="s">
        <v>433</v>
      </c>
      <c r="E389" t="str">
        <f>HYPERLINK("https://talan.bank.gov.ua/get-user-certificate/2pOgIt3SGUFxpmDSdmDc","Завантажити сертифікат")</f>
        <v>Завантажити сертифікат</v>
      </c>
    </row>
    <row r="390" spans="1:5" x14ac:dyDescent="0.3">
      <c r="A390" t="s">
        <v>970</v>
      </c>
      <c r="B390" t="s">
        <v>5</v>
      </c>
      <c r="C390" t="s">
        <v>971</v>
      </c>
      <c r="D390" t="s">
        <v>972</v>
      </c>
      <c r="E390" t="str">
        <f>HYPERLINK("https://talan.bank.gov.ua/get-user-certificate/2pOgIPupLFVxttIzPDun","Завантажити сертифікат")</f>
        <v>Завантажити сертифікат</v>
      </c>
    </row>
    <row r="391" spans="1:5" x14ac:dyDescent="0.3">
      <c r="A391" t="s">
        <v>973</v>
      </c>
      <c r="B391" t="s">
        <v>5</v>
      </c>
      <c r="C391" t="s">
        <v>974</v>
      </c>
      <c r="D391" t="s">
        <v>975</v>
      </c>
      <c r="E391" t="str">
        <f>HYPERLINK("https://talan.bank.gov.ua/get-user-certificate/2pOgIX0qes9JcIcljP2E","Завантажити сертифікат")</f>
        <v>Завантажити сертифікат</v>
      </c>
    </row>
    <row r="392" spans="1:5" x14ac:dyDescent="0.3">
      <c r="A392" t="s">
        <v>976</v>
      </c>
      <c r="B392" t="s">
        <v>5</v>
      </c>
      <c r="C392" t="s">
        <v>977</v>
      </c>
      <c r="D392" t="s">
        <v>25</v>
      </c>
      <c r="E392" t="str">
        <f>HYPERLINK("https://talan.bank.gov.ua/get-user-certificate/2pOgIfxjqECaEFLm5ZM7","Завантажити сертифікат")</f>
        <v>Завантажити сертифікат</v>
      </c>
    </row>
    <row r="393" spans="1:5" x14ac:dyDescent="0.3">
      <c r="A393" t="s">
        <v>978</v>
      </c>
      <c r="B393" t="s">
        <v>5</v>
      </c>
      <c r="C393" t="s">
        <v>979</v>
      </c>
      <c r="D393" t="s">
        <v>980</v>
      </c>
      <c r="E393" t="str">
        <f>HYPERLINK("https://talan.bank.gov.ua/get-user-certificate/2pOgIBIF11IZ4wX_uzjF","Завантажити сертифікат")</f>
        <v>Завантажити сертифікат</v>
      </c>
    </row>
    <row r="394" spans="1:5" x14ac:dyDescent="0.3">
      <c r="A394" t="s">
        <v>981</v>
      </c>
      <c r="B394" t="s">
        <v>5</v>
      </c>
      <c r="C394" t="s">
        <v>982</v>
      </c>
      <c r="D394" t="s">
        <v>983</v>
      </c>
      <c r="E394" t="str">
        <f>HYPERLINK("https://talan.bank.gov.ua/get-user-certificate/2pOgIOvXmuOEvxyJxsWX","Завантажити сертифікат")</f>
        <v>Завантажити сертифікат</v>
      </c>
    </row>
    <row r="395" spans="1:5" x14ac:dyDescent="0.3">
      <c r="A395" t="s">
        <v>984</v>
      </c>
      <c r="B395" t="s">
        <v>5</v>
      </c>
      <c r="C395" t="s">
        <v>985</v>
      </c>
      <c r="D395" t="s">
        <v>986</v>
      </c>
      <c r="E395" t="str">
        <f>HYPERLINK("https://talan.bank.gov.ua/get-user-certificate/2pOgIwIlkJj_nqeixhAA","Завантажити сертифікат")</f>
        <v>Завантажити сертифікат</v>
      </c>
    </row>
    <row r="396" spans="1:5" x14ac:dyDescent="0.3">
      <c r="A396" t="s">
        <v>987</v>
      </c>
      <c r="B396" t="s">
        <v>5</v>
      </c>
      <c r="C396" t="s">
        <v>988</v>
      </c>
      <c r="D396" t="s">
        <v>989</v>
      </c>
      <c r="E396" t="str">
        <f>HYPERLINK("https://talan.bank.gov.ua/get-user-certificate/2pOgIiOjpUvwdRbvIxYr","Завантажити сертифікат")</f>
        <v>Завантажити сертифікат</v>
      </c>
    </row>
    <row r="397" spans="1:5" x14ac:dyDescent="0.3">
      <c r="A397" t="s">
        <v>990</v>
      </c>
      <c r="B397" t="s">
        <v>5</v>
      </c>
      <c r="C397" t="s">
        <v>991</v>
      </c>
      <c r="D397" t="s">
        <v>992</v>
      </c>
      <c r="E397" t="str">
        <f>HYPERLINK("https://talan.bank.gov.ua/get-user-certificate/2pOgIDKUyueOg0CzunJ6","Завантажити сертифікат")</f>
        <v>Завантажити сертифікат</v>
      </c>
    </row>
    <row r="398" spans="1:5" x14ac:dyDescent="0.3">
      <c r="A398" t="s">
        <v>993</v>
      </c>
      <c r="B398" t="s">
        <v>5</v>
      </c>
      <c r="C398" t="s">
        <v>994</v>
      </c>
      <c r="D398" t="s">
        <v>62</v>
      </c>
      <c r="E398" t="str">
        <f>HYPERLINK("https://talan.bank.gov.ua/get-user-certificate/2pOgIor329HJ6fr-0DK2","Завантажити сертифікат")</f>
        <v>Завантажити сертифікат</v>
      </c>
    </row>
    <row r="399" spans="1:5" x14ac:dyDescent="0.3">
      <c r="A399" t="s">
        <v>995</v>
      </c>
      <c r="B399" t="s">
        <v>5</v>
      </c>
      <c r="C399" t="s">
        <v>996</v>
      </c>
      <c r="D399" t="s">
        <v>997</v>
      </c>
      <c r="E399" t="str">
        <f>HYPERLINK("https://talan.bank.gov.ua/get-user-certificate/2pOgIUPFEnX_OIzp2EmL","Завантажити сертифікат")</f>
        <v>Завантажити сертифікат</v>
      </c>
    </row>
    <row r="400" spans="1:5" x14ac:dyDescent="0.3">
      <c r="A400" t="s">
        <v>998</v>
      </c>
      <c r="B400" t="s">
        <v>5</v>
      </c>
      <c r="C400" t="s">
        <v>999</v>
      </c>
      <c r="D400" t="s">
        <v>36</v>
      </c>
      <c r="E400" t="str">
        <f>HYPERLINK("https://talan.bank.gov.ua/get-user-certificate/2pOgIUPM7rxaNouxEmwF","Завантажити сертифікат")</f>
        <v>Завантажити сертифікат</v>
      </c>
    </row>
    <row r="401" spans="1:5" x14ac:dyDescent="0.3">
      <c r="A401" t="s">
        <v>1000</v>
      </c>
      <c r="B401" t="s">
        <v>5</v>
      </c>
      <c r="C401" t="s">
        <v>1001</v>
      </c>
      <c r="D401" t="s">
        <v>1002</v>
      </c>
      <c r="E401" t="str">
        <f>HYPERLINK("https://talan.bank.gov.ua/get-user-certificate/2pOgIXIXEid-r10gOYCx","Завантажити сертифікат")</f>
        <v>Завантажити сертифікат</v>
      </c>
    </row>
    <row r="402" spans="1:5" x14ac:dyDescent="0.3">
      <c r="A402" t="s">
        <v>1003</v>
      </c>
      <c r="B402" t="s">
        <v>5</v>
      </c>
      <c r="C402" t="s">
        <v>1004</v>
      </c>
      <c r="D402" t="s">
        <v>1005</v>
      </c>
      <c r="E402" t="str">
        <f>HYPERLINK("https://talan.bank.gov.ua/get-user-certificate/2pOgIsdy7b4jx-HoIjcm","Завантажити сертифікат")</f>
        <v>Завантажити сертифікат</v>
      </c>
    </row>
    <row r="403" spans="1:5" x14ac:dyDescent="0.3">
      <c r="A403" t="s">
        <v>1006</v>
      </c>
      <c r="B403" t="s">
        <v>5</v>
      </c>
      <c r="C403" t="s">
        <v>1007</v>
      </c>
      <c r="D403" t="s">
        <v>1008</v>
      </c>
      <c r="E403" t="str">
        <f>HYPERLINK("https://talan.bank.gov.ua/get-user-certificate/2pOgID77nNRq_QiMXxFJ","Завантажити сертифікат")</f>
        <v>Завантажити сертифікат</v>
      </c>
    </row>
    <row r="404" spans="1:5" x14ac:dyDescent="0.3">
      <c r="A404" t="s">
        <v>1009</v>
      </c>
      <c r="B404" t="s">
        <v>5</v>
      </c>
      <c r="C404" t="s">
        <v>1010</v>
      </c>
      <c r="D404" t="s">
        <v>134</v>
      </c>
      <c r="E404" t="str">
        <f>HYPERLINK("https://talan.bank.gov.ua/get-user-certificate/2pOgIbr458mkop722gGx","Завантажити сертифікат")</f>
        <v>Завантажити сертифікат</v>
      </c>
    </row>
    <row r="405" spans="1:5" x14ac:dyDescent="0.3">
      <c r="A405" t="s">
        <v>1011</v>
      </c>
      <c r="B405" t="s">
        <v>5</v>
      </c>
      <c r="C405" t="s">
        <v>1012</v>
      </c>
      <c r="D405" t="s">
        <v>7</v>
      </c>
      <c r="E405" t="str">
        <f>HYPERLINK("https://talan.bank.gov.ua/get-user-certificate/2pOgIfq40VHJsS0Uo-Mo","Завантажити сертифікат")</f>
        <v>Завантажити сертифікат</v>
      </c>
    </row>
    <row r="406" spans="1:5" x14ac:dyDescent="0.3">
      <c r="A406" t="s">
        <v>1013</v>
      </c>
      <c r="B406" t="s">
        <v>5</v>
      </c>
      <c r="C406" t="s">
        <v>1014</v>
      </c>
      <c r="D406" t="s">
        <v>1015</v>
      </c>
      <c r="E406" t="str">
        <f>HYPERLINK("https://talan.bank.gov.ua/get-user-certificate/2pOgIyBw84uizglm68gZ","Завантажити сертифікат")</f>
        <v>Завантажити сертифікат</v>
      </c>
    </row>
    <row r="407" spans="1:5" x14ac:dyDescent="0.3">
      <c r="A407" t="s">
        <v>1016</v>
      </c>
      <c r="B407" t="s">
        <v>5</v>
      </c>
      <c r="C407" t="s">
        <v>1017</v>
      </c>
      <c r="D407" t="s">
        <v>992</v>
      </c>
      <c r="E407" t="str">
        <f>HYPERLINK("https://talan.bank.gov.ua/get-user-certificate/2pOgIwGYMliJdySER1c3","Завантажити сертифікат")</f>
        <v>Завантажити сертифікат</v>
      </c>
    </row>
    <row r="408" spans="1:5" x14ac:dyDescent="0.3">
      <c r="A408" t="s">
        <v>1018</v>
      </c>
      <c r="B408" t="s">
        <v>5</v>
      </c>
      <c r="C408" t="s">
        <v>1019</v>
      </c>
      <c r="D408" t="s">
        <v>1008</v>
      </c>
      <c r="E408" t="str">
        <f>HYPERLINK("https://talan.bank.gov.ua/get-user-certificate/2pOgIBWsmlrBX0awkzIJ","Завантажити сертифікат")</f>
        <v>Завантажити сертифікат</v>
      </c>
    </row>
    <row r="409" spans="1:5" x14ac:dyDescent="0.3">
      <c r="A409" t="s">
        <v>1020</v>
      </c>
      <c r="B409" t="s">
        <v>5</v>
      </c>
      <c r="C409" t="s">
        <v>1021</v>
      </c>
      <c r="D409" t="s">
        <v>1015</v>
      </c>
      <c r="E409" t="str">
        <f>HYPERLINK("https://talan.bank.gov.ua/get-user-certificate/2pOgIpxD_pUnm-6DXrYo","Завантажити сертифікат")</f>
        <v>Завантажити сертифікат</v>
      </c>
    </row>
    <row r="410" spans="1:5" x14ac:dyDescent="0.3">
      <c r="A410" t="s">
        <v>1022</v>
      </c>
      <c r="B410" t="s">
        <v>5</v>
      </c>
      <c r="C410" t="s">
        <v>1023</v>
      </c>
      <c r="D410" t="s">
        <v>1024</v>
      </c>
      <c r="E410" t="str">
        <f>HYPERLINK("https://talan.bank.gov.ua/get-user-certificate/2pOgIEGjkVmx9Irv3Ski","Завантажити сертифікат")</f>
        <v>Завантажити сертифікат</v>
      </c>
    </row>
    <row r="411" spans="1:5" x14ac:dyDescent="0.3">
      <c r="A411" t="s">
        <v>1025</v>
      </c>
      <c r="B411" t="s">
        <v>5</v>
      </c>
      <c r="C411" t="s">
        <v>1026</v>
      </c>
      <c r="D411" t="s">
        <v>1027</v>
      </c>
      <c r="E411" t="str">
        <f>HYPERLINK("https://talan.bank.gov.ua/get-user-certificate/2pOgI4pHzvY5FoC8qsRZ","Завантажити сертифікат")</f>
        <v>Завантажити сертифікат</v>
      </c>
    </row>
    <row r="412" spans="1:5" x14ac:dyDescent="0.3">
      <c r="A412" t="s">
        <v>1028</v>
      </c>
      <c r="B412" t="s">
        <v>5</v>
      </c>
      <c r="C412" t="s">
        <v>1029</v>
      </c>
      <c r="D412" t="s">
        <v>10</v>
      </c>
      <c r="E412" t="str">
        <f>HYPERLINK("https://talan.bank.gov.ua/get-user-certificate/2pOgIdhRFX12Ixgx8rZk","Завантажити сертифікат")</f>
        <v>Завантажити сертифікат</v>
      </c>
    </row>
    <row r="413" spans="1:5" x14ac:dyDescent="0.3">
      <c r="A413" t="s">
        <v>1030</v>
      </c>
      <c r="B413" t="s">
        <v>5</v>
      </c>
      <c r="C413" t="s">
        <v>1031</v>
      </c>
      <c r="D413" t="s">
        <v>198</v>
      </c>
      <c r="E413" t="str">
        <f>HYPERLINK("https://talan.bank.gov.ua/get-user-certificate/2pOgIBxIFw0DGDtXskAI","Завантажити сертифікат")</f>
        <v>Завантажити сертифікат</v>
      </c>
    </row>
    <row r="414" spans="1:5" x14ac:dyDescent="0.3">
      <c r="A414" t="s">
        <v>1032</v>
      </c>
      <c r="B414" t="s">
        <v>5</v>
      </c>
      <c r="C414" t="s">
        <v>1033</v>
      </c>
      <c r="D414" t="s">
        <v>986</v>
      </c>
      <c r="E414" t="str">
        <f>HYPERLINK("https://talan.bank.gov.ua/get-user-certificate/2pOgIIlmznlMO1pPW4Go","Завантажити сертифікат")</f>
        <v>Завантажити сертифікат</v>
      </c>
    </row>
    <row r="415" spans="1:5" x14ac:dyDescent="0.3">
      <c r="A415" t="s">
        <v>1034</v>
      </c>
      <c r="B415" t="s">
        <v>5</v>
      </c>
      <c r="C415" t="s">
        <v>1035</v>
      </c>
      <c r="D415" t="s">
        <v>266</v>
      </c>
      <c r="E415" t="str">
        <f>HYPERLINK("https://talan.bank.gov.ua/get-user-certificate/2pOgIe18kdM9HyHeWJ6f","Завантажити сертифікат")</f>
        <v>Завантажити сертифікат</v>
      </c>
    </row>
    <row r="416" spans="1:5" x14ac:dyDescent="0.3">
      <c r="A416" t="s">
        <v>1036</v>
      </c>
      <c r="B416" t="s">
        <v>5</v>
      </c>
      <c r="C416" t="s">
        <v>1037</v>
      </c>
      <c r="D416" t="s">
        <v>56</v>
      </c>
      <c r="E416" t="str">
        <f>HYPERLINK("https://talan.bank.gov.ua/get-user-certificate/2pOgIu9ccyDEz_aRPQlf","Завантажити сертифікат")</f>
        <v>Завантажити сертифікат</v>
      </c>
    </row>
    <row r="417" spans="1:5" x14ac:dyDescent="0.3">
      <c r="A417" t="s">
        <v>1038</v>
      </c>
      <c r="B417" t="s">
        <v>5</v>
      </c>
      <c r="C417" t="s">
        <v>1039</v>
      </c>
      <c r="D417" t="s">
        <v>1002</v>
      </c>
      <c r="E417" t="str">
        <f>HYPERLINK("https://talan.bank.gov.ua/get-user-certificate/2pOgIGAJVGVUYRvGFuCj","Завантажити сертифікат")</f>
        <v>Завантажити сертифікат</v>
      </c>
    </row>
    <row r="418" spans="1:5" x14ac:dyDescent="0.3">
      <c r="A418" t="s">
        <v>1040</v>
      </c>
      <c r="B418" t="s">
        <v>5</v>
      </c>
      <c r="C418" t="s">
        <v>1041</v>
      </c>
      <c r="D418" t="s">
        <v>1042</v>
      </c>
      <c r="E418" t="str">
        <f>HYPERLINK("https://talan.bank.gov.ua/get-user-certificate/2pOgIOmiSquNROXx2eWC","Завантажити сертифікат")</f>
        <v>Завантажити сертифікат</v>
      </c>
    </row>
    <row r="419" spans="1:5" x14ac:dyDescent="0.3">
      <c r="A419" t="s">
        <v>1043</v>
      </c>
      <c r="B419" t="s">
        <v>5</v>
      </c>
      <c r="C419" t="s">
        <v>1044</v>
      </c>
      <c r="D419" t="s">
        <v>44</v>
      </c>
      <c r="E419" t="str">
        <f>HYPERLINK("https://talan.bank.gov.ua/get-user-certificate/2pOgIKWESubQzkwj7z6o","Завантажити сертифікат")</f>
        <v>Завантажити сертифікат</v>
      </c>
    </row>
    <row r="420" spans="1:5" x14ac:dyDescent="0.3">
      <c r="A420" t="s">
        <v>1045</v>
      </c>
      <c r="B420" t="s">
        <v>5</v>
      </c>
      <c r="C420" t="s">
        <v>1046</v>
      </c>
      <c r="D420" t="s">
        <v>1047</v>
      </c>
      <c r="E420" t="str">
        <f>HYPERLINK("https://talan.bank.gov.ua/get-user-certificate/2pOgI8g0kksRC_0b-JAU","Завантажити сертифікат")</f>
        <v>Завантажити сертифікат</v>
      </c>
    </row>
    <row r="421" spans="1:5" x14ac:dyDescent="0.3">
      <c r="A421" t="s">
        <v>1048</v>
      </c>
      <c r="B421" t="s">
        <v>5</v>
      </c>
      <c r="C421" t="s">
        <v>1049</v>
      </c>
      <c r="D421" t="s">
        <v>1050</v>
      </c>
      <c r="E421" t="str">
        <f>HYPERLINK("https://talan.bank.gov.ua/get-user-certificate/2pOgI1aGCHgaPLHJ1LeV","Завантажити сертифікат")</f>
        <v>Завантажити сертифікат</v>
      </c>
    </row>
    <row r="422" spans="1:5" x14ac:dyDescent="0.3">
      <c r="A422" t="s">
        <v>1051</v>
      </c>
      <c r="B422" t="s">
        <v>5</v>
      </c>
      <c r="C422" t="s">
        <v>1052</v>
      </c>
      <c r="D422" t="s">
        <v>134</v>
      </c>
      <c r="E422" t="str">
        <f>HYPERLINK("https://talan.bank.gov.ua/get-user-certificate/2pOgIjvRXHdk_tslRDli","Завантажити сертифікат")</f>
        <v>Завантажити сертифікат</v>
      </c>
    </row>
    <row r="423" spans="1:5" x14ac:dyDescent="0.3">
      <c r="A423" t="s">
        <v>1053</v>
      </c>
      <c r="B423" t="s">
        <v>5</v>
      </c>
      <c r="C423" t="s">
        <v>1054</v>
      </c>
      <c r="D423" t="s">
        <v>1055</v>
      </c>
      <c r="E423" t="str">
        <f>HYPERLINK("https://talan.bank.gov.ua/get-user-certificate/2pOgI4P7LQrm9H4AT397","Завантажити сертифікат")</f>
        <v>Завантажити сертифікат</v>
      </c>
    </row>
    <row r="424" spans="1:5" x14ac:dyDescent="0.3">
      <c r="A424" t="s">
        <v>1056</v>
      </c>
      <c r="B424" t="s">
        <v>5</v>
      </c>
      <c r="C424" t="s">
        <v>1057</v>
      </c>
      <c r="D424" t="s">
        <v>1058</v>
      </c>
      <c r="E424" t="str">
        <f>HYPERLINK("https://talan.bank.gov.ua/get-user-certificate/2pOgIkYx9oSHXQkJm6Kb","Завантажити сертифікат")</f>
        <v>Завантажити сертифікат</v>
      </c>
    </row>
    <row r="425" spans="1:5" x14ac:dyDescent="0.3">
      <c r="A425" t="s">
        <v>1059</v>
      </c>
      <c r="B425" t="s">
        <v>5</v>
      </c>
      <c r="C425" t="s">
        <v>1060</v>
      </c>
      <c r="D425" t="s">
        <v>7</v>
      </c>
      <c r="E425" t="str">
        <f>HYPERLINK("https://talan.bank.gov.ua/get-user-certificate/2pOgIAnQaZMKlIP36cxh","Завантажити сертифікат")</f>
        <v>Завантажити сертифікат</v>
      </c>
    </row>
    <row r="426" spans="1:5" x14ac:dyDescent="0.3">
      <c r="A426" t="s">
        <v>1061</v>
      </c>
      <c r="B426" t="s">
        <v>5</v>
      </c>
      <c r="C426" t="s">
        <v>1062</v>
      </c>
      <c r="D426" t="s">
        <v>1063</v>
      </c>
      <c r="E426" t="str">
        <f>HYPERLINK("https://talan.bank.gov.ua/get-user-certificate/2pOgIg4FIrlkS7k8ULZD","Завантажити сертифікат")</f>
        <v>Завантажити сертифікат</v>
      </c>
    </row>
    <row r="427" spans="1:5" x14ac:dyDescent="0.3">
      <c r="A427" t="s">
        <v>1064</v>
      </c>
      <c r="B427" t="s">
        <v>5</v>
      </c>
      <c r="C427" t="s">
        <v>1065</v>
      </c>
      <c r="D427" t="s">
        <v>36</v>
      </c>
      <c r="E427" t="str">
        <f>HYPERLINK("https://talan.bank.gov.ua/get-user-certificate/2pOgI7hyDXU1M0CZwsYx","Завантажити сертифікат")</f>
        <v>Завантажити сертифікат</v>
      </c>
    </row>
    <row r="428" spans="1:5" x14ac:dyDescent="0.3">
      <c r="A428" t="s">
        <v>1066</v>
      </c>
      <c r="B428" t="s">
        <v>5</v>
      </c>
      <c r="C428" t="s">
        <v>1067</v>
      </c>
      <c r="D428" t="s">
        <v>65</v>
      </c>
      <c r="E428" t="str">
        <f>HYPERLINK("https://talan.bank.gov.ua/get-user-certificate/2pOgIXypbI5TObuMo4PR","Завантажити сертифікат")</f>
        <v>Завантажити сертифікат</v>
      </c>
    </row>
    <row r="429" spans="1:5" x14ac:dyDescent="0.3">
      <c r="A429" t="s">
        <v>1068</v>
      </c>
      <c r="B429" t="s">
        <v>5</v>
      </c>
      <c r="C429" t="s">
        <v>1069</v>
      </c>
      <c r="D429" t="s">
        <v>1070</v>
      </c>
      <c r="E429" t="str">
        <f>HYPERLINK("https://talan.bank.gov.ua/get-user-certificate/2pOgIvIDhixi2eUJxKqw","Завантажити сертифікат")</f>
        <v>Завантажити сертифікат</v>
      </c>
    </row>
    <row r="430" spans="1:5" x14ac:dyDescent="0.3">
      <c r="A430" t="s">
        <v>1071</v>
      </c>
      <c r="B430" t="s">
        <v>5</v>
      </c>
      <c r="C430" t="s">
        <v>1072</v>
      </c>
      <c r="D430" t="s">
        <v>7</v>
      </c>
      <c r="E430" t="str">
        <f>HYPERLINK("https://talan.bank.gov.ua/get-user-certificate/2pOgITgV3mg45muv_lyM","Завантажити сертифікат")</f>
        <v>Завантажити сертифікат</v>
      </c>
    </row>
    <row r="431" spans="1:5" x14ac:dyDescent="0.3">
      <c r="A431" t="s">
        <v>1073</v>
      </c>
      <c r="B431" t="s">
        <v>5</v>
      </c>
      <c r="C431" t="s">
        <v>1074</v>
      </c>
      <c r="D431" t="s">
        <v>1075</v>
      </c>
      <c r="E431" t="str">
        <f>HYPERLINK("https://talan.bank.gov.ua/get-user-certificate/2pOgI2RA1MV1J_-p60-n","Завантажити сертифікат")</f>
        <v>Завантажити сертифікат</v>
      </c>
    </row>
    <row r="432" spans="1:5" x14ac:dyDescent="0.3">
      <c r="A432" t="s">
        <v>1076</v>
      </c>
      <c r="B432" t="s">
        <v>5</v>
      </c>
      <c r="C432" t="s">
        <v>1077</v>
      </c>
      <c r="D432" t="s">
        <v>1075</v>
      </c>
      <c r="E432" t="str">
        <f>HYPERLINK("https://talan.bank.gov.ua/get-user-certificate/2pOgICuM8bLooffUqnSy","Завантажити сертифікат")</f>
        <v>Завантажити сертифікат</v>
      </c>
    </row>
    <row r="433" spans="1:5" x14ac:dyDescent="0.3">
      <c r="A433" t="s">
        <v>1078</v>
      </c>
      <c r="B433" t="s">
        <v>5</v>
      </c>
      <c r="C433" t="s">
        <v>1079</v>
      </c>
      <c r="D433" t="s">
        <v>620</v>
      </c>
      <c r="E433" t="str">
        <f>HYPERLINK("https://talan.bank.gov.ua/get-user-certificate/2pOgIxgem0dCa9hhf215","Завантажити сертифікат")</f>
        <v>Завантажити сертифікат</v>
      </c>
    </row>
    <row r="434" spans="1:5" x14ac:dyDescent="0.3">
      <c r="A434" t="s">
        <v>1080</v>
      </c>
      <c r="B434" t="s">
        <v>5</v>
      </c>
      <c r="C434" t="s">
        <v>1081</v>
      </c>
      <c r="D434" t="s">
        <v>1082</v>
      </c>
      <c r="E434" t="str">
        <f>HYPERLINK("https://talan.bank.gov.ua/get-user-certificate/2pOgI4CSkXJyPp5NIjDG","Завантажити сертифікат")</f>
        <v>Завантажити сертифікат</v>
      </c>
    </row>
    <row r="435" spans="1:5" x14ac:dyDescent="0.3">
      <c r="A435" t="s">
        <v>1083</v>
      </c>
      <c r="B435" t="s">
        <v>5</v>
      </c>
      <c r="C435" t="s">
        <v>1084</v>
      </c>
      <c r="D435" t="s">
        <v>1085</v>
      </c>
      <c r="E435" t="str">
        <f>HYPERLINK("https://talan.bank.gov.ua/get-user-certificate/2pOgIAWjHM-kN_CuUu8S","Завантажити сертифікат")</f>
        <v>Завантажити сертифікат</v>
      </c>
    </row>
    <row r="436" spans="1:5" x14ac:dyDescent="0.3">
      <c r="A436" t="s">
        <v>1086</v>
      </c>
      <c r="B436" t="s">
        <v>5</v>
      </c>
      <c r="C436" t="s">
        <v>1087</v>
      </c>
      <c r="D436" t="s">
        <v>1088</v>
      </c>
      <c r="E436" t="str">
        <f>HYPERLINK("https://talan.bank.gov.ua/get-user-certificate/2pOgI-rv8Y1c0bZfkLaK","Завантажити сертифікат")</f>
        <v>Завантажити сертифікат</v>
      </c>
    </row>
    <row r="437" spans="1:5" x14ac:dyDescent="0.3">
      <c r="A437" t="s">
        <v>1089</v>
      </c>
      <c r="B437" t="s">
        <v>5</v>
      </c>
      <c r="C437" t="s">
        <v>1090</v>
      </c>
      <c r="D437" t="s">
        <v>1091</v>
      </c>
      <c r="E437" t="str">
        <f>HYPERLINK("https://talan.bank.gov.ua/get-user-certificate/2pOgIKGeAtw-O2phUv--","Завантажити сертифікат")</f>
        <v>Завантажити сертифікат</v>
      </c>
    </row>
    <row r="438" spans="1:5" x14ac:dyDescent="0.3">
      <c r="A438" t="s">
        <v>1092</v>
      </c>
      <c r="B438" t="s">
        <v>5</v>
      </c>
      <c r="C438" t="s">
        <v>1093</v>
      </c>
      <c r="D438" t="s">
        <v>1094</v>
      </c>
      <c r="E438" t="str">
        <f>HYPERLINK("https://talan.bank.gov.ua/get-user-certificate/2pOgILZ16vH_8DfG7Xwm","Завантажити сертифікат")</f>
        <v>Завантажити сертифікат</v>
      </c>
    </row>
    <row r="439" spans="1:5" x14ac:dyDescent="0.3">
      <c r="A439" t="s">
        <v>1095</v>
      </c>
      <c r="B439" t="s">
        <v>5</v>
      </c>
      <c r="C439" t="s">
        <v>1096</v>
      </c>
      <c r="D439" t="s">
        <v>1097</v>
      </c>
      <c r="E439" t="str">
        <f>HYPERLINK("https://talan.bank.gov.ua/get-user-certificate/2pOgILWV69tAtecAfn5f","Завантажити сертифікат")</f>
        <v>Завантажити сертифікат</v>
      </c>
    </row>
    <row r="440" spans="1:5" x14ac:dyDescent="0.3">
      <c r="A440" t="s">
        <v>1098</v>
      </c>
      <c r="B440" t="s">
        <v>5</v>
      </c>
      <c r="C440" t="s">
        <v>1099</v>
      </c>
      <c r="D440" t="s">
        <v>1100</v>
      </c>
      <c r="E440" t="str">
        <f>HYPERLINK("https://talan.bank.gov.ua/get-user-certificate/2pOgIaGVjkvwTuei9C1I","Завантажити сертифікат")</f>
        <v>Завантажити сертифікат</v>
      </c>
    </row>
    <row r="441" spans="1:5" x14ac:dyDescent="0.3">
      <c r="A441" t="s">
        <v>1101</v>
      </c>
      <c r="B441" t="s">
        <v>5</v>
      </c>
      <c r="C441" t="s">
        <v>1102</v>
      </c>
      <c r="D441" t="s">
        <v>1103</v>
      </c>
      <c r="E441" t="str">
        <f>HYPERLINK("https://talan.bank.gov.ua/get-user-certificate/2pOgIAqhJ6UCR5fEorUZ","Завантажити сертифікат")</f>
        <v>Завантажити сертифікат</v>
      </c>
    </row>
    <row r="442" spans="1:5" x14ac:dyDescent="0.3">
      <c r="A442" t="s">
        <v>1104</v>
      </c>
      <c r="B442" t="s">
        <v>5</v>
      </c>
      <c r="C442" t="s">
        <v>1105</v>
      </c>
      <c r="D442" t="s">
        <v>1106</v>
      </c>
      <c r="E442" t="str">
        <f>HYPERLINK("https://talan.bank.gov.ua/get-user-certificate/2pOgItWt33bWK5b2RyyO","Завантажити сертифікат")</f>
        <v>Завантажити сертифікат</v>
      </c>
    </row>
    <row r="443" spans="1:5" x14ac:dyDescent="0.3">
      <c r="A443" t="s">
        <v>1107</v>
      </c>
      <c r="B443" t="s">
        <v>5</v>
      </c>
      <c r="C443" t="s">
        <v>1108</v>
      </c>
      <c r="D443" t="s">
        <v>1109</v>
      </c>
      <c r="E443" t="str">
        <f>HYPERLINK("https://talan.bank.gov.ua/get-user-certificate/2pOgIDHbAPMoAkvIlHwp","Завантажити сертифікат")</f>
        <v>Завантажити сертифікат</v>
      </c>
    </row>
    <row r="444" spans="1:5" x14ac:dyDescent="0.3">
      <c r="A444" t="s">
        <v>1110</v>
      </c>
      <c r="B444" t="s">
        <v>5</v>
      </c>
      <c r="C444" t="s">
        <v>1111</v>
      </c>
      <c r="D444" t="s">
        <v>1112</v>
      </c>
      <c r="E444" t="str">
        <f>HYPERLINK("https://talan.bank.gov.ua/get-user-certificate/2pOgIrPEX0qpYbhJHO2Y","Завантажити сертифікат")</f>
        <v>Завантажити сертифікат</v>
      </c>
    </row>
    <row r="445" spans="1:5" x14ac:dyDescent="0.3">
      <c r="A445" t="s">
        <v>1113</v>
      </c>
      <c r="B445" t="s">
        <v>5</v>
      </c>
      <c r="C445" t="s">
        <v>1114</v>
      </c>
      <c r="D445" t="s">
        <v>1115</v>
      </c>
      <c r="E445" t="str">
        <f>HYPERLINK("https://talan.bank.gov.ua/get-user-certificate/2pOgIoAfzjwHnXUTt8X7","Завантажити сертифікат")</f>
        <v>Завантажити сертифікат</v>
      </c>
    </row>
    <row r="446" spans="1:5" x14ac:dyDescent="0.3">
      <c r="A446" t="s">
        <v>1116</v>
      </c>
      <c r="B446" t="s">
        <v>5</v>
      </c>
      <c r="C446" t="s">
        <v>1117</v>
      </c>
      <c r="D446" t="s">
        <v>94</v>
      </c>
      <c r="E446" t="str">
        <f>HYPERLINK("https://talan.bank.gov.ua/get-user-certificate/2pOgI3g9KpSGIcc075iB","Завантажити сертифікат")</f>
        <v>Завантажити сертифікат</v>
      </c>
    </row>
    <row r="447" spans="1:5" x14ac:dyDescent="0.3">
      <c r="A447" t="s">
        <v>1118</v>
      </c>
      <c r="B447" t="s">
        <v>5</v>
      </c>
      <c r="C447" t="s">
        <v>1119</v>
      </c>
      <c r="D447" t="s">
        <v>899</v>
      </c>
      <c r="E447" t="str">
        <f>HYPERLINK("https://talan.bank.gov.ua/get-user-certificate/2pOgIpeiSliR-rjVrqD3","Завантажити сертифікат")</f>
        <v>Завантажити сертифікат</v>
      </c>
    </row>
    <row r="448" spans="1:5" x14ac:dyDescent="0.3">
      <c r="A448" t="s">
        <v>1120</v>
      </c>
      <c r="B448" t="s">
        <v>5</v>
      </c>
      <c r="C448" t="s">
        <v>1121</v>
      </c>
      <c r="D448" t="s">
        <v>899</v>
      </c>
      <c r="E448" t="str">
        <f>HYPERLINK("https://talan.bank.gov.ua/get-user-certificate/2pOgIPjxBBKyfctTgBbN","Завантажити сертифікат")</f>
        <v>Завантажити сертифікат</v>
      </c>
    </row>
    <row r="449" spans="1:5" x14ac:dyDescent="0.3">
      <c r="A449" t="s">
        <v>1122</v>
      </c>
      <c r="B449" t="s">
        <v>5</v>
      </c>
      <c r="C449" t="s">
        <v>1123</v>
      </c>
      <c r="D449" t="s">
        <v>899</v>
      </c>
      <c r="E449" t="str">
        <f>HYPERLINK("https://talan.bank.gov.ua/get-user-certificate/2pOgIPVzGXzm9v7oc_NG","Завантажити сертифікат")</f>
        <v>Завантажити сертифікат</v>
      </c>
    </row>
    <row r="450" spans="1:5" x14ac:dyDescent="0.3">
      <c r="A450" t="s">
        <v>1124</v>
      </c>
      <c r="B450" t="s">
        <v>5</v>
      </c>
      <c r="C450" t="s">
        <v>1125</v>
      </c>
      <c r="D450" t="s">
        <v>1126</v>
      </c>
      <c r="E450" t="str">
        <f>HYPERLINK("https://talan.bank.gov.ua/get-user-certificate/2pOgIA2aLkQm8fOJU0Gd","Завантажити сертифікат")</f>
        <v>Завантажити сертифікат</v>
      </c>
    </row>
    <row r="451" spans="1:5" x14ac:dyDescent="0.3">
      <c r="A451" t="s">
        <v>1127</v>
      </c>
      <c r="B451" t="s">
        <v>5</v>
      </c>
      <c r="C451" t="s">
        <v>1128</v>
      </c>
      <c r="D451" t="s">
        <v>1129</v>
      </c>
      <c r="E451" t="str">
        <f>HYPERLINK("https://talan.bank.gov.ua/get-user-certificate/2pOgIJBxyCjlZc4LaynD","Завантажити сертифікат")</f>
        <v>Завантажити сертифікат</v>
      </c>
    </row>
    <row r="452" spans="1:5" x14ac:dyDescent="0.3">
      <c r="A452" t="s">
        <v>1130</v>
      </c>
      <c r="B452" t="s">
        <v>5</v>
      </c>
      <c r="C452" t="s">
        <v>1131</v>
      </c>
      <c r="D452" t="s">
        <v>36</v>
      </c>
      <c r="E452" t="str">
        <f>HYPERLINK("https://talan.bank.gov.ua/get-user-certificate/2pOgIqI6znBr4jIOHaWr","Завантажити сертифікат")</f>
        <v>Завантажити сертифікат</v>
      </c>
    </row>
    <row r="453" spans="1:5" x14ac:dyDescent="0.3">
      <c r="A453" t="s">
        <v>1132</v>
      </c>
      <c r="B453" t="s">
        <v>5</v>
      </c>
      <c r="C453" t="s">
        <v>1133</v>
      </c>
      <c r="D453" t="s">
        <v>1075</v>
      </c>
      <c r="E453" t="str">
        <f>HYPERLINK("https://talan.bank.gov.ua/get-user-certificate/2pOgIz0VMYRYyFiaYpW9","Завантажити сертифікат")</f>
        <v>Завантажити сертифікат</v>
      </c>
    </row>
    <row r="454" spans="1:5" x14ac:dyDescent="0.3">
      <c r="A454" t="s">
        <v>1134</v>
      </c>
      <c r="B454" t="s">
        <v>5</v>
      </c>
      <c r="C454" t="s">
        <v>1135</v>
      </c>
      <c r="D454" t="s">
        <v>25</v>
      </c>
      <c r="E454" t="str">
        <f>HYPERLINK("https://talan.bank.gov.ua/get-user-certificate/2pOgIR6cyqUTPNLypQxp","Завантажити сертифікат")</f>
        <v>Завантажити сертифікат</v>
      </c>
    </row>
    <row r="455" spans="1:5" x14ac:dyDescent="0.3">
      <c r="A455" t="s">
        <v>1136</v>
      </c>
      <c r="B455" t="s">
        <v>5</v>
      </c>
      <c r="C455" t="s">
        <v>1137</v>
      </c>
      <c r="D455" t="s">
        <v>1138</v>
      </c>
      <c r="E455" t="str">
        <f>HYPERLINK("https://talan.bank.gov.ua/get-user-certificate/2pOgI_YB9cebs7mBV6IA","Завантажити сертифікат")</f>
        <v>Завантажити сертифікат</v>
      </c>
    </row>
    <row r="456" spans="1:5" x14ac:dyDescent="0.3">
      <c r="A456" t="s">
        <v>1139</v>
      </c>
      <c r="B456" t="s">
        <v>5</v>
      </c>
      <c r="C456" t="s">
        <v>1140</v>
      </c>
      <c r="D456" t="s">
        <v>1141</v>
      </c>
      <c r="E456" t="str">
        <f>HYPERLINK("https://talan.bank.gov.ua/get-user-certificate/2pOgINM-g1-gwtuas7tk","Завантажити сертифікат")</f>
        <v>Завантажити сертифікат</v>
      </c>
    </row>
    <row r="457" spans="1:5" x14ac:dyDescent="0.3">
      <c r="A457" t="s">
        <v>1142</v>
      </c>
      <c r="B457" t="s">
        <v>5</v>
      </c>
      <c r="C457" t="s">
        <v>1143</v>
      </c>
      <c r="D457" t="s">
        <v>1144</v>
      </c>
      <c r="E457" t="str">
        <f>HYPERLINK("https://talan.bank.gov.ua/get-user-certificate/2pOgIGpC2PhuHxuHBaDa","Завантажити сертифікат")</f>
        <v>Завантажити сертифікат</v>
      </c>
    </row>
    <row r="458" spans="1:5" x14ac:dyDescent="0.3">
      <c r="A458" t="s">
        <v>1145</v>
      </c>
      <c r="B458" t="s">
        <v>5</v>
      </c>
      <c r="C458" t="s">
        <v>1146</v>
      </c>
      <c r="D458" t="s">
        <v>1141</v>
      </c>
      <c r="E458" t="str">
        <f>HYPERLINK("https://talan.bank.gov.ua/get-user-certificate/2pOgImCslExn7vSto55m","Завантажити сертифікат")</f>
        <v>Завантажити сертифікат</v>
      </c>
    </row>
    <row r="459" spans="1:5" x14ac:dyDescent="0.3">
      <c r="A459" t="s">
        <v>1147</v>
      </c>
      <c r="B459" t="s">
        <v>5</v>
      </c>
      <c r="C459" t="s">
        <v>1148</v>
      </c>
      <c r="D459" t="s">
        <v>1149</v>
      </c>
      <c r="E459" t="str">
        <f>HYPERLINK("https://talan.bank.gov.ua/get-user-certificate/2pOgIXMwHeqUfQlrajiy","Завантажити сертифікат")</f>
        <v>Завантажити сертифікат</v>
      </c>
    </row>
    <row r="460" spans="1:5" x14ac:dyDescent="0.3">
      <c r="A460" t="s">
        <v>1150</v>
      </c>
      <c r="B460" t="s">
        <v>5</v>
      </c>
      <c r="C460" t="s">
        <v>1151</v>
      </c>
      <c r="D460" t="s">
        <v>941</v>
      </c>
      <c r="E460" t="str">
        <f>HYPERLINK("https://talan.bank.gov.ua/get-user-certificate/2pOgIeF_u4tq8vbnSQna","Завантажити сертифікат")</f>
        <v>Завантажити сертифікат</v>
      </c>
    </row>
    <row r="461" spans="1:5" x14ac:dyDescent="0.3">
      <c r="A461" t="s">
        <v>1152</v>
      </c>
      <c r="B461" t="s">
        <v>5</v>
      </c>
      <c r="C461" t="s">
        <v>1153</v>
      </c>
      <c r="D461" t="s">
        <v>62</v>
      </c>
      <c r="E461" t="str">
        <f>HYPERLINK("https://talan.bank.gov.ua/get-user-certificate/2pOgIuzq5vjhoFm42w_R","Завантажити сертифікат")</f>
        <v>Завантажити сертифікат</v>
      </c>
    </row>
    <row r="462" spans="1:5" x14ac:dyDescent="0.3">
      <c r="A462" t="s">
        <v>1154</v>
      </c>
      <c r="B462" t="s">
        <v>5</v>
      </c>
      <c r="C462" t="s">
        <v>1155</v>
      </c>
      <c r="D462" t="s">
        <v>1156</v>
      </c>
      <c r="E462" t="str">
        <f>HYPERLINK("https://talan.bank.gov.ua/get-user-certificate/2pOgIghZ68g0WAiHpNOF","Завантажити сертифікат")</f>
        <v>Завантажити сертифікат</v>
      </c>
    </row>
    <row r="463" spans="1:5" x14ac:dyDescent="0.3">
      <c r="A463" t="s">
        <v>1157</v>
      </c>
      <c r="B463" t="s">
        <v>5</v>
      </c>
      <c r="C463" t="s">
        <v>1158</v>
      </c>
      <c r="D463" t="s">
        <v>721</v>
      </c>
      <c r="E463" t="str">
        <f>HYPERLINK("https://talan.bank.gov.ua/get-user-certificate/2pOgIPfP-6RxufDltq4m","Завантажити сертифікат")</f>
        <v>Завантажити сертифікат</v>
      </c>
    </row>
    <row r="464" spans="1:5" x14ac:dyDescent="0.3">
      <c r="A464" t="s">
        <v>1159</v>
      </c>
      <c r="B464" t="s">
        <v>5</v>
      </c>
      <c r="C464" t="s">
        <v>1160</v>
      </c>
      <c r="D464" t="s">
        <v>721</v>
      </c>
      <c r="E464" t="str">
        <f>HYPERLINK("https://talan.bank.gov.ua/get-user-certificate/2pOgIqrI9e6wZHi5SaZ4","Завантажити сертифікат")</f>
        <v>Завантажити сертифікат</v>
      </c>
    </row>
    <row r="465" spans="1:5" x14ac:dyDescent="0.3">
      <c r="A465" t="s">
        <v>1161</v>
      </c>
      <c r="B465" t="s">
        <v>5</v>
      </c>
      <c r="C465" t="s">
        <v>1162</v>
      </c>
      <c r="D465" t="s">
        <v>721</v>
      </c>
      <c r="E465" t="str">
        <f>HYPERLINK("https://talan.bank.gov.ua/get-user-certificate/2pOgIZWMk0v3SDcZs_r3","Завантажити сертифікат")</f>
        <v>Завантажити сертифікат</v>
      </c>
    </row>
    <row r="466" spans="1:5" x14ac:dyDescent="0.3">
      <c r="A466" t="s">
        <v>1163</v>
      </c>
      <c r="B466" t="s">
        <v>5</v>
      </c>
      <c r="C466" t="s">
        <v>1164</v>
      </c>
      <c r="D466" t="s">
        <v>721</v>
      </c>
      <c r="E466" t="str">
        <f>HYPERLINK("https://talan.bank.gov.ua/get-user-certificate/2pOgI3STmNXOeNtEZtaF","Завантажити сертифікат")</f>
        <v>Завантажити сертифікат</v>
      </c>
    </row>
    <row r="467" spans="1:5" x14ac:dyDescent="0.3">
      <c r="A467" t="s">
        <v>1165</v>
      </c>
      <c r="B467" t="s">
        <v>5</v>
      </c>
      <c r="C467" t="s">
        <v>1166</v>
      </c>
      <c r="D467" t="s">
        <v>721</v>
      </c>
      <c r="E467" t="str">
        <f>HYPERLINK("https://talan.bank.gov.ua/get-user-certificate/2pOgIqnyU7abhci21QRw","Завантажити сертифікат")</f>
        <v>Завантажити сертифікат</v>
      </c>
    </row>
    <row r="468" spans="1:5" x14ac:dyDescent="0.3">
      <c r="A468" t="s">
        <v>1167</v>
      </c>
      <c r="B468" t="s">
        <v>5</v>
      </c>
      <c r="C468" t="s">
        <v>1168</v>
      </c>
      <c r="D468" t="s">
        <v>721</v>
      </c>
      <c r="E468" t="str">
        <f>HYPERLINK("https://talan.bank.gov.ua/get-user-certificate/2pOgI_bcKRuQwU4Hwgk4","Завантажити сертифікат")</f>
        <v>Завантажити сертифікат</v>
      </c>
    </row>
    <row r="469" spans="1:5" x14ac:dyDescent="0.3">
      <c r="A469" t="s">
        <v>1169</v>
      </c>
      <c r="B469" t="s">
        <v>5</v>
      </c>
      <c r="C469" t="s">
        <v>1170</v>
      </c>
      <c r="D469" t="s">
        <v>721</v>
      </c>
      <c r="E469" t="str">
        <f>HYPERLINK("https://talan.bank.gov.ua/get-user-certificate/2pOgIqua_xsxGiH9yqR2","Завантажити сертифікат")</f>
        <v>Завантажити сертифікат</v>
      </c>
    </row>
    <row r="470" spans="1:5" x14ac:dyDescent="0.3">
      <c r="A470" t="s">
        <v>1171</v>
      </c>
      <c r="B470" t="s">
        <v>5</v>
      </c>
      <c r="C470" t="s">
        <v>1172</v>
      </c>
      <c r="D470" t="s">
        <v>721</v>
      </c>
      <c r="E470" t="str">
        <f>HYPERLINK("https://talan.bank.gov.ua/get-user-certificate/2pOgIkas0F9q9dgNfq5P","Завантажити сертифікат")</f>
        <v>Завантажити сертифікат</v>
      </c>
    </row>
    <row r="471" spans="1:5" x14ac:dyDescent="0.3">
      <c r="A471" t="s">
        <v>1173</v>
      </c>
      <c r="B471" t="s">
        <v>5</v>
      </c>
      <c r="C471" t="s">
        <v>1174</v>
      </c>
      <c r="D471" t="s">
        <v>721</v>
      </c>
      <c r="E471" t="str">
        <f>HYPERLINK("https://talan.bank.gov.ua/get-user-certificate/2pOgI8e5AX-1a2jr3JHF","Завантажити сертифікат")</f>
        <v>Завантажити сертифікат</v>
      </c>
    </row>
    <row r="472" spans="1:5" x14ac:dyDescent="0.3">
      <c r="A472" t="s">
        <v>1175</v>
      </c>
      <c r="B472" t="s">
        <v>5</v>
      </c>
      <c r="C472" t="s">
        <v>1176</v>
      </c>
      <c r="D472" t="s">
        <v>1177</v>
      </c>
      <c r="E472" t="str">
        <f>HYPERLINK("https://talan.bank.gov.ua/get-user-certificate/2pOgImzbJzHG_fjl64K-","Завантажити сертифікат")</f>
        <v>Завантажити сертифікат</v>
      </c>
    </row>
    <row r="473" spans="1:5" x14ac:dyDescent="0.3">
      <c r="A473" t="s">
        <v>1178</v>
      </c>
      <c r="B473" t="s">
        <v>5</v>
      </c>
      <c r="C473" t="s">
        <v>1179</v>
      </c>
      <c r="D473" t="s">
        <v>1180</v>
      </c>
      <c r="E473" t="str">
        <f>HYPERLINK("https://talan.bank.gov.ua/get-user-certificate/2pOgI1o9d0ARME-dpdVt","Завантажити сертифікат")</f>
        <v>Завантажити сертифікат</v>
      </c>
    </row>
    <row r="474" spans="1:5" x14ac:dyDescent="0.3">
      <c r="A474" t="s">
        <v>1181</v>
      </c>
      <c r="B474" t="s">
        <v>5</v>
      </c>
      <c r="C474" t="s">
        <v>1182</v>
      </c>
      <c r="D474" t="s">
        <v>274</v>
      </c>
      <c r="E474" t="str">
        <f>HYPERLINK("https://talan.bank.gov.ua/get-user-certificate/2pOgIAbpDJOSMgYn9xU0","Завантажити сертифікат")</f>
        <v>Завантажити сертифікат</v>
      </c>
    </row>
    <row r="475" spans="1:5" x14ac:dyDescent="0.3">
      <c r="A475" t="s">
        <v>1183</v>
      </c>
      <c r="B475" t="s">
        <v>5</v>
      </c>
      <c r="C475" t="s">
        <v>1184</v>
      </c>
      <c r="D475" t="s">
        <v>274</v>
      </c>
      <c r="E475" t="str">
        <f>HYPERLINK("https://talan.bank.gov.ua/get-user-certificate/2pOgI6FEzqp8urY3eQG-","Завантажити сертифікат")</f>
        <v>Завантажити сертифікат</v>
      </c>
    </row>
    <row r="476" spans="1:5" x14ac:dyDescent="0.3">
      <c r="A476" t="s">
        <v>1185</v>
      </c>
      <c r="B476" t="s">
        <v>5</v>
      </c>
      <c r="C476" t="s">
        <v>1186</v>
      </c>
      <c r="D476" t="s">
        <v>1187</v>
      </c>
      <c r="E476" t="str">
        <f>HYPERLINK("https://talan.bank.gov.ua/get-user-certificate/2pOgId4z8AzJoyt33E5V","Завантажити сертифікат")</f>
        <v>Завантажити сертифікат</v>
      </c>
    </row>
    <row r="477" spans="1:5" x14ac:dyDescent="0.3">
      <c r="A477" t="s">
        <v>1188</v>
      </c>
      <c r="B477" t="s">
        <v>5</v>
      </c>
      <c r="C477" t="s">
        <v>1189</v>
      </c>
      <c r="D477" t="s">
        <v>586</v>
      </c>
      <c r="E477" t="str">
        <f>HYPERLINK("https://talan.bank.gov.ua/get-user-certificate/2pOgIiBk__zpoqpyw3mI","Завантажити сертифікат")</f>
        <v>Завантажити сертифікат</v>
      </c>
    </row>
    <row r="478" spans="1:5" x14ac:dyDescent="0.3">
      <c r="A478" t="s">
        <v>1190</v>
      </c>
      <c r="B478" t="s">
        <v>5</v>
      </c>
      <c r="C478" t="s">
        <v>1191</v>
      </c>
      <c r="D478" t="s">
        <v>274</v>
      </c>
      <c r="E478" t="str">
        <f>HYPERLINK("https://talan.bank.gov.ua/get-user-certificate/2pOgI-olzDBaE_JYZ8X1","Завантажити сертифікат")</f>
        <v>Завантажити сертифікат</v>
      </c>
    </row>
    <row r="479" spans="1:5" x14ac:dyDescent="0.3">
      <c r="A479" t="s">
        <v>1192</v>
      </c>
      <c r="B479" t="s">
        <v>5</v>
      </c>
      <c r="C479" t="s">
        <v>1193</v>
      </c>
      <c r="D479" t="s">
        <v>1194</v>
      </c>
      <c r="E479" t="str">
        <f>HYPERLINK("https://talan.bank.gov.ua/get-user-certificate/2pOgIR9_hDd2fKzx-GgS","Завантажити сертифікат")</f>
        <v>Завантажити сертифікат</v>
      </c>
    </row>
    <row r="480" spans="1:5" x14ac:dyDescent="0.3">
      <c r="A480" t="s">
        <v>1195</v>
      </c>
      <c r="B480" t="s">
        <v>5</v>
      </c>
      <c r="C480" t="s">
        <v>1196</v>
      </c>
      <c r="D480" t="s">
        <v>124</v>
      </c>
      <c r="E480" t="str">
        <f>HYPERLINK("https://talan.bank.gov.ua/get-user-certificate/2pOgID40DEkFvwbHKEHO","Завантажити сертифікат")</f>
        <v>Завантажити сертифікат</v>
      </c>
    </row>
    <row r="481" spans="1:5" x14ac:dyDescent="0.3">
      <c r="A481" t="s">
        <v>1197</v>
      </c>
      <c r="B481" t="s">
        <v>5</v>
      </c>
      <c r="C481" t="s">
        <v>1198</v>
      </c>
      <c r="D481" t="s">
        <v>1199</v>
      </c>
      <c r="E481" t="str">
        <f>HYPERLINK("https://talan.bank.gov.ua/get-user-certificate/2pOgIi13SSKDGQBt9ctm","Завантажити сертифікат")</f>
        <v>Завантажити сертифікат</v>
      </c>
    </row>
    <row r="482" spans="1:5" x14ac:dyDescent="0.3">
      <c r="A482" t="s">
        <v>1200</v>
      </c>
      <c r="B482" t="s">
        <v>5</v>
      </c>
      <c r="C482" t="s">
        <v>1201</v>
      </c>
      <c r="D482" t="s">
        <v>19</v>
      </c>
      <c r="E482" t="str">
        <f>HYPERLINK("https://talan.bank.gov.ua/get-user-certificate/2pOgIyJxwhqqRRiVJceL","Завантажити сертифікат")</f>
        <v>Завантажити сертифікат</v>
      </c>
    </row>
    <row r="483" spans="1:5" x14ac:dyDescent="0.3">
      <c r="A483" t="s">
        <v>1202</v>
      </c>
      <c r="B483" t="s">
        <v>5</v>
      </c>
      <c r="C483" t="s">
        <v>1203</v>
      </c>
      <c r="D483" t="s">
        <v>1204</v>
      </c>
      <c r="E483" t="str">
        <f>HYPERLINK("https://talan.bank.gov.ua/get-user-certificate/2pOgIbM4cSvqbj-5x2jY","Завантажити сертифікат")</f>
        <v>Завантажити сертифікат</v>
      </c>
    </row>
    <row r="484" spans="1:5" x14ac:dyDescent="0.3">
      <c r="A484" t="s">
        <v>1205</v>
      </c>
      <c r="B484" t="s">
        <v>5</v>
      </c>
      <c r="C484" t="s">
        <v>1206</v>
      </c>
      <c r="D484" t="s">
        <v>274</v>
      </c>
      <c r="E484" t="str">
        <f>HYPERLINK("https://talan.bank.gov.ua/get-user-certificate/2pOgI1vVlxIEO7TCr0Wz","Завантажити сертифікат")</f>
        <v>Завантажити сертифікат</v>
      </c>
    </row>
    <row r="485" spans="1:5" x14ac:dyDescent="0.3">
      <c r="A485" t="s">
        <v>1207</v>
      </c>
      <c r="B485" t="s">
        <v>5</v>
      </c>
      <c r="C485" t="s">
        <v>1208</v>
      </c>
      <c r="D485" t="s">
        <v>1075</v>
      </c>
      <c r="E485" t="str">
        <f>HYPERLINK("https://talan.bank.gov.ua/get-user-certificate/2pOgIfHO1oCQAjxfEXih","Завантажити сертифікат")</f>
        <v>Завантажити сертифікат</v>
      </c>
    </row>
    <row r="486" spans="1:5" x14ac:dyDescent="0.3">
      <c r="A486" t="s">
        <v>1209</v>
      </c>
      <c r="B486" t="s">
        <v>5</v>
      </c>
      <c r="C486" t="s">
        <v>1210</v>
      </c>
      <c r="D486" t="s">
        <v>274</v>
      </c>
      <c r="E486" t="str">
        <f>HYPERLINK("https://talan.bank.gov.ua/get-user-certificate/2pOgIz_JTzFR0hidCzEm","Завантажити сертифікат")</f>
        <v>Завантажити сертифікат</v>
      </c>
    </row>
    <row r="487" spans="1:5" x14ac:dyDescent="0.3">
      <c r="A487" t="s">
        <v>1211</v>
      </c>
      <c r="B487" t="s">
        <v>5</v>
      </c>
      <c r="C487" t="s">
        <v>1212</v>
      </c>
      <c r="D487" t="s">
        <v>857</v>
      </c>
      <c r="E487" t="str">
        <f>HYPERLINK("https://talan.bank.gov.ua/get-user-certificate/2pOgI2gRse5AbhJW-tNK","Завантажити сертифікат")</f>
        <v>Завантажити сертифікат</v>
      </c>
    </row>
    <row r="488" spans="1:5" x14ac:dyDescent="0.3">
      <c r="A488" t="s">
        <v>1213</v>
      </c>
      <c r="B488" t="s">
        <v>5</v>
      </c>
      <c r="C488" t="s">
        <v>1214</v>
      </c>
      <c r="D488" t="s">
        <v>857</v>
      </c>
      <c r="E488" t="str">
        <f>HYPERLINK("https://talan.bank.gov.ua/get-user-certificate/2pOgICohzQF-fiVhTQSm","Завантажити сертифікат")</f>
        <v>Завантажити сертифікат</v>
      </c>
    </row>
    <row r="489" spans="1:5" x14ac:dyDescent="0.3">
      <c r="A489" t="s">
        <v>1215</v>
      </c>
      <c r="B489" t="s">
        <v>5</v>
      </c>
      <c r="C489" t="s">
        <v>1216</v>
      </c>
      <c r="D489" t="s">
        <v>857</v>
      </c>
      <c r="E489" t="str">
        <f>HYPERLINK("https://talan.bank.gov.ua/get-user-certificate/2pOgIG5iMlH23N-wX170","Завантажити сертифікат")</f>
        <v>Завантажити сертифікат</v>
      </c>
    </row>
    <row r="490" spans="1:5" x14ac:dyDescent="0.3">
      <c r="A490" t="s">
        <v>1217</v>
      </c>
      <c r="B490" t="s">
        <v>5</v>
      </c>
      <c r="C490" t="s">
        <v>1218</v>
      </c>
      <c r="D490" t="s">
        <v>899</v>
      </c>
      <c r="E490" t="str">
        <f>HYPERLINK("https://talan.bank.gov.ua/get-user-certificate/2pOgIw-7kEdsnIUG-mAZ","Завантажити сертифікат")</f>
        <v>Завантажити сертифікат</v>
      </c>
    </row>
    <row r="491" spans="1:5" x14ac:dyDescent="0.3">
      <c r="A491" t="s">
        <v>1219</v>
      </c>
      <c r="B491" t="s">
        <v>5</v>
      </c>
      <c r="C491" t="s">
        <v>1220</v>
      </c>
      <c r="D491" t="s">
        <v>1221</v>
      </c>
      <c r="E491" t="str">
        <f>HYPERLINK("https://talan.bank.gov.ua/get-user-certificate/2pOgIzVkXxb1o9LIQT91","Завантажити сертифікат")</f>
        <v>Завантажити сертифікат</v>
      </c>
    </row>
    <row r="492" spans="1:5" x14ac:dyDescent="0.3">
      <c r="A492" t="s">
        <v>1222</v>
      </c>
      <c r="B492" t="s">
        <v>5</v>
      </c>
      <c r="C492" t="s">
        <v>1223</v>
      </c>
      <c r="D492" t="s">
        <v>559</v>
      </c>
      <c r="E492" t="str">
        <f>HYPERLINK("https://talan.bank.gov.ua/get-user-certificate/2pOgI_-GLR8LHVC4_T1r","Завантажити сертифікат")</f>
        <v>Завантажити сертифікат</v>
      </c>
    </row>
    <row r="493" spans="1:5" x14ac:dyDescent="0.3">
      <c r="A493" t="s">
        <v>1224</v>
      </c>
      <c r="B493" t="s">
        <v>5</v>
      </c>
      <c r="C493" t="s">
        <v>1225</v>
      </c>
      <c r="D493" t="s">
        <v>36</v>
      </c>
      <c r="E493" t="str">
        <f>HYPERLINK("https://talan.bank.gov.ua/get-user-certificate/2pOgIIbGuM1Y7x_RksFi","Завантажити сертифікат")</f>
        <v>Завантажити сертифікат</v>
      </c>
    </row>
    <row r="494" spans="1:5" x14ac:dyDescent="0.3">
      <c r="A494" t="s">
        <v>1226</v>
      </c>
      <c r="B494" t="s">
        <v>5</v>
      </c>
      <c r="C494" t="s">
        <v>1227</v>
      </c>
      <c r="D494" t="s">
        <v>134</v>
      </c>
      <c r="E494" t="str">
        <f>HYPERLINK("https://talan.bank.gov.ua/get-user-certificate/2pOgIyZGcJFjkqX-QH8f","Завантажити сертифікат")</f>
        <v>Завантажити сертифікат</v>
      </c>
    </row>
    <row r="495" spans="1:5" x14ac:dyDescent="0.3">
      <c r="A495" t="s">
        <v>1228</v>
      </c>
      <c r="B495" t="s">
        <v>5</v>
      </c>
      <c r="C495" t="s">
        <v>1229</v>
      </c>
      <c r="D495" t="s">
        <v>1230</v>
      </c>
      <c r="E495" t="str">
        <f>HYPERLINK("https://talan.bank.gov.ua/get-user-certificate/2pOgIAD18RGlXnmki2Ux","Завантажити сертифікат")</f>
        <v>Завантажити сертифікат</v>
      </c>
    </row>
    <row r="496" spans="1:5" x14ac:dyDescent="0.3">
      <c r="A496" t="s">
        <v>1231</v>
      </c>
      <c r="B496" t="s">
        <v>5</v>
      </c>
      <c r="C496" t="s">
        <v>1232</v>
      </c>
      <c r="D496" t="s">
        <v>1233</v>
      </c>
      <c r="E496" t="str">
        <f>HYPERLINK("https://talan.bank.gov.ua/get-user-certificate/2pOgI4yyXjjzxPX95A8H","Завантажити сертифікат")</f>
        <v>Завантажити сертифікат</v>
      </c>
    </row>
    <row r="497" spans="1:5" x14ac:dyDescent="0.3">
      <c r="A497" t="s">
        <v>1234</v>
      </c>
      <c r="B497" t="s">
        <v>5</v>
      </c>
      <c r="C497" t="s">
        <v>1235</v>
      </c>
      <c r="D497" t="s">
        <v>1236</v>
      </c>
      <c r="E497" t="str">
        <f>HYPERLINK("https://talan.bank.gov.ua/get-user-certificate/2pOgIcnvqFKEYH_jk3X8","Завантажити сертифікат")</f>
        <v>Завантажити сертифікат</v>
      </c>
    </row>
    <row r="498" spans="1:5" x14ac:dyDescent="0.3">
      <c r="A498" t="s">
        <v>1237</v>
      </c>
      <c r="B498" t="s">
        <v>5</v>
      </c>
      <c r="C498" t="s">
        <v>1238</v>
      </c>
      <c r="D498" t="s">
        <v>1239</v>
      </c>
      <c r="E498" t="str">
        <f>HYPERLINK("https://talan.bank.gov.ua/get-user-certificate/2pOgIw6GcUC9HATMhfX2","Завантажити сертифікат")</f>
        <v>Завантажити сертифікат</v>
      </c>
    </row>
    <row r="499" spans="1:5" x14ac:dyDescent="0.3">
      <c r="A499" t="s">
        <v>1240</v>
      </c>
      <c r="B499" t="s">
        <v>5</v>
      </c>
      <c r="C499" t="s">
        <v>1241</v>
      </c>
      <c r="D499" t="s">
        <v>1242</v>
      </c>
      <c r="E499" t="str">
        <f>HYPERLINK("https://talan.bank.gov.ua/get-user-certificate/2pOgI8NIiMjYPM6nlyHQ","Завантажити сертифікат")</f>
        <v>Завантажити сертифікат</v>
      </c>
    </row>
    <row r="500" spans="1:5" x14ac:dyDescent="0.3">
      <c r="A500" t="s">
        <v>1243</v>
      </c>
      <c r="B500" t="s">
        <v>5</v>
      </c>
      <c r="C500" t="s">
        <v>1244</v>
      </c>
      <c r="D500" t="s">
        <v>1245</v>
      </c>
      <c r="E500" t="str">
        <f>HYPERLINK("https://talan.bank.gov.ua/get-user-certificate/2pOgIDir8clSJOASTQFr","Завантажити сертифікат")</f>
        <v>Завантажити сертифікат</v>
      </c>
    </row>
    <row r="501" spans="1:5" x14ac:dyDescent="0.3">
      <c r="A501" t="s">
        <v>1246</v>
      </c>
      <c r="B501" t="s">
        <v>5</v>
      </c>
      <c r="C501" t="s">
        <v>1247</v>
      </c>
      <c r="D501" t="s">
        <v>1248</v>
      </c>
      <c r="E501" t="str">
        <f>HYPERLINK("https://talan.bank.gov.ua/get-user-certificate/2pOgIgaZkYiIwOzwGH1R","Завантажити сертифікат")</f>
        <v>Завантажити сертифікат</v>
      </c>
    </row>
    <row r="502" spans="1:5" x14ac:dyDescent="0.3">
      <c r="A502" t="s">
        <v>1249</v>
      </c>
      <c r="B502" t="s">
        <v>5</v>
      </c>
      <c r="C502" t="s">
        <v>1250</v>
      </c>
      <c r="D502" t="s">
        <v>1251</v>
      </c>
      <c r="E502" t="str">
        <f>HYPERLINK("https://talan.bank.gov.ua/get-user-certificate/2pOgIHXwPcpc3TE5m-YJ","Завантажити сертифікат")</f>
        <v>Завантажити сертифікат</v>
      </c>
    </row>
    <row r="503" spans="1:5" x14ac:dyDescent="0.3">
      <c r="A503" t="s">
        <v>1252</v>
      </c>
      <c r="B503" t="s">
        <v>5</v>
      </c>
      <c r="C503" t="s">
        <v>1253</v>
      </c>
      <c r="D503" t="s">
        <v>1254</v>
      </c>
      <c r="E503" t="str">
        <f>HYPERLINK("https://talan.bank.gov.ua/get-user-certificate/2pOgI-hwRlf9669-JUyY","Завантажити сертифікат")</f>
        <v>Завантажити сертифікат</v>
      </c>
    </row>
    <row r="504" spans="1:5" x14ac:dyDescent="0.3">
      <c r="A504" t="s">
        <v>1255</v>
      </c>
      <c r="B504" t="s">
        <v>5</v>
      </c>
      <c r="C504" t="s">
        <v>1256</v>
      </c>
      <c r="D504" t="s">
        <v>1257</v>
      </c>
      <c r="E504" t="str">
        <f>HYPERLINK("https://talan.bank.gov.ua/get-user-certificate/2pOgIFobZOZRWJmr_1Ec","Завантажити сертифікат")</f>
        <v>Завантажити сертифікат</v>
      </c>
    </row>
    <row r="505" spans="1:5" x14ac:dyDescent="0.3">
      <c r="A505" t="s">
        <v>1258</v>
      </c>
      <c r="B505" t="s">
        <v>5</v>
      </c>
      <c r="C505" t="s">
        <v>1259</v>
      </c>
      <c r="D505" t="s">
        <v>339</v>
      </c>
      <c r="E505" t="str">
        <f>HYPERLINK("https://talan.bank.gov.ua/get-user-certificate/2pOgIWhX8RdsKrT_R-OF","Завантажити сертифікат")</f>
        <v>Завантажити сертифікат</v>
      </c>
    </row>
    <row r="506" spans="1:5" x14ac:dyDescent="0.3">
      <c r="A506" t="s">
        <v>1260</v>
      </c>
      <c r="B506" t="s">
        <v>5</v>
      </c>
      <c r="C506" t="s">
        <v>1261</v>
      </c>
      <c r="D506" t="s">
        <v>1262</v>
      </c>
      <c r="E506" t="str">
        <f>HYPERLINK("https://talan.bank.gov.ua/get-user-certificate/2pOgIb5FI9io-Sovbof1","Завантажити сертифікат")</f>
        <v>Завантажити сертифікат</v>
      </c>
    </row>
    <row r="507" spans="1:5" x14ac:dyDescent="0.3">
      <c r="A507" t="s">
        <v>1263</v>
      </c>
      <c r="B507" t="s">
        <v>5</v>
      </c>
      <c r="C507" t="s">
        <v>1264</v>
      </c>
      <c r="D507" t="s">
        <v>1265</v>
      </c>
      <c r="E507" t="str">
        <f>HYPERLINK("https://talan.bank.gov.ua/get-user-certificate/2pOgIOPzO_5Iue8MrCwI","Завантажити сертифікат")</f>
        <v>Завантажити сертифікат</v>
      </c>
    </row>
    <row r="508" spans="1:5" x14ac:dyDescent="0.3">
      <c r="A508" t="s">
        <v>1266</v>
      </c>
      <c r="B508" t="s">
        <v>5</v>
      </c>
      <c r="C508" t="s">
        <v>1267</v>
      </c>
      <c r="D508" t="s">
        <v>1268</v>
      </c>
      <c r="E508" t="str">
        <f>HYPERLINK("https://talan.bank.gov.ua/get-user-certificate/2pOgIIKYPR-YWnNKNz50","Завантажити сертифікат")</f>
        <v>Завантажити сертифікат</v>
      </c>
    </row>
    <row r="509" spans="1:5" x14ac:dyDescent="0.3">
      <c r="A509" t="s">
        <v>1269</v>
      </c>
      <c r="B509" t="s">
        <v>5</v>
      </c>
      <c r="C509" t="s">
        <v>1270</v>
      </c>
      <c r="D509" t="s">
        <v>1265</v>
      </c>
      <c r="E509" t="str">
        <f>HYPERLINK("https://talan.bank.gov.ua/get-user-certificate/2pOgI_eMh18gIrAfmzrj","Завантажити сертифікат")</f>
        <v>Завантажити сертифікат</v>
      </c>
    </row>
    <row r="510" spans="1:5" x14ac:dyDescent="0.3">
      <c r="A510" t="s">
        <v>1271</v>
      </c>
      <c r="B510" t="s">
        <v>5</v>
      </c>
      <c r="C510" t="s">
        <v>1272</v>
      </c>
      <c r="D510" t="s">
        <v>1273</v>
      </c>
      <c r="E510" t="str">
        <f>HYPERLINK("https://talan.bank.gov.ua/get-user-certificate/2pOgI0tYNyDfqerxE5jZ","Завантажити сертифікат")</f>
        <v>Завантажити сертифікат</v>
      </c>
    </row>
    <row r="511" spans="1:5" x14ac:dyDescent="0.3">
      <c r="A511" t="s">
        <v>1274</v>
      </c>
      <c r="B511" t="s">
        <v>5</v>
      </c>
      <c r="C511" t="s">
        <v>1275</v>
      </c>
      <c r="D511" t="s">
        <v>1276</v>
      </c>
      <c r="E511" t="str">
        <f>HYPERLINK("https://talan.bank.gov.ua/get-user-certificate/2pOgIWxRBMzcVhHwphpd","Завантажити сертифікат")</f>
        <v>Завантажити сертифікат</v>
      </c>
    </row>
    <row r="512" spans="1:5" x14ac:dyDescent="0.3">
      <c r="A512" t="s">
        <v>1277</v>
      </c>
      <c r="B512" t="s">
        <v>5</v>
      </c>
      <c r="C512" t="s">
        <v>1278</v>
      </c>
      <c r="D512" t="s">
        <v>274</v>
      </c>
      <c r="E512" t="str">
        <f>HYPERLINK("https://talan.bank.gov.ua/get-user-certificate/2pOgI8j_ZcPYnEZc03Qb","Завантажити сертифікат")</f>
        <v>Завантажити сертифікат</v>
      </c>
    </row>
    <row r="513" spans="1:5" x14ac:dyDescent="0.3">
      <c r="A513" t="s">
        <v>1279</v>
      </c>
      <c r="B513" t="s">
        <v>5</v>
      </c>
      <c r="C513" t="s">
        <v>1280</v>
      </c>
      <c r="D513" t="s">
        <v>1281</v>
      </c>
      <c r="E513" t="str">
        <f>HYPERLINK("https://talan.bank.gov.ua/get-user-certificate/2pOgIYLFSrnpnqRZ1eJk","Завантажити сертифікат")</f>
        <v>Завантажити сертифікат</v>
      </c>
    </row>
    <row r="514" spans="1:5" x14ac:dyDescent="0.3">
      <c r="A514" t="s">
        <v>1282</v>
      </c>
      <c r="B514" t="s">
        <v>5</v>
      </c>
      <c r="C514" t="s">
        <v>1283</v>
      </c>
      <c r="D514" t="s">
        <v>1284</v>
      </c>
      <c r="E514" t="str">
        <f>HYPERLINK("https://talan.bank.gov.ua/get-user-certificate/2pOgI4vxT86m_wdcDzhj","Завантажити сертифікат")</f>
        <v>Завантажити сертифікат</v>
      </c>
    </row>
    <row r="515" spans="1:5" x14ac:dyDescent="0.3">
      <c r="A515" t="s">
        <v>1285</v>
      </c>
      <c r="B515" t="s">
        <v>5</v>
      </c>
      <c r="C515" t="s">
        <v>1286</v>
      </c>
      <c r="D515" t="s">
        <v>158</v>
      </c>
      <c r="E515" t="str">
        <f>HYPERLINK("https://talan.bank.gov.ua/get-user-certificate/2pOgI3ZFTSxgrP_9n-4c","Завантажити сертифікат")</f>
        <v>Завантажити сертифікат</v>
      </c>
    </row>
    <row r="516" spans="1:5" x14ac:dyDescent="0.3">
      <c r="A516" t="s">
        <v>1287</v>
      </c>
      <c r="B516" t="s">
        <v>5</v>
      </c>
      <c r="C516" t="s">
        <v>1288</v>
      </c>
      <c r="D516" t="s">
        <v>1289</v>
      </c>
      <c r="E516" t="str">
        <f>HYPERLINK("https://talan.bank.gov.ua/get-user-certificate/2pOgIyu8eQbzBvHlaIkn","Завантажити сертифікат")</f>
        <v>Завантажити сертифікат</v>
      </c>
    </row>
    <row r="517" spans="1:5" x14ac:dyDescent="0.3">
      <c r="A517" t="s">
        <v>1290</v>
      </c>
      <c r="B517" t="s">
        <v>5</v>
      </c>
      <c r="C517" t="s">
        <v>1291</v>
      </c>
      <c r="D517" t="s">
        <v>1292</v>
      </c>
      <c r="E517" t="str">
        <f>HYPERLINK("https://talan.bank.gov.ua/get-user-certificate/2pOgIpwkYL7oDtLAzLRa","Завантажити сертифікат")</f>
        <v>Завантажити сертифікат</v>
      </c>
    </row>
    <row r="518" spans="1:5" x14ac:dyDescent="0.3">
      <c r="A518" t="s">
        <v>1293</v>
      </c>
      <c r="B518" t="s">
        <v>5</v>
      </c>
      <c r="C518" t="s">
        <v>1294</v>
      </c>
      <c r="D518" t="s">
        <v>158</v>
      </c>
      <c r="E518" t="str">
        <f>HYPERLINK("https://talan.bank.gov.ua/get-user-certificate/2pOgIIHpqmoODe6nGggF","Завантажити сертифікат")</f>
        <v>Завантажити сертифікат</v>
      </c>
    </row>
    <row r="519" spans="1:5" x14ac:dyDescent="0.3">
      <c r="A519" t="s">
        <v>1295</v>
      </c>
      <c r="B519" t="s">
        <v>5</v>
      </c>
      <c r="C519" t="s">
        <v>1296</v>
      </c>
      <c r="D519" t="s">
        <v>223</v>
      </c>
      <c r="E519" t="str">
        <f>HYPERLINK("https://talan.bank.gov.ua/get-user-certificate/2pOgI33tGnkr6LQOoG9V","Завантажити сертифікат")</f>
        <v>Завантажити сертифікат</v>
      </c>
    </row>
    <row r="520" spans="1:5" x14ac:dyDescent="0.3">
      <c r="A520" t="s">
        <v>1297</v>
      </c>
      <c r="B520" t="s">
        <v>5</v>
      </c>
      <c r="C520" t="s">
        <v>1298</v>
      </c>
      <c r="D520" t="s">
        <v>1075</v>
      </c>
      <c r="E520" t="str">
        <f>HYPERLINK("https://talan.bank.gov.ua/get-user-certificate/2pOgIXXcgh1pg2o-X3Gy","Завантажити сертифікат")</f>
        <v>Завантажити сертифікат</v>
      </c>
    </row>
    <row r="521" spans="1:5" x14ac:dyDescent="0.3">
      <c r="A521" t="s">
        <v>1299</v>
      </c>
      <c r="B521" t="s">
        <v>5</v>
      </c>
      <c r="C521" t="s">
        <v>1300</v>
      </c>
      <c r="D521" t="s">
        <v>1301</v>
      </c>
      <c r="E521" t="str">
        <f>HYPERLINK("https://talan.bank.gov.ua/get-user-certificate/2pOgI0d5sPLT5fU8d3dO","Завантажити сертифікат")</f>
        <v>Завантажити сертифікат</v>
      </c>
    </row>
    <row r="522" spans="1:5" x14ac:dyDescent="0.3">
      <c r="A522" t="s">
        <v>1302</v>
      </c>
      <c r="B522" t="s">
        <v>5</v>
      </c>
      <c r="C522" t="s">
        <v>1303</v>
      </c>
      <c r="D522" t="s">
        <v>1304</v>
      </c>
      <c r="E522" t="str">
        <f>HYPERLINK("https://talan.bank.gov.ua/get-user-certificate/2pOgIQ0odHQi74B4BvIn","Завантажити сертифікат")</f>
        <v>Завантажити сертифікат</v>
      </c>
    </row>
    <row r="523" spans="1:5" x14ac:dyDescent="0.3">
      <c r="A523" t="s">
        <v>1305</v>
      </c>
      <c r="B523" t="s">
        <v>5</v>
      </c>
      <c r="C523" t="s">
        <v>1306</v>
      </c>
      <c r="D523" t="s">
        <v>1307</v>
      </c>
      <c r="E523" t="str">
        <f>HYPERLINK("https://talan.bank.gov.ua/get-user-certificate/2pOgIcljMfSKa3ZOv9tP","Завантажити сертифікат")</f>
        <v>Завантажити сертифікат</v>
      </c>
    </row>
    <row r="524" spans="1:5" x14ac:dyDescent="0.3">
      <c r="A524" t="s">
        <v>1308</v>
      </c>
      <c r="B524" t="s">
        <v>5</v>
      </c>
      <c r="C524" t="s">
        <v>1309</v>
      </c>
      <c r="D524" t="s">
        <v>1310</v>
      </c>
      <c r="E524" t="str">
        <f>HYPERLINK("https://talan.bank.gov.ua/get-user-certificate/2pOgID5axCDKgx6XntWt","Завантажити сертифікат")</f>
        <v>Завантажити сертифікат</v>
      </c>
    </row>
    <row r="525" spans="1:5" x14ac:dyDescent="0.3">
      <c r="A525" t="s">
        <v>1311</v>
      </c>
      <c r="B525" t="s">
        <v>5</v>
      </c>
      <c r="C525" t="s">
        <v>1312</v>
      </c>
      <c r="D525" t="s">
        <v>1075</v>
      </c>
      <c r="E525" t="str">
        <f>HYPERLINK("https://talan.bank.gov.ua/get-user-certificate/2pOgIhiotBo-suF_OIFn","Завантажити сертифікат")</f>
        <v>Завантажити сертифікат</v>
      </c>
    </row>
    <row r="526" spans="1:5" x14ac:dyDescent="0.3">
      <c r="A526" t="s">
        <v>1313</v>
      </c>
      <c r="B526" t="s">
        <v>5</v>
      </c>
      <c r="C526" t="s">
        <v>1314</v>
      </c>
      <c r="D526" t="s">
        <v>986</v>
      </c>
      <c r="E526" t="str">
        <f>HYPERLINK("https://talan.bank.gov.ua/get-user-certificate/2pOgIRvroccBenQmM6Xu","Завантажити сертифікат")</f>
        <v>Завантажити сертифікат</v>
      </c>
    </row>
    <row r="527" spans="1:5" x14ac:dyDescent="0.3">
      <c r="A527" t="s">
        <v>1315</v>
      </c>
      <c r="B527" t="s">
        <v>5</v>
      </c>
      <c r="C527" t="s">
        <v>1316</v>
      </c>
      <c r="D527" t="s">
        <v>347</v>
      </c>
      <c r="E527" t="str">
        <f>HYPERLINK("https://talan.bank.gov.ua/get-user-certificate/2pOgIfiCMCGROmvfWMdc","Завантажити сертифікат")</f>
        <v>Завантажити сертифікат</v>
      </c>
    </row>
    <row r="528" spans="1:5" x14ac:dyDescent="0.3">
      <c r="A528" t="s">
        <v>1317</v>
      </c>
      <c r="B528" t="s">
        <v>5</v>
      </c>
      <c r="C528" t="s">
        <v>1318</v>
      </c>
      <c r="D528" t="s">
        <v>1251</v>
      </c>
      <c r="E528" t="str">
        <f>HYPERLINK("https://talan.bank.gov.ua/get-user-certificate/2pOgIAIhP1bVMJbm11eK","Завантажити сертифікат")</f>
        <v>Завантажити сертифікат</v>
      </c>
    </row>
    <row r="529" spans="1:5" x14ac:dyDescent="0.3">
      <c r="A529" t="s">
        <v>1319</v>
      </c>
      <c r="B529" t="s">
        <v>5</v>
      </c>
      <c r="C529" t="s">
        <v>1320</v>
      </c>
      <c r="D529" t="s">
        <v>857</v>
      </c>
      <c r="E529" t="str">
        <f>HYPERLINK("https://talan.bank.gov.ua/get-user-certificate/2pOgI-uuxhy4bUvfvq8a","Завантажити сертифікат")</f>
        <v>Завантажити сертифікат</v>
      </c>
    </row>
    <row r="530" spans="1:5" x14ac:dyDescent="0.3">
      <c r="A530" t="s">
        <v>1321</v>
      </c>
      <c r="B530" t="s">
        <v>5</v>
      </c>
      <c r="C530" t="s">
        <v>1322</v>
      </c>
      <c r="D530" t="s">
        <v>339</v>
      </c>
      <c r="E530" t="str">
        <f>HYPERLINK("https://talan.bank.gov.ua/get-user-certificate/2pOgImmoil9Lo5aCixzi","Завантажити сертифікат")</f>
        <v>Завантажити сертифікат</v>
      </c>
    </row>
    <row r="531" spans="1:5" x14ac:dyDescent="0.3">
      <c r="A531" t="s">
        <v>1323</v>
      </c>
      <c r="B531" t="s">
        <v>5</v>
      </c>
      <c r="C531" t="s">
        <v>1324</v>
      </c>
      <c r="D531" t="s">
        <v>339</v>
      </c>
      <c r="E531" t="str">
        <f>HYPERLINK("https://talan.bank.gov.ua/get-user-certificate/2pOgIN7HeTduD1osgKN2","Завантажити сертифікат")</f>
        <v>Завантажити сертифікат</v>
      </c>
    </row>
    <row r="532" spans="1:5" x14ac:dyDescent="0.3">
      <c r="A532" t="s">
        <v>1325</v>
      </c>
      <c r="B532" t="s">
        <v>5</v>
      </c>
      <c r="C532" t="s">
        <v>1326</v>
      </c>
      <c r="D532" t="s">
        <v>1327</v>
      </c>
      <c r="E532" t="str">
        <f>HYPERLINK("https://talan.bank.gov.ua/get-user-certificate/2pOgILE73otT6XmKc7gv","Завантажити сертифікат")</f>
        <v>Завантажити сертифікат</v>
      </c>
    </row>
    <row r="533" spans="1:5" x14ac:dyDescent="0.3">
      <c r="A533" t="s">
        <v>1328</v>
      </c>
      <c r="B533" t="s">
        <v>5</v>
      </c>
      <c r="C533" t="s">
        <v>1329</v>
      </c>
      <c r="D533" t="s">
        <v>1330</v>
      </c>
      <c r="E533" t="str">
        <f>HYPERLINK("https://talan.bank.gov.ua/get-user-certificate/2pOgI2v-bfCKIaM82Q1Y","Завантажити сертифікат")</f>
        <v>Завантажити сертифікат</v>
      </c>
    </row>
    <row r="534" spans="1:5" x14ac:dyDescent="0.3">
      <c r="A534" t="s">
        <v>1331</v>
      </c>
      <c r="B534" t="s">
        <v>5</v>
      </c>
      <c r="C534" t="s">
        <v>1332</v>
      </c>
      <c r="D534" t="s">
        <v>1333</v>
      </c>
      <c r="E534" t="str">
        <f>HYPERLINK("https://talan.bank.gov.ua/get-user-certificate/2pOgIOCuJuFMCMPy-iD7","Завантажити сертифікат")</f>
        <v>Завантажити сертифікат</v>
      </c>
    </row>
    <row r="535" spans="1:5" x14ac:dyDescent="0.3">
      <c r="A535" t="s">
        <v>1334</v>
      </c>
      <c r="B535" t="s">
        <v>5</v>
      </c>
      <c r="C535" t="s">
        <v>1335</v>
      </c>
      <c r="D535" t="s">
        <v>1336</v>
      </c>
      <c r="E535" t="str">
        <f>HYPERLINK("https://talan.bank.gov.ua/get-user-certificate/2pOgIVkot8VC377jkCW0","Завантажити сертифікат")</f>
        <v>Завантажити сертифікат</v>
      </c>
    </row>
    <row r="536" spans="1:5" x14ac:dyDescent="0.3">
      <c r="A536" t="s">
        <v>1337</v>
      </c>
      <c r="B536" t="s">
        <v>5</v>
      </c>
      <c r="C536" t="s">
        <v>1338</v>
      </c>
      <c r="D536" t="s">
        <v>899</v>
      </c>
      <c r="E536" t="str">
        <f>HYPERLINK("https://talan.bank.gov.ua/get-user-certificate/2pOgI2bYp1NQ2dh9-jSM","Завантажити сертифікат")</f>
        <v>Завантажити сертифікат</v>
      </c>
    </row>
    <row r="537" spans="1:5" x14ac:dyDescent="0.3">
      <c r="A537" t="s">
        <v>1339</v>
      </c>
      <c r="B537" t="s">
        <v>5</v>
      </c>
      <c r="C537" t="s">
        <v>1340</v>
      </c>
      <c r="D537" t="s">
        <v>1341</v>
      </c>
      <c r="E537" t="str">
        <f>HYPERLINK("https://talan.bank.gov.ua/get-user-certificate/2pOgIjuXkTrXYs1JB5Kb","Завантажити сертифікат")</f>
        <v>Завантажити сертифікат</v>
      </c>
    </row>
    <row r="538" spans="1:5" x14ac:dyDescent="0.3">
      <c r="A538" t="s">
        <v>1342</v>
      </c>
      <c r="B538" t="s">
        <v>5</v>
      </c>
      <c r="C538" t="s">
        <v>1343</v>
      </c>
      <c r="D538" t="s">
        <v>339</v>
      </c>
      <c r="E538" t="str">
        <f>HYPERLINK("https://talan.bank.gov.ua/get-user-certificate/2pOgI_xwQQzOhL9I_8-O","Завантажити сертифікат")</f>
        <v>Завантажити сертифікат</v>
      </c>
    </row>
    <row r="539" spans="1:5" x14ac:dyDescent="0.3">
      <c r="A539" t="s">
        <v>1344</v>
      </c>
      <c r="B539" t="s">
        <v>5</v>
      </c>
      <c r="C539" t="s">
        <v>1345</v>
      </c>
      <c r="D539" t="s">
        <v>7</v>
      </c>
      <c r="E539" t="str">
        <f>HYPERLINK("https://talan.bank.gov.ua/get-user-certificate/2pOgIFvCsu8UQOqxc7AW","Завантажити сертифікат")</f>
        <v>Завантажити сертифікат</v>
      </c>
    </row>
    <row r="540" spans="1:5" x14ac:dyDescent="0.3">
      <c r="A540" t="s">
        <v>1346</v>
      </c>
      <c r="B540" t="s">
        <v>5</v>
      </c>
      <c r="C540" t="s">
        <v>1347</v>
      </c>
      <c r="D540" t="s">
        <v>1348</v>
      </c>
      <c r="E540" t="str">
        <f>HYPERLINK("https://talan.bank.gov.ua/get-user-certificate/2pOgIFAB1rOoiGu9QvNa","Завантажити сертифікат")</f>
        <v>Завантажити сертифікат</v>
      </c>
    </row>
    <row r="541" spans="1:5" x14ac:dyDescent="0.3">
      <c r="A541" t="s">
        <v>1349</v>
      </c>
      <c r="B541" t="s">
        <v>5</v>
      </c>
      <c r="C541" t="s">
        <v>1350</v>
      </c>
      <c r="D541" t="s">
        <v>1351</v>
      </c>
      <c r="E541" t="str">
        <f>HYPERLINK("https://talan.bank.gov.ua/get-user-certificate/2pOgIcwGuXHNwPrdlEdM","Завантажити сертифікат")</f>
        <v>Завантажити сертифікат</v>
      </c>
    </row>
    <row r="542" spans="1:5" x14ac:dyDescent="0.3">
      <c r="A542" t="s">
        <v>1352</v>
      </c>
      <c r="B542" t="s">
        <v>5</v>
      </c>
      <c r="C542" t="s">
        <v>1353</v>
      </c>
      <c r="D542" t="s">
        <v>1354</v>
      </c>
      <c r="E542" t="str">
        <f>HYPERLINK("https://talan.bank.gov.ua/get-user-certificate/2pOgIx2ze9Y3YO1DA7H2","Завантажити сертифікат")</f>
        <v>Завантажити сертифікат</v>
      </c>
    </row>
    <row r="543" spans="1:5" x14ac:dyDescent="0.3">
      <c r="A543" t="s">
        <v>1355</v>
      </c>
      <c r="B543" t="s">
        <v>5</v>
      </c>
      <c r="C543" t="s">
        <v>1356</v>
      </c>
      <c r="D543" t="s">
        <v>339</v>
      </c>
      <c r="E543" t="str">
        <f>HYPERLINK("https://talan.bank.gov.ua/get-user-certificate/2pOgIXKhO2YNOVL890Iq","Завантажити сертифікат")</f>
        <v>Завантажити сертифікат</v>
      </c>
    </row>
    <row r="544" spans="1:5" x14ac:dyDescent="0.3">
      <c r="A544" t="s">
        <v>1357</v>
      </c>
      <c r="B544" t="s">
        <v>5</v>
      </c>
      <c r="C544" t="s">
        <v>1358</v>
      </c>
      <c r="D544" t="s">
        <v>166</v>
      </c>
      <c r="E544" t="str">
        <f>HYPERLINK("https://talan.bank.gov.ua/get-user-certificate/2pOgI7JYqkEd-ru_dNol","Завантажити сертифікат")</f>
        <v>Завантажити сертифікат</v>
      </c>
    </row>
    <row r="545" spans="1:5" x14ac:dyDescent="0.3">
      <c r="A545" t="s">
        <v>1359</v>
      </c>
      <c r="B545" t="s">
        <v>5</v>
      </c>
      <c r="C545" t="s">
        <v>1360</v>
      </c>
      <c r="D545" t="s">
        <v>1361</v>
      </c>
      <c r="E545" t="str">
        <f>HYPERLINK("https://talan.bank.gov.ua/get-user-certificate/2pOgIjYyQH-5SqxTSjSs","Завантажити сертифікат")</f>
        <v>Завантажити сертифікат</v>
      </c>
    </row>
    <row r="546" spans="1:5" x14ac:dyDescent="0.3">
      <c r="A546" t="s">
        <v>1362</v>
      </c>
      <c r="B546" t="s">
        <v>5</v>
      </c>
      <c r="C546" t="s">
        <v>1363</v>
      </c>
      <c r="D546" t="s">
        <v>1364</v>
      </c>
      <c r="E546" t="str">
        <f>HYPERLINK("https://talan.bank.gov.ua/get-user-certificate/2pOgIqxj9lMt6nsOy9LB","Завантажити сертифікат")</f>
        <v>Завантажити сертифікат</v>
      </c>
    </row>
    <row r="547" spans="1:5" x14ac:dyDescent="0.3">
      <c r="A547" t="s">
        <v>1365</v>
      </c>
      <c r="B547" t="s">
        <v>5</v>
      </c>
      <c r="C547" t="s">
        <v>1366</v>
      </c>
      <c r="D547" t="s">
        <v>36</v>
      </c>
      <c r="E547" t="str">
        <f>HYPERLINK("https://talan.bank.gov.ua/get-user-certificate/2pOgIIorlFFOMls7myOo","Завантажити сертифікат")</f>
        <v>Завантажити сертифікат</v>
      </c>
    </row>
    <row r="548" spans="1:5" x14ac:dyDescent="0.3">
      <c r="A548" t="s">
        <v>1367</v>
      </c>
      <c r="B548" t="s">
        <v>5</v>
      </c>
      <c r="C548" t="s">
        <v>1368</v>
      </c>
      <c r="D548" t="s">
        <v>857</v>
      </c>
      <c r="E548" t="str">
        <f>HYPERLINK("https://talan.bank.gov.ua/get-user-certificate/2pOgIoY5yzIDBwjUmlZ1","Завантажити сертифікат")</f>
        <v>Завантажити сертифікат</v>
      </c>
    </row>
    <row r="549" spans="1:5" x14ac:dyDescent="0.3">
      <c r="A549" t="s">
        <v>1369</v>
      </c>
      <c r="B549" t="s">
        <v>5</v>
      </c>
      <c r="C549" t="s">
        <v>1370</v>
      </c>
      <c r="D549" t="s">
        <v>1371</v>
      </c>
      <c r="E549" t="str">
        <f>HYPERLINK("https://talan.bank.gov.ua/get-user-certificate/2pOgIKCtGvZk3G_vZrdU","Завантажити сертифікат")</f>
        <v>Завантажити сертифікат</v>
      </c>
    </row>
    <row r="550" spans="1:5" x14ac:dyDescent="0.3">
      <c r="A550" t="s">
        <v>1372</v>
      </c>
      <c r="B550" t="s">
        <v>5</v>
      </c>
      <c r="C550" t="s">
        <v>1373</v>
      </c>
      <c r="D550" t="s">
        <v>1374</v>
      </c>
      <c r="E550" t="str">
        <f>HYPERLINK("https://talan.bank.gov.ua/get-user-certificate/2pOgI5h9HNk9k6D5HNwi","Завантажити сертифікат")</f>
        <v>Завантажити сертифікат</v>
      </c>
    </row>
    <row r="551" spans="1:5" x14ac:dyDescent="0.3">
      <c r="A551" t="s">
        <v>1375</v>
      </c>
      <c r="B551" t="s">
        <v>5</v>
      </c>
      <c r="C551" t="s">
        <v>1376</v>
      </c>
      <c r="D551" t="s">
        <v>1377</v>
      </c>
      <c r="E551" t="str">
        <f>HYPERLINK("https://talan.bank.gov.ua/get-user-certificate/2pOgIfvqg7IZpHixE_lP","Завантажити сертифікат")</f>
        <v>Завантажити сертифікат</v>
      </c>
    </row>
    <row r="552" spans="1:5" x14ac:dyDescent="0.3">
      <c r="A552" t="s">
        <v>1378</v>
      </c>
      <c r="B552" t="s">
        <v>5</v>
      </c>
      <c r="C552" t="s">
        <v>1379</v>
      </c>
      <c r="D552" t="s">
        <v>1380</v>
      </c>
      <c r="E552" t="str">
        <f>HYPERLINK("https://talan.bank.gov.ua/get-user-certificate/2pOgI3Y-zUBHbUnJam0-","Завантажити сертифікат")</f>
        <v>Завантажити сертифікат</v>
      </c>
    </row>
    <row r="553" spans="1:5" x14ac:dyDescent="0.3">
      <c r="A553" t="s">
        <v>1381</v>
      </c>
      <c r="B553" t="s">
        <v>5</v>
      </c>
      <c r="C553" t="s">
        <v>1382</v>
      </c>
      <c r="D553" t="s">
        <v>1377</v>
      </c>
      <c r="E553" t="str">
        <f>HYPERLINK("https://talan.bank.gov.ua/get-user-certificate/2pOgI5rbQismgWVGYR5N","Завантажити сертифікат")</f>
        <v>Завантажити сертифікат</v>
      </c>
    </row>
    <row r="554" spans="1:5" x14ac:dyDescent="0.3">
      <c r="A554" t="s">
        <v>1383</v>
      </c>
      <c r="B554" t="s">
        <v>5</v>
      </c>
      <c r="C554" t="s">
        <v>1384</v>
      </c>
      <c r="D554" t="s">
        <v>1385</v>
      </c>
      <c r="E554" t="str">
        <f>HYPERLINK("https://talan.bank.gov.ua/get-user-certificate/2pOgI81GqQZnPNwtcgJg","Завантажити сертифікат")</f>
        <v>Завантажити сертифікат</v>
      </c>
    </row>
    <row r="555" spans="1:5" x14ac:dyDescent="0.3">
      <c r="A555" t="s">
        <v>1386</v>
      </c>
      <c r="B555" t="s">
        <v>5</v>
      </c>
      <c r="C555" t="s">
        <v>1387</v>
      </c>
      <c r="D555" t="s">
        <v>1377</v>
      </c>
      <c r="E555" t="str">
        <f>HYPERLINK("https://talan.bank.gov.ua/get-user-certificate/2pOgItPyof_u31t9RHKr","Завантажити сертифікат")</f>
        <v>Завантажити сертифікат</v>
      </c>
    </row>
    <row r="556" spans="1:5" x14ac:dyDescent="0.3">
      <c r="A556" t="s">
        <v>1388</v>
      </c>
      <c r="B556" t="s">
        <v>5</v>
      </c>
      <c r="C556" t="s">
        <v>1389</v>
      </c>
      <c r="D556" t="s">
        <v>1390</v>
      </c>
      <c r="E556" t="str">
        <f>HYPERLINK("https://talan.bank.gov.ua/get-user-certificate/2pOgIHYuJ7e6RXqG9SBz","Завантажити сертифікат")</f>
        <v>Завантажити сертифікат</v>
      </c>
    </row>
    <row r="557" spans="1:5" x14ac:dyDescent="0.3">
      <c r="A557" t="s">
        <v>1391</v>
      </c>
      <c r="B557" t="s">
        <v>5</v>
      </c>
      <c r="C557" t="s">
        <v>1392</v>
      </c>
      <c r="D557" t="s">
        <v>1393</v>
      </c>
      <c r="E557" t="str">
        <f>HYPERLINK("https://talan.bank.gov.ua/get-user-certificate/2pOgIi9ip-Ra0rEviX89","Завантажити сертифікат")</f>
        <v>Завантажити сертифікат</v>
      </c>
    </row>
    <row r="558" spans="1:5" x14ac:dyDescent="0.3">
      <c r="A558" t="s">
        <v>1394</v>
      </c>
      <c r="B558" t="s">
        <v>5</v>
      </c>
      <c r="C558" t="s">
        <v>1395</v>
      </c>
      <c r="D558" t="s">
        <v>1396</v>
      </c>
      <c r="E558" t="str">
        <f>HYPERLINK("https://talan.bank.gov.ua/get-user-certificate/2pOgIXnCZVn460M8JikY","Завантажити сертифікат")</f>
        <v>Завантажити сертифікат</v>
      </c>
    </row>
    <row r="559" spans="1:5" x14ac:dyDescent="0.3">
      <c r="A559" t="s">
        <v>1397</v>
      </c>
      <c r="B559" t="s">
        <v>5</v>
      </c>
      <c r="C559" t="s">
        <v>1398</v>
      </c>
      <c r="D559" t="s">
        <v>1399</v>
      </c>
      <c r="E559" t="str">
        <f>HYPERLINK("https://talan.bank.gov.ua/get-user-certificate/2pOgIN_jPmvNXb4j3nQY","Завантажити сертифікат")</f>
        <v>Завантажити сертифікат</v>
      </c>
    </row>
    <row r="560" spans="1:5" x14ac:dyDescent="0.3">
      <c r="A560" t="s">
        <v>1400</v>
      </c>
      <c r="B560" t="s">
        <v>5</v>
      </c>
      <c r="C560" t="s">
        <v>1401</v>
      </c>
      <c r="D560" t="s">
        <v>433</v>
      </c>
      <c r="E560" t="str">
        <f>HYPERLINK("https://talan.bank.gov.ua/get-user-certificate/2pOgIzDgUAdSqlcDM1i6","Завантажити сертифікат")</f>
        <v>Завантажити сертифікат</v>
      </c>
    </row>
    <row r="561" spans="1:5" x14ac:dyDescent="0.3">
      <c r="A561" t="s">
        <v>1402</v>
      </c>
      <c r="B561" t="s">
        <v>5</v>
      </c>
      <c r="C561" t="s">
        <v>1403</v>
      </c>
      <c r="D561" t="s">
        <v>1251</v>
      </c>
      <c r="E561" t="str">
        <f>HYPERLINK("https://talan.bank.gov.ua/get-user-certificate/2pOgIu1R1b5qU3-oQ4s_","Завантажити сертифікат")</f>
        <v>Завантажити сертифікат</v>
      </c>
    </row>
    <row r="562" spans="1:5" x14ac:dyDescent="0.3">
      <c r="A562" t="s">
        <v>1404</v>
      </c>
      <c r="B562" t="s">
        <v>5</v>
      </c>
      <c r="C562" t="s">
        <v>1405</v>
      </c>
      <c r="D562" t="s">
        <v>586</v>
      </c>
      <c r="E562" t="str">
        <f>HYPERLINK("https://talan.bank.gov.ua/get-user-certificate/2pOgIPR1YmH3B05KwfNi","Завантажити сертифікат")</f>
        <v>Завантажити сертифікат</v>
      </c>
    </row>
    <row r="563" spans="1:5" x14ac:dyDescent="0.3">
      <c r="A563" t="s">
        <v>1406</v>
      </c>
      <c r="B563" t="s">
        <v>5</v>
      </c>
      <c r="C563" t="s">
        <v>1407</v>
      </c>
      <c r="D563" t="s">
        <v>1408</v>
      </c>
      <c r="E563" t="str">
        <f>HYPERLINK("https://talan.bank.gov.ua/get-user-certificate/2pOgIUrYrefs1ZTmGDZN","Завантажити сертифікат")</f>
        <v>Завантажити сертифікат</v>
      </c>
    </row>
    <row r="564" spans="1:5" x14ac:dyDescent="0.3">
      <c r="A564" t="s">
        <v>1409</v>
      </c>
      <c r="B564" t="s">
        <v>5</v>
      </c>
      <c r="C564" t="s">
        <v>1410</v>
      </c>
      <c r="D564" t="s">
        <v>1411</v>
      </c>
      <c r="E564" t="str">
        <f>HYPERLINK("https://talan.bank.gov.ua/get-user-certificate/2pOgI8ZK3mtofc_gnI7i","Завантажити сертифікат")</f>
        <v>Завантажити сертифікат</v>
      </c>
    </row>
    <row r="565" spans="1:5" x14ac:dyDescent="0.3">
      <c r="A565" t="s">
        <v>1412</v>
      </c>
      <c r="B565" t="s">
        <v>5</v>
      </c>
      <c r="C565" t="s">
        <v>1413</v>
      </c>
      <c r="D565" t="s">
        <v>1377</v>
      </c>
      <c r="E565" t="str">
        <f>HYPERLINK("https://talan.bank.gov.ua/get-user-certificate/2pOgIzFrHDm-a1VHs0ZS","Завантажити сертифікат")</f>
        <v>Завантажити сертифікат</v>
      </c>
    </row>
    <row r="566" spans="1:5" x14ac:dyDescent="0.3">
      <c r="A566" t="s">
        <v>1414</v>
      </c>
      <c r="B566" t="s">
        <v>5</v>
      </c>
      <c r="C566" t="s">
        <v>1415</v>
      </c>
      <c r="D566" t="s">
        <v>1416</v>
      </c>
      <c r="E566" t="str">
        <f>HYPERLINK("https://talan.bank.gov.ua/get-user-certificate/2pOgIapCxVADCzxF60Oz","Завантажити сертифікат")</f>
        <v>Завантажити сертифікат</v>
      </c>
    </row>
    <row r="567" spans="1:5" x14ac:dyDescent="0.3">
      <c r="A567" t="s">
        <v>1417</v>
      </c>
      <c r="B567" t="s">
        <v>5</v>
      </c>
      <c r="C567" t="s">
        <v>1418</v>
      </c>
      <c r="D567" t="s">
        <v>1419</v>
      </c>
      <c r="E567" t="str">
        <f>HYPERLINK("https://talan.bank.gov.ua/get-user-certificate/2pOgIdk12VXluHFqQIpA","Завантажити сертифікат")</f>
        <v>Завантажити сертифікат</v>
      </c>
    </row>
    <row r="568" spans="1:5" x14ac:dyDescent="0.3">
      <c r="A568" t="s">
        <v>1420</v>
      </c>
      <c r="B568" t="s">
        <v>5</v>
      </c>
      <c r="C568" t="s">
        <v>1421</v>
      </c>
      <c r="D568" t="s">
        <v>1422</v>
      </c>
      <c r="E568" t="str">
        <f>HYPERLINK("https://talan.bank.gov.ua/get-user-certificate/2pOgIlNoMqUzk5DNLio0","Завантажити сертифікат")</f>
        <v>Завантажити сертифікат</v>
      </c>
    </row>
    <row r="569" spans="1:5" x14ac:dyDescent="0.3">
      <c r="A569" t="s">
        <v>1423</v>
      </c>
      <c r="B569" t="s">
        <v>5</v>
      </c>
      <c r="C569" t="s">
        <v>1424</v>
      </c>
      <c r="D569" t="s">
        <v>16</v>
      </c>
      <c r="E569" t="str">
        <f>HYPERLINK("https://talan.bank.gov.ua/get-user-certificate/2pOgI3lkDZo1bgFSUvjJ","Завантажити сертифікат")</f>
        <v>Завантажити сертифікат</v>
      </c>
    </row>
    <row r="570" spans="1:5" x14ac:dyDescent="0.3">
      <c r="A570" t="s">
        <v>1425</v>
      </c>
      <c r="B570" t="s">
        <v>5</v>
      </c>
      <c r="C570" t="s">
        <v>1426</v>
      </c>
      <c r="D570" t="s">
        <v>1427</v>
      </c>
      <c r="E570" t="str">
        <f>HYPERLINK("https://talan.bank.gov.ua/get-user-certificate/2pOgI7UF0a6imLPJrGDR","Завантажити сертифікат")</f>
        <v>Завантажити сертифікат</v>
      </c>
    </row>
    <row r="571" spans="1:5" x14ac:dyDescent="0.3">
      <c r="A571" t="s">
        <v>1428</v>
      </c>
      <c r="B571" t="s">
        <v>5</v>
      </c>
      <c r="C571" t="s">
        <v>1429</v>
      </c>
      <c r="D571" t="s">
        <v>1430</v>
      </c>
      <c r="E571" t="str">
        <f>HYPERLINK("https://talan.bank.gov.ua/get-user-certificate/2pOgIKdkWahYb3_piH_2","Завантажити сертифікат")</f>
        <v>Завантажити сертифікат</v>
      </c>
    </row>
    <row r="572" spans="1:5" x14ac:dyDescent="0.3">
      <c r="A572" t="s">
        <v>1431</v>
      </c>
      <c r="B572" t="s">
        <v>5</v>
      </c>
      <c r="C572" t="s">
        <v>1432</v>
      </c>
      <c r="D572" t="s">
        <v>1433</v>
      </c>
      <c r="E572" t="str">
        <f>HYPERLINK("https://talan.bank.gov.ua/get-user-certificate/2pOgIFJnsq4s9z1FnRue","Завантажити сертифікат")</f>
        <v>Завантажити сертифікат</v>
      </c>
    </row>
    <row r="573" spans="1:5" x14ac:dyDescent="0.3">
      <c r="A573" t="s">
        <v>1434</v>
      </c>
      <c r="B573" t="s">
        <v>5</v>
      </c>
      <c r="C573" t="s">
        <v>1435</v>
      </c>
      <c r="D573" t="s">
        <v>274</v>
      </c>
      <c r="E573" t="str">
        <f>HYPERLINK("https://talan.bank.gov.ua/get-user-certificate/2pOgIBIscggwMlNkKM2V","Завантажити сертифікат")</f>
        <v>Завантажити сертифікат</v>
      </c>
    </row>
    <row r="574" spans="1:5" x14ac:dyDescent="0.3">
      <c r="A574" t="s">
        <v>1436</v>
      </c>
      <c r="B574" t="s">
        <v>5</v>
      </c>
      <c r="C574" t="s">
        <v>1437</v>
      </c>
      <c r="D574" t="s">
        <v>274</v>
      </c>
      <c r="E574" t="str">
        <f>HYPERLINK("https://talan.bank.gov.ua/get-user-certificate/2pOgI5SmZBRC2wXewy_q","Завантажити сертифікат")</f>
        <v>Завантажити сертифікат</v>
      </c>
    </row>
    <row r="575" spans="1:5" x14ac:dyDescent="0.3">
      <c r="A575" t="s">
        <v>1438</v>
      </c>
      <c r="B575" t="s">
        <v>5</v>
      </c>
      <c r="C575" t="s">
        <v>1439</v>
      </c>
      <c r="D575" t="s">
        <v>1440</v>
      </c>
      <c r="E575" t="str">
        <f>HYPERLINK("https://talan.bank.gov.ua/get-user-certificate/2pOgI0j1O_3QM3sHg15q","Завантажити сертифікат")</f>
        <v>Завантажити сертифікат</v>
      </c>
    </row>
    <row r="576" spans="1:5" x14ac:dyDescent="0.3">
      <c r="A576" t="s">
        <v>1441</v>
      </c>
      <c r="B576" t="s">
        <v>5</v>
      </c>
      <c r="C576" t="s">
        <v>1442</v>
      </c>
      <c r="D576" t="s">
        <v>986</v>
      </c>
      <c r="E576" t="str">
        <f>HYPERLINK("https://talan.bank.gov.ua/get-user-certificate/2pOgIP0uUYTJSPCkuchB","Завантажити сертифікат")</f>
        <v>Завантажити сертифікат</v>
      </c>
    </row>
    <row r="577" spans="1:5" x14ac:dyDescent="0.3">
      <c r="A577" t="s">
        <v>1443</v>
      </c>
      <c r="B577" t="s">
        <v>5</v>
      </c>
      <c r="C577" t="s">
        <v>1444</v>
      </c>
      <c r="D577" t="s">
        <v>223</v>
      </c>
      <c r="E577" t="str">
        <f>HYPERLINK("https://talan.bank.gov.ua/get-user-certificate/2pOgItCASBGhZM-uBRJV","Завантажити сертифікат")</f>
        <v>Завантажити сертифікат</v>
      </c>
    </row>
    <row r="578" spans="1:5" x14ac:dyDescent="0.3">
      <c r="A578" t="s">
        <v>1445</v>
      </c>
      <c r="B578" t="s">
        <v>5</v>
      </c>
      <c r="C578" t="s">
        <v>1446</v>
      </c>
      <c r="D578" t="s">
        <v>1447</v>
      </c>
      <c r="E578" t="str">
        <f>HYPERLINK("https://talan.bank.gov.ua/get-user-certificate/2pOgI0WP9swA7rb7jLib","Завантажити сертифікат")</f>
        <v>Завантажити сертифікат</v>
      </c>
    </row>
    <row r="579" spans="1:5" x14ac:dyDescent="0.3">
      <c r="A579" t="s">
        <v>1448</v>
      </c>
      <c r="B579" t="s">
        <v>5</v>
      </c>
      <c r="C579" t="s">
        <v>1449</v>
      </c>
      <c r="D579" t="s">
        <v>1450</v>
      </c>
      <c r="E579" t="str">
        <f>HYPERLINK("https://talan.bank.gov.ua/get-user-certificate/2pOgIjzEeYCWw3iyxC4-","Завантажити сертифікат")</f>
        <v>Завантажити сертифікат</v>
      </c>
    </row>
    <row r="580" spans="1:5" x14ac:dyDescent="0.3">
      <c r="A580" t="s">
        <v>1451</v>
      </c>
      <c r="B580" t="s">
        <v>5</v>
      </c>
      <c r="C580" t="s">
        <v>1452</v>
      </c>
      <c r="D580" t="s">
        <v>1453</v>
      </c>
      <c r="E580" t="str">
        <f>HYPERLINK("https://talan.bank.gov.ua/get-user-certificate/2pOgI-OZNDlMKQ6mBaHe","Завантажити сертифікат")</f>
        <v>Завантажити сертифікат</v>
      </c>
    </row>
    <row r="581" spans="1:5" x14ac:dyDescent="0.3">
      <c r="A581" t="s">
        <v>1454</v>
      </c>
      <c r="B581" t="s">
        <v>5</v>
      </c>
      <c r="C581" t="s">
        <v>1455</v>
      </c>
      <c r="D581" t="s">
        <v>1456</v>
      </c>
      <c r="E581" t="str">
        <f>HYPERLINK("https://talan.bank.gov.ua/get-user-certificate/2pOgIMDXSpPn7N-r9sfZ","Завантажити сертифікат")</f>
        <v>Завантажити сертифікат</v>
      </c>
    </row>
    <row r="582" spans="1:5" x14ac:dyDescent="0.3">
      <c r="A582" t="s">
        <v>1457</v>
      </c>
      <c r="B582" t="s">
        <v>5</v>
      </c>
      <c r="C582" t="s">
        <v>1458</v>
      </c>
      <c r="D582" t="s">
        <v>74</v>
      </c>
      <c r="E582" t="str">
        <f>HYPERLINK("https://talan.bank.gov.ua/get-user-certificate/2pOgI_ZQlLKfpFvbwo_i","Завантажити сертифікат")</f>
        <v>Завантажити сертифікат</v>
      </c>
    </row>
    <row r="583" spans="1:5" x14ac:dyDescent="0.3">
      <c r="A583" t="s">
        <v>1459</v>
      </c>
      <c r="B583" t="s">
        <v>5</v>
      </c>
      <c r="C583" t="s">
        <v>1460</v>
      </c>
      <c r="D583" t="s">
        <v>16</v>
      </c>
      <c r="E583" t="str">
        <f>HYPERLINK("https://talan.bank.gov.ua/get-user-certificate/2pOgIbp5ZPSER3lE6kFs","Завантажити сертифікат")</f>
        <v>Завантажити сертифікат</v>
      </c>
    </row>
    <row r="584" spans="1:5" x14ac:dyDescent="0.3">
      <c r="A584" t="s">
        <v>1461</v>
      </c>
      <c r="B584" t="s">
        <v>5</v>
      </c>
      <c r="C584" t="s">
        <v>1462</v>
      </c>
      <c r="D584" t="s">
        <v>274</v>
      </c>
      <c r="E584" t="str">
        <f>HYPERLINK("https://talan.bank.gov.ua/get-user-certificate/2pOgId50ZP2QMt8_eFok","Завантажити сертифікат")</f>
        <v>Завантажити сертифікат</v>
      </c>
    </row>
    <row r="585" spans="1:5" x14ac:dyDescent="0.3">
      <c r="A585" t="s">
        <v>1463</v>
      </c>
      <c r="B585" t="s">
        <v>5</v>
      </c>
      <c r="C585" t="s">
        <v>1464</v>
      </c>
      <c r="D585" t="s">
        <v>680</v>
      </c>
      <c r="E585" t="str">
        <f>HYPERLINK("https://talan.bank.gov.ua/get-user-certificate/2pOgIz8arFplWfoFC-Ai","Завантажити сертифікат")</f>
        <v>Завантажити сертифікат</v>
      </c>
    </row>
    <row r="586" spans="1:5" x14ac:dyDescent="0.3">
      <c r="A586" t="s">
        <v>1465</v>
      </c>
      <c r="B586" t="s">
        <v>5</v>
      </c>
      <c r="C586" t="s">
        <v>1466</v>
      </c>
      <c r="D586" t="s">
        <v>1284</v>
      </c>
      <c r="E586" t="str">
        <f>HYPERLINK("https://talan.bank.gov.ua/get-user-certificate/2pOgIAMbOljfZW7IRvl5","Завантажити сертифікат")</f>
        <v>Завантажити сертифікат</v>
      </c>
    </row>
    <row r="587" spans="1:5" x14ac:dyDescent="0.3">
      <c r="A587" t="s">
        <v>1467</v>
      </c>
      <c r="B587" t="s">
        <v>5</v>
      </c>
      <c r="C587" t="s">
        <v>1468</v>
      </c>
      <c r="D587" t="s">
        <v>7</v>
      </c>
      <c r="E587" t="str">
        <f>HYPERLINK("https://talan.bank.gov.ua/get-user-certificate/2pOgIsyyatYgbGnOKR3j","Завантажити сертифікат")</f>
        <v>Завантажити сертифікат</v>
      </c>
    </row>
    <row r="588" spans="1:5" x14ac:dyDescent="0.3">
      <c r="A588" t="s">
        <v>1469</v>
      </c>
      <c r="B588" t="s">
        <v>5</v>
      </c>
      <c r="C588" t="s">
        <v>1470</v>
      </c>
      <c r="D588" t="s">
        <v>7</v>
      </c>
      <c r="E588" t="str">
        <f>HYPERLINK("https://talan.bank.gov.ua/get-user-certificate/2pOgIdqk_ibfeTJw1WKd","Завантажити сертифікат")</f>
        <v>Завантажити сертифікат</v>
      </c>
    </row>
    <row r="589" spans="1:5" x14ac:dyDescent="0.3">
      <c r="A589" t="s">
        <v>1471</v>
      </c>
      <c r="B589" t="s">
        <v>5</v>
      </c>
      <c r="C589" t="s">
        <v>1472</v>
      </c>
      <c r="D589" t="s">
        <v>7</v>
      </c>
      <c r="E589" t="str">
        <f>HYPERLINK("https://talan.bank.gov.ua/get-user-certificate/2pOgI_zsvo7xJyMpAGaA","Завантажити сертифікат")</f>
        <v>Завантажити сертифікат</v>
      </c>
    </row>
    <row r="590" spans="1:5" x14ac:dyDescent="0.3">
      <c r="A590" t="s">
        <v>1473</v>
      </c>
      <c r="B590" t="s">
        <v>5</v>
      </c>
      <c r="C590" t="s">
        <v>1474</v>
      </c>
      <c r="D590" t="s">
        <v>7</v>
      </c>
      <c r="E590" t="str">
        <f>HYPERLINK("https://talan.bank.gov.ua/get-user-certificate/2pOgI-cpTq0d0pXe5nv8","Завантажити сертифікат")</f>
        <v>Завантажити сертифікат</v>
      </c>
    </row>
    <row r="591" spans="1:5" x14ac:dyDescent="0.3">
      <c r="A591" t="s">
        <v>1475</v>
      </c>
      <c r="B591" t="s">
        <v>5</v>
      </c>
      <c r="C591" t="s">
        <v>1476</v>
      </c>
      <c r="D591" t="s">
        <v>7</v>
      </c>
      <c r="E591" t="str">
        <f>HYPERLINK("https://talan.bank.gov.ua/get-user-certificate/2pOgIh3ufdUNSAzHzC98","Завантажити сертифікат")</f>
        <v>Завантажити сертифікат</v>
      </c>
    </row>
    <row r="592" spans="1:5" x14ac:dyDescent="0.3">
      <c r="A592" t="s">
        <v>1477</v>
      </c>
      <c r="B592" t="s">
        <v>5</v>
      </c>
      <c r="C592" t="s">
        <v>1478</v>
      </c>
      <c r="D592" t="s">
        <v>7</v>
      </c>
      <c r="E592" t="str">
        <f>HYPERLINK("https://talan.bank.gov.ua/get-user-certificate/2pOgIaCGOxkwZYsS399W","Завантажити сертифікат")</f>
        <v>Завантажити сертифікат</v>
      </c>
    </row>
    <row r="593" spans="1:5" x14ac:dyDescent="0.3">
      <c r="A593" t="s">
        <v>1479</v>
      </c>
      <c r="B593" t="s">
        <v>5</v>
      </c>
      <c r="C593" t="s">
        <v>1480</v>
      </c>
      <c r="D593" t="s">
        <v>7</v>
      </c>
      <c r="E593" t="str">
        <f>HYPERLINK("https://talan.bank.gov.ua/get-user-certificate/2pOgIpaNU6eLYbzh9GU6","Завантажити сертифікат")</f>
        <v>Завантажити сертифікат</v>
      </c>
    </row>
    <row r="594" spans="1:5" x14ac:dyDescent="0.3">
      <c r="A594" t="s">
        <v>1481</v>
      </c>
      <c r="B594" t="s">
        <v>5</v>
      </c>
      <c r="C594" t="s">
        <v>1482</v>
      </c>
      <c r="D594" t="s">
        <v>7</v>
      </c>
      <c r="E594" t="str">
        <f>HYPERLINK("https://talan.bank.gov.ua/get-user-certificate/2pOgIj8VBfBEuU0IeC5I","Завантажити сертифікат")</f>
        <v>Завантажити сертифікат</v>
      </c>
    </row>
    <row r="595" spans="1:5" x14ac:dyDescent="0.3">
      <c r="A595" t="s">
        <v>1483</v>
      </c>
      <c r="B595" t="s">
        <v>5</v>
      </c>
      <c r="C595" t="s">
        <v>1484</v>
      </c>
      <c r="D595" t="s">
        <v>74</v>
      </c>
      <c r="E595" t="str">
        <f>HYPERLINK("https://talan.bank.gov.ua/get-user-certificate/2pOgIBepewjOvmn6xGX6","Завантажити сертифікат")</f>
        <v>Завантажити сертифікат</v>
      </c>
    </row>
    <row r="596" spans="1:5" x14ac:dyDescent="0.3">
      <c r="A596" t="s">
        <v>1485</v>
      </c>
      <c r="B596" t="s">
        <v>5</v>
      </c>
      <c r="C596" t="s">
        <v>1486</v>
      </c>
      <c r="D596" t="s">
        <v>10</v>
      </c>
      <c r="E596" t="str">
        <f>HYPERLINK("https://talan.bank.gov.ua/get-user-certificate/2pOgIStltChbMLxK_3K9","Завантажити сертифікат")</f>
        <v>Завантажити сертифікат</v>
      </c>
    </row>
    <row r="597" spans="1:5" x14ac:dyDescent="0.3">
      <c r="A597" t="s">
        <v>1487</v>
      </c>
      <c r="B597" t="s">
        <v>5</v>
      </c>
      <c r="C597" t="s">
        <v>1488</v>
      </c>
      <c r="D597" t="s">
        <v>1489</v>
      </c>
      <c r="E597" t="str">
        <f>HYPERLINK("https://talan.bank.gov.ua/get-user-certificate/2pOgIff01D5C0eipVtXY","Завантажити сертифікат")</f>
        <v>Завантажити сертифікат</v>
      </c>
    </row>
    <row r="598" spans="1:5" x14ac:dyDescent="0.3">
      <c r="A598" t="s">
        <v>1490</v>
      </c>
      <c r="B598" t="s">
        <v>5</v>
      </c>
      <c r="C598" t="s">
        <v>1491</v>
      </c>
      <c r="D598" t="s">
        <v>1284</v>
      </c>
      <c r="E598" t="str">
        <f>HYPERLINK("https://talan.bank.gov.ua/get-user-certificate/2pOgIgDJbFGBousaHASa","Завантажити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  <hyperlink ref="E444" r:id="rId443" tooltip="Завантажити сертифікат" display="Завантажити сертифікат"/>
    <hyperlink ref="E445" r:id="rId444" tooltip="Завантажити сертифікат" display="Завантажити сертифікат"/>
    <hyperlink ref="E446" r:id="rId445" tooltip="Завантажити сертифікат" display="Завантажити сертифікат"/>
    <hyperlink ref="E447" r:id="rId446" tooltip="Завантажити сертифікат" display="Завантажити сертифікат"/>
    <hyperlink ref="E448" r:id="rId447" tooltip="Завантажити сертифікат" display="Завантажити сертифікат"/>
    <hyperlink ref="E449" r:id="rId448" tooltip="Завантажити сертифікат" display="Завантажити сертифікат"/>
    <hyperlink ref="E450" r:id="rId449" tooltip="Завантажити сертифікат" display="Завантажити сертифікат"/>
    <hyperlink ref="E451" r:id="rId450" tooltip="Завантажити сертифікат" display="Завантажити сертифікат"/>
    <hyperlink ref="E452" r:id="rId451" tooltip="Завантажити сертифікат" display="Завантажити сертифікат"/>
    <hyperlink ref="E453" r:id="rId452" tooltip="Завантажити сертифікат" display="Завантажити сертифікат"/>
    <hyperlink ref="E454" r:id="rId453" tooltip="Завантажити сертифікат" display="Завантажити сертифікат"/>
    <hyperlink ref="E455" r:id="rId454" tooltip="Завантажити сертифікат" display="Завантажити сертифікат"/>
    <hyperlink ref="E456" r:id="rId455" tooltip="Завантажити сертифікат" display="Завантажити сертифікат"/>
    <hyperlink ref="E457" r:id="rId456" tooltip="Завантажити сертифікат" display="Завантажити сертифікат"/>
    <hyperlink ref="E458" r:id="rId457" tooltip="Завантажити сертифікат" display="Завантажити сертифікат"/>
    <hyperlink ref="E459" r:id="rId458" tooltip="Завантажити сертифікат" display="Завантажити сертифікат"/>
    <hyperlink ref="E460" r:id="rId459" tooltip="Завантажити сертифікат" display="Завантажити сертифікат"/>
    <hyperlink ref="E461" r:id="rId460" tooltip="Завантажити сертифікат" display="Завантажити сертифікат"/>
    <hyperlink ref="E462" r:id="rId461" tooltip="Завантажити сертифікат" display="Завантажити сертифікат"/>
    <hyperlink ref="E463" r:id="rId462" tooltip="Завантажити сертифікат" display="Завантажити сертифікат"/>
    <hyperlink ref="E464" r:id="rId463" tooltip="Завантажити сертифікат" display="Завантажити сертифікат"/>
    <hyperlink ref="E465" r:id="rId464" tooltip="Завантажити сертифікат" display="Завантажити сертифікат"/>
    <hyperlink ref="E466" r:id="rId465" tooltip="Завантажити сертифікат" display="Завантажити сертифікат"/>
    <hyperlink ref="E467" r:id="rId466" tooltip="Завантажити сертифікат" display="Завантажити сертифікат"/>
    <hyperlink ref="E468" r:id="rId467" tooltip="Завантажити сертифікат" display="Завантажити сертифікат"/>
    <hyperlink ref="E469" r:id="rId468" tooltip="Завантажити сертифікат" display="Завантажити сертифікат"/>
    <hyperlink ref="E470" r:id="rId469" tooltip="Завантажити сертифікат" display="Завантажити сертифікат"/>
    <hyperlink ref="E471" r:id="rId470" tooltip="Завантажити сертифікат" display="Завантажити сертифікат"/>
    <hyperlink ref="E472" r:id="rId471" tooltip="Завантажити сертифікат" display="Завантажити сертифікат"/>
    <hyperlink ref="E473" r:id="rId472" tooltip="Завантажити сертифікат" display="Завантажити сертифікат"/>
    <hyperlink ref="E474" r:id="rId473" tooltip="Завантажити сертифікат" display="Завантажити сертифікат"/>
    <hyperlink ref="E475" r:id="rId474" tooltip="Завантажити сертифікат" display="Завантажити сертифікат"/>
    <hyperlink ref="E476" r:id="rId475" tooltip="Завантажити сертифікат" display="Завантажити сертифікат"/>
    <hyperlink ref="E477" r:id="rId476" tooltip="Завантажити сертифікат" display="Завантажити сертифікат"/>
    <hyperlink ref="E478" r:id="rId477" tooltip="Завантажити сертифікат" display="Завантажити сертифікат"/>
    <hyperlink ref="E479" r:id="rId478" tooltip="Завантажити сертифікат" display="Завантажити сертифікат"/>
    <hyperlink ref="E480" r:id="rId479" tooltip="Завантажити сертифікат" display="Завантажити сертифікат"/>
    <hyperlink ref="E481" r:id="rId480" tooltip="Завантажити сертифікат" display="Завантажити сертифікат"/>
    <hyperlink ref="E482" r:id="rId481" tooltip="Завантажити сертифікат" display="Завантажити сертифікат"/>
    <hyperlink ref="E483" r:id="rId482" tooltip="Завантажити сертифікат" display="Завантажити сертифікат"/>
    <hyperlink ref="E484" r:id="rId483" tooltip="Завантажити сертифікат" display="Завантажити сертифікат"/>
    <hyperlink ref="E485" r:id="rId484" tooltip="Завантажити сертифікат" display="Завантажити сертифікат"/>
    <hyperlink ref="E486" r:id="rId485" tooltip="Завантажити сертифікат" display="Завантажити сертифікат"/>
    <hyperlink ref="E487" r:id="rId486" tooltip="Завантажити сертифікат" display="Завантажити сертифікат"/>
    <hyperlink ref="E488" r:id="rId487" tooltip="Завантажити сертифікат" display="Завантажити сертифікат"/>
    <hyperlink ref="E489" r:id="rId488" tooltip="Завантажити сертифікат" display="Завантажити сертифікат"/>
    <hyperlink ref="E490" r:id="rId489" tooltip="Завантажити сертифікат" display="Завантажити сертифікат"/>
    <hyperlink ref="E491" r:id="rId490" tooltip="Завантажити сертифікат" display="Завантажити сертифікат"/>
    <hyperlink ref="E492" r:id="rId491" tooltip="Завантажити сертифікат" display="Завантажити сертифікат"/>
    <hyperlink ref="E493" r:id="rId492" tooltip="Завантажити сертифікат" display="Завантажити сертифікат"/>
    <hyperlink ref="E494" r:id="rId493" tooltip="Завантажити сертифікат" display="Завантажити сертифікат"/>
    <hyperlink ref="E495" r:id="rId494" tooltip="Завантажити сертифікат" display="Завантажити сертифікат"/>
    <hyperlink ref="E496" r:id="rId495" tooltip="Завантажити сертифікат" display="Завантажити сертифікат"/>
    <hyperlink ref="E497" r:id="rId496" tooltip="Завантажити сертифікат" display="Завантажити сертифікат"/>
    <hyperlink ref="E498" r:id="rId497" tooltip="Завантажити сертифікат" display="Завантажити сертифікат"/>
    <hyperlink ref="E499" r:id="rId498" tooltip="Завантажити сертифікат" display="Завантажити сертифікат"/>
    <hyperlink ref="E500" r:id="rId499" tooltip="Завантажити сертифікат" display="Завантажити сертифікат"/>
    <hyperlink ref="E501" r:id="rId500" tooltip="Завантажити сертифікат" display="Завантажити сертифікат"/>
    <hyperlink ref="E502" r:id="rId501" tooltip="Завантажити сертифікат" display="Завантажити сертифікат"/>
    <hyperlink ref="E503" r:id="rId502" tooltip="Завантажити сертифікат" display="Завантажити сертифікат"/>
    <hyperlink ref="E504" r:id="rId503" tooltip="Завантажити сертифікат" display="Завантажити сертифікат"/>
    <hyperlink ref="E505" r:id="rId504" tooltip="Завантажити сертифікат" display="Завантажити сертифікат"/>
    <hyperlink ref="E506" r:id="rId505" tooltip="Завантажити сертифікат" display="Завантажити сертифікат"/>
    <hyperlink ref="E507" r:id="rId506" tooltip="Завантажити сертифікат" display="Завантажити сертифікат"/>
    <hyperlink ref="E508" r:id="rId507" tooltip="Завантажити сертифікат" display="Завантажити сертифікат"/>
    <hyperlink ref="E509" r:id="rId508" tooltip="Завантажити сертифікат" display="Завантажити сертифікат"/>
    <hyperlink ref="E510" r:id="rId509" tooltip="Завантажити сертифікат" display="Завантажити сертифікат"/>
    <hyperlink ref="E511" r:id="rId510" tooltip="Завантажити сертифікат" display="Завантажити сертифікат"/>
    <hyperlink ref="E512" r:id="rId511" tooltip="Завантажити сертифікат" display="Завантажити сертифікат"/>
    <hyperlink ref="E513" r:id="rId512" tooltip="Завантажити сертифікат" display="Завантажити сертифікат"/>
    <hyperlink ref="E514" r:id="rId513" tooltip="Завантажити сертифікат" display="Завантажити сертифікат"/>
    <hyperlink ref="E515" r:id="rId514" tooltip="Завантажити сертифікат" display="Завантажити сертифікат"/>
    <hyperlink ref="E516" r:id="rId515" tooltip="Завантажити сертифікат" display="Завантажити сертифікат"/>
    <hyperlink ref="E517" r:id="rId516" tooltip="Завантажити сертифікат" display="Завантажити сертифікат"/>
    <hyperlink ref="E518" r:id="rId517" tooltip="Завантажити сертифікат" display="Завантажити сертифікат"/>
    <hyperlink ref="E519" r:id="rId518" tooltip="Завантажити сертифікат" display="Завантажити сертифікат"/>
    <hyperlink ref="E520" r:id="rId519" tooltip="Завантажити сертифікат" display="Завантажити сертифікат"/>
    <hyperlink ref="E521" r:id="rId520" tooltip="Завантажити сертифікат" display="Завантажити сертифікат"/>
    <hyperlink ref="E522" r:id="rId521" tooltip="Завантажити сертифікат" display="Завантажити сертифікат"/>
    <hyperlink ref="E523" r:id="rId522" tooltip="Завантажити сертифікат" display="Завантажити сертифікат"/>
    <hyperlink ref="E524" r:id="rId523" tooltip="Завантажити сертифікат" display="Завантажити сертифікат"/>
    <hyperlink ref="E525" r:id="rId524" tooltip="Завантажити сертифікат" display="Завантажити сертифікат"/>
    <hyperlink ref="E526" r:id="rId525" tooltip="Завантажити сертифікат" display="Завантажити сертифікат"/>
    <hyperlink ref="E527" r:id="rId526" tooltip="Завантажити сертифікат" display="Завантажити сертифікат"/>
    <hyperlink ref="E528" r:id="rId527" tooltip="Завантажити сертифікат" display="Завантажити сертифікат"/>
    <hyperlink ref="E529" r:id="rId528" tooltip="Завантажити сертифікат" display="Завантажити сертифікат"/>
    <hyperlink ref="E530" r:id="rId529" tooltip="Завантажити сертифікат" display="Завантажити сертифікат"/>
    <hyperlink ref="E531" r:id="rId530" tooltip="Завантажити сертифікат" display="Завантажити сертифікат"/>
    <hyperlink ref="E532" r:id="rId531" tooltip="Завантажити сертифікат" display="Завантажити сертифікат"/>
    <hyperlink ref="E533" r:id="rId532" tooltip="Завантажити сертифікат" display="Завантажити сертифікат"/>
    <hyperlink ref="E534" r:id="rId533" tooltip="Завантажити сертифікат" display="Завантажити сертифікат"/>
    <hyperlink ref="E535" r:id="rId534" tooltip="Завантажити сертифікат" display="Завантажити сертифікат"/>
    <hyperlink ref="E536" r:id="rId535" tooltip="Завантажити сертифікат" display="Завантажити сертифікат"/>
    <hyperlink ref="E537" r:id="rId536" tooltip="Завантажити сертифікат" display="Завантажити сертифікат"/>
    <hyperlink ref="E538" r:id="rId537" tooltip="Завантажити сертифікат" display="Завантажити сертифікат"/>
    <hyperlink ref="E539" r:id="rId538" tooltip="Завантажити сертифікат" display="Завантажити сертифікат"/>
    <hyperlink ref="E540" r:id="rId539" tooltip="Завантажити сертифікат" display="Завантажити сертифікат"/>
    <hyperlink ref="E541" r:id="rId540" tooltip="Завантажити сертифікат" display="Завантажити сертифікат"/>
    <hyperlink ref="E542" r:id="rId541" tooltip="Завантажити сертифікат" display="Завантажити сертифікат"/>
    <hyperlink ref="E543" r:id="rId542" tooltip="Завантажити сертифікат" display="Завантажити сертифікат"/>
    <hyperlink ref="E544" r:id="rId543" tooltip="Завантажити сертифікат" display="Завантажити сертифікат"/>
    <hyperlink ref="E545" r:id="rId544" tooltip="Завантажити сертифікат" display="Завантажити сертифікат"/>
    <hyperlink ref="E546" r:id="rId545" tooltip="Завантажити сертифікат" display="Завантажити сертифікат"/>
    <hyperlink ref="E547" r:id="rId546" tooltip="Завантажити сертифікат" display="Завантажити сертифікат"/>
    <hyperlink ref="E548" r:id="rId547" tooltip="Завантажити сертифікат" display="Завантажити сертифікат"/>
    <hyperlink ref="E549" r:id="rId548" tooltip="Завантажити сертифікат" display="Завантажити сертифікат"/>
    <hyperlink ref="E550" r:id="rId549" tooltip="Завантажити сертифікат" display="Завантажити сертифікат"/>
    <hyperlink ref="E551" r:id="rId550" tooltip="Завантажити сертифікат" display="Завантажити сертифікат"/>
    <hyperlink ref="E552" r:id="rId551" tooltip="Завантажити сертифікат" display="Завантажити сертифікат"/>
    <hyperlink ref="E553" r:id="rId552" tooltip="Завантажити сертифікат" display="Завантажити сертифікат"/>
    <hyperlink ref="E554" r:id="rId553" tooltip="Завантажити сертифікат" display="Завантажити сертифікат"/>
    <hyperlink ref="E555" r:id="rId554" tooltip="Завантажити сертифікат" display="Завантажити сертифікат"/>
    <hyperlink ref="E556" r:id="rId555" tooltip="Завантажити сертифікат" display="Завантажити сертифікат"/>
    <hyperlink ref="E557" r:id="rId556" tooltip="Завантажити сертифікат" display="Завантажити сертифікат"/>
    <hyperlink ref="E558" r:id="rId557" tooltip="Завантажити сертифікат" display="Завантажити сертифікат"/>
    <hyperlink ref="E559" r:id="rId558" tooltip="Завантажити сертифікат" display="Завантажити сертифікат"/>
    <hyperlink ref="E560" r:id="rId559" tooltip="Завантажити сертифікат" display="Завантажити сертифікат"/>
    <hyperlink ref="E561" r:id="rId560" tooltip="Завантажити сертифікат" display="Завантажити сертифікат"/>
    <hyperlink ref="E562" r:id="rId561" tooltip="Завантажити сертифікат" display="Завантажити сертифікат"/>
    <hyperlink ref="E563" r:id="rId562" tooltip="Завантажити сертифікат" display="Завантажити сертифікат"/>
    <hyperlink ref="E564" r:id="rId563" tooltip="Завантажити сертифікат" display="Завантажити сертифікат"/>
    <hyperlink ref="E565" r:id="rId564" tooltip="Завантажити сертифікат" display="Завантажити сертифікат"/>
    <hyperlink ref="E566" r:id="rId565" tooltip="Завантажити сертифікат" display="Завантажити сертифікат"/>
    <hyperlink ref="E567" r:id="rId566" tooltip="Завантажити сертифікат" display="Завантажити сертифікат"/>
    <hyperlink ref="E568" r:id="rId567" tooltip="Завантажити сертифікат" display="Завантажити сертифікат"/>
    <hyperlink ref="E569" r:id="rId568" tooltip="Завантажити сертифікат" display="Завантажити сертифікат"/>
    <hyperlink ref="E570" r:id="rId569" tooltip="Завантажити сертифікат" display="Завантажити сертифікат"/>
    <hyperlink ref="E571" r:id="rId570" tooltip="Завантажити сертифікат" display="Завантажити сертифікат"/>
    <hyperlink ref="E572" r:id="rId571" tooltip="Завантажити сертифікат" display="Завантажити сертифікат"/>
    <hyperlink ref="E573" r:id="rId572" tooltip="Завантажити сертифікат" display="Завантажити сертифікат"/>
    <hyperlink ref="E574" r:id="rId573" tooltip="Завантажити сертифікат" display="Завантажити сертифікат"/>
    <hyperlink ref="E575" r:id="rId574" tooltip="Завантажити сертифікат" display="Завантажити сертифікат"/>
    <hyperlink ref="E576" r:id="rId575" tooltip="Завантажити сертифікат" display="Завантажити сертифікат"/>
    <hyperlink ref="E577" r:id="rId576" tooltip="Завантажити сертифікат" display="Завантажити сертифікат"/>
    <hyperlink ref="E578" r:id="rId577" tooltip="Завантажити сертифікат" display="Завантажити сертифікат"/>
    <hyperlink ref="E579" r:id="rId578" tooltip="Завантажити сертифікат" display="Завантажити сертифікат"/>
    <hyperlink ref="E580" r:id="rId579" tooltip="Завантажити сертифікат" display="Завантажити сертифікат"/>
    <hyperlink ref="E581" r:id="rId580" tooltip="Завантажити сертифікат" display="Завантажити сертифікат"/>
    <hyperlink ref="E582" r:id="rId581" tooltip="Завантажити сертифікат" display="Завантажити сертифікат"/>
    <hyperlink ref="E583" r:id="rId582" tooltip="Завантажити сертифікат" display="Завантажити сертифікат"/>
    <hyperlink ref="E584" r:id="rId583" tooltip="Завантажити сертифікат" display="Завантажити сертифікат"/>
    <hyperlink ref="E585" r:id="rId584" tooltip="Завантажити сертифікат" display="Завантажити сертифікат"/>
    <hyperlink ref="E586" r:id="rId585" tooltip="Завантажити сертифікат" display="Завантажити сертифікат"/>
    <hyperlink ref="E587" r:id="rId586" tooltip="Завантажити сертифікат" display="Завантажити сертифікат"/>
    <hyperlink ref="E588" r:id="rId587" tooltip="Завантажити сертифікат" display="Завантажити сертифікат"/>
    <hyperlink ref="E589" r:id="rId588" tooltip="Завантажити сертифікат" display="Завантажити сертифікат"/>
    <hyperlink ref="E590" r:id="rId589" tooltip="Завантажити сертифікат" display="Завантажити сертифікат"/>
    <hyperlink ref="E591" r:id="rId590" tooltip="Завантажити сертифікат" display="Завантажити сертифікат"/>
    <hyperlink ref="E592" r:id="rId591" tooltip="Завантажити сертифікат" display="Завантажити сертифікат"/>
    <hyperlink ref="E593" r:id="rId592" tooltip="Завантажити сертифікат" display="Завантажити сертифікат"/>
    <hyperlink ref="E594" r:id="rId593" tooltip="Завантажити сертифікат" display="Завантажити сертифікат"/>
    <hyperlink ref="E595" r:id="rId594" tooltip="Завантажити сертифікат" display="Завантажити сертифікат"/>
    <hyperlink ref="E596" r:id="rId595" tooltip="Завантажити сертифікат" display="Завантажити сертифікат"/>
    <hyperlink ref="E597" r:id="rId596" tooltip="Завантажити сертифікат" display="Завантажити сертифікат"/>
    <hyperlink ref="E598" r:id="rId597" tooltip="Завантажити сертифікат" display="Завантажити сертифікат"/>
  </hyperlinks>
  <pageMargins left="0.7" right="0.7" top="0.75" bottom="0.75" header="0.3" footer="0.3"/>
  <pageSetup orientation="portrait" r:id="rId5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2025-04-10T14:45:08Z</dcterms:created>
  <dcterms:modified xsi:type="dcterms:W3CDTF">2025-04-11T07:32:05Z</dcterms:modified>
  <cp:category/>
</cp:coreProperties>
</file>