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 GMW2025\Сертифікати вебінари GMW2025\6_24.03  Кому довіряти як перевіряти фінансові поради та фінансових експертів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823" i="1" l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<sst xmlns="http://schemas.openxmlformats.org/spreadsheetml/2006/main" count="3293" uniqueCount="2045">
  <si>
    <t>номер</t>
  </si>
  <si>
    <t>дата</t>
  </si>
  <si>
    <t>ПІБ</t>
  </si>
  <si>
    <t>Посилання на сертифікат</t>
  </si>
  <si>
    <t>GMW2025_6_001</t>
  </si>
  <si>
    <t>10 квітня 2025 р.</t>
  </si>
  <si>
    <t>Булдакова Олександра Леонідівна</t>
  </si>
  <si>
    <t>Центральноукраїнський національний технічний університет</t>
  </si>
  <si>
    <t>GMW2025_6_002</t>
  </si>
  <si>
    <t>Прилуцька Тетяна Дмитрівна</t>
  </si>
  <si>
    <t>Харківський національний педагогічний університет імені Г.С. Сковороди</t>
  </si>
  <si>
    <t>GMW2025_6_003</t>
  </si>
  <si>
    <t>Цебро Соф'я Олегівна</t>
  </si>
  <si>
    <t>Донецький ліцей #1 Донецької селищної ради Ізюмського району Харківської області</t>
  </si>
  <si>
    <t>GMW2025_6_004</t>
  </si>
  <si>
    <t>Синицина Анастасія Олексіївна</t>
  </si>
  <si>
    <t>Лозівська філія Харківського автомобільно-дорожнього фахового коледжу</t>
  </si>
  <si>
    <t>GMW2025_6_005</t>
  </si>
  <si>
    <t>Барта Владислав Олексійович</t>
  </si>
  <si>
    <t>Мукачівський Кооперативний Фаховий Коледж Бізнесу</t>
  </si>
  <si>
    <t>GMW2025_6_006</t>
  </si>
  <si>
    <t>Сулейко Вікторія Максимівна</t>
  </si>
  <si>
    <t>Міжрегіональна академія управління персоналом</t>
  </si>
  <si>
    <t>GMW2025_6_007</t>
  </si>
  <si>
    <t>Бровар Марія Степанівна</t>
  </si>
  <si>
    <t>Львівський національний університет імені Івана Франка</t>
  </si>
  <si>
    <t>GMW2025_6_008</t>
  </si>
  <si>
    <t>Любов Вікторівна Булих</t>
  </si>
  <si>
    <t>ВСП "Золотоніський фаховий коледж ветеринарної медицини Білоцерківського національного аграрного університету"</t>
  </si>
  <si>
    <t>GMW2025_6_009</t>
  </si>
  <si>
    <t>Петренко Ольга Павлівна</t>
  </si>
  <si>
    <t>Одеський державний аграрний університет</t>
  </si>
  <si>
    <t>GMW2025_6_010</t>
  </si>
  <si>
    <t>Безносюк Мар‘яна Борисівна</t>
  </si>
  <si>
    <t>Національна академія внутрішніх справ</t>
  </si>
  <si>
    <t>GMW2025_6_011</t>
  </si>
  <si>
    <t>Глюзіцька Валентина Миколаївна</t>
  </si>
  <si>
    <t>ВСП Хорольський агропромисловий фаховий коледж ПДАУколедж</t>
  </si>
  <si>
    <t>GMW2025_6_012</t>
  </si>
  <si>
    <t>Бакурова Ірина Сергіївна</t>
  </si>
  <si>
    <t>Криворізький національний університет</t>
  </si>
  <si>
    <t>GMW2025_6_013</t>
  </si>
  <si>
    <t>Назарова Поліна Максимівна</t>
  </si>
  <si>
    <t>GMW2025_6_014</t>
  </si>
  <si>
    <t>Греля Ірина Анатоліівна</t>
  </si>
  <si>
    <t>Державний університет інфроструктури та технологій</t>
  </si>
  <si>
    <t>GMW2025_6_015</t>
  </si>
  <si>
    <t>Щербина Поліна Сергіївна</t>
  </si>
  <si>
    <t>GMW2025_6_016</t>
  </si>
  <si>
    <t>Пузій Ангеліна Олександрівна</t>
  </si>
  <si>
    <t>Optima School</t>
  </si>
  <si>
    <t>GMW2025_6_017</t>
  </si>
  <si>
    <t>ЖАРІКОВА АННА</t>
  </si>
  <si>
    <t>НАЦІОНАЛЬНИЙ УНІВЕРСИТЕТ БІОРЕСУРСІВ І ПРИРОДОКОРИТСУВАННЯ УКРАЇНИ</t>
  </si>
  <si>
    <t>GMW2025_6_018</t>
  </si>
  <si>
    <t>Дмитрук Анастасія Віталіївна</t>
  </si>
  <si>
    <t>Національна академія внутрішніх справ України</t>
  </si>
  <si>
    <t>GMW2025_6_019</t>
  </si>
  <si>
    <t>Кочерган Богдан Олександрович</t>
  </si>
  <si>
    <t>Чернівецький торговельно-економічний інститут Державного торговельно-економічного університету</t>
  </si>
  <si>
    <t>GMW2025_6_020</t>
  </si>
  <si>
    <t>Кусов Юлія Олександрівна</t>
  </si>
  <si>
    <t>Полтавський університет економіки і торгівлі</t>
  </si>
  <si>
    <t>GMW2025_6_021</t>
  </si>
  <si>
    <t>Бутова Людмила Володимирівна</t>
  </si>
  <si>
    <t>Новокаховський приладобудівний фаховий коледж</t>
  </si>
  <si>
    <t>GMW2025_6_022</t>
  </si>
  <si>
    <t>Коршак Олександра Сергіївна</t>
  </si>
  <si>
    <t>GMW2025_6_023</t>
  </si>
  <si>
    <t>Гірік Олег</t>
  </si>
  <si>
    <t>GMW2025_6_024</t>
  </si>
  <si>
    <t>Костюк Павло Костянтинович</t>
  </si>
  <si>
    <t>Новокаховський приладобудівний фаховий колоедж</t>
  </si>
  <si>
    <t>GMW2025_6_025</t>
  </si>
  <si>
    <t>Сурхаєва Марина Олександрівна</t>
  </si>
  <si>
    <t>GMW2025_6_026</t>
  </si>
  <si>
    <t>Natalia Spolitak</t>
  </si>
  <si>
    <t>Міжнародний класичний університет ім. Пилипа Орлика</t>
  </si>
  <si>
    <t>GMW2025_6_027</t>
  </si>
  <si>
    <t>Подплєтній Валерій Володимирович</t>
  </si>
  <si>
    <t>GMW2025_6_028</t>
  </si>
  <si>
    <t>Кириченко Олег Анатолійович</t>
  </si>
  <si>
    <t>GMW2025_6_029</t>
  </si>
  <si>
    <t>Сінькевич Вікторія Василівна</t>
  </si>
  <si>
    <t>GMW2025_6_030</t>
  </si>
  <si>
    <t>Білий Олег Петрович</t>
  </si>
  <si>
    <t>GMW2025_6_031</t>
  </si>
  <si>
    <t>Величковський Олександр Володимирович</t>
  </si>
  <si>
    <t>GMW2025_6_032</t>
  </si>
  <si>
    <t>Іванов Олег Миколайович</t>
  </si>
  <si>
    <t>GMW2025_6_033</t>
  </si>
  <si>
    <t>Кирпичов Олександр Михайлович</t>
  </si>
  <si>
    <t>GMW2025_6_034</t>
  </si>
  <si>
    <t>Ведмідська Наталія Миколаївна</t>
  </si>
  <si>
    <t>GMW2025_6_035</t>
  </si>
  <si>
    <t>Кондратюк Олександр Микитович</t>
  </si>
  <si>
    <t>GMW2025_6_036</t>
  </si>
  <si>
    <t>Коровкін Олександр Андріійович</t>
  </si>
  <si>
    <t>GMW2025_6_037</t>
  </si>
  <si>
    <t>Сасова Юлія Володимирівна</t>
  </si>
  <si>
    <t>GMW2025_6_038</t>
  </si>
  <si>
    <t>Будніков Олександр Євгенійович</t>
  </si>
  <si>
    <t>Херсонський державний аграрно-економічний університет</t>
  </si>
  <si>
    <t>GMW2025_6_039</t>
  </si>
  <si>
    <t>ДЗЮБУК Віта Петріва</t>
  </si>
  <si>
    <t>Поліський ліцей Березнівської міської ради Рівненського району Рівненської області</t>
  </si>
  <si>
    <t>GMW2025_6_040</t>
  </si>
  <si>
    <t>Голіней Юлія Олександрівна</t>
  </si>
  <si>
    <t>Державний навчальний заклад "Центр професійно-технічної освіти 1 м.Вінниці"</t>
  </si>
  <si>
    <t>GMW2025_6_041</t>
  </si>
  <si>
    <t>Душенківська Вікторія Василівна</t>
  </si>
  <si>
    <t>Уманський Державний Педагогічний Університет Університет імені Павла Тичини</t>
  </si>
  <si>
    <t>GMW2025_6_042</t>
  </si>
  <si>
    <t>Таран Анна Олександрівна</t>
  </si>
  <si>
    <t>Оптіма</t>
  </si>
  <si>
    <t>GMW2025_6_043</t>
  </si>
  <si>
    <t>Костюк Павло</t>
  </si>
  <si>
    <t>GMW2025_6_044</t>
  </si>
  <si>
    <t>Сполітак Наталія Сергіївна</t>
  </si>
  <si>
    <t>GMW2025_6_045</t>
  </si>
  <si>
    <t>Кричун Валерія Сергіївна</t>
  </si>
  <si>
    <t>Комунальний заклад дошкільної освіти (ясла-садок) №257 Криворізької міської ради</t>
  </si>
  <si>
    <t>GMW2025_6_046</t>
  </si>
  <si>
    <t>Кісельова Ірина Іванівна</t>
  </si>
  <si>
    <t>Харківський фаховий коледж технологій та дизайну</t>
  </si>
  <si>
    <t>GMW2025_6_047</t>
  </si>
  <si>
    <t>Онищенко Валентин Володимирович</t>
  </si>
  <si>
    <t>МКУ імені Пилипа Орлика</t>
  </si>
  <si>
    <t>GMW2025_6_048</t>
  </si>
  <si>
    <t>Щербак Дар'я Сергіївна</t>
  </si>
  <si>
    <t>Віртуальна екскурсія " Жіночий світ монети".</t>
  </si>
  <si>
    <t>GMW2025_6_049</t>
  </si>
  <si>
    <t>Матвєєва Любов Андріївна</t>
  </si>
  <si>
    <t>Херсонський державний аграрно економічний університет</t>
  </si>
  <si>
    <t>GMW2025_6_050</t>
  </si>
  <si>
    <t>ПАЩЕНКО ОКСАНА ВАСИЛІВНА</t>
  </si>
  <si>
    <t>НАЦІОНАЛЬНИЙ УНІВЕРСИТЕТ БІОРЕСУРСІВ І ПРИРОДОКОРИСТУВАННЯ УКРАЇНИ</t>
  </si>
  <si>
    <t>GMW2025_6_051</t>
  </si>
  <si>
    <t>Сукомел Дмитро</t>
  </si>
  <si>
    <t>В назву організації вписуєте ВСП "ФЕК КНЕУ імені Вадима Гетьмана"</t>
  </si>
  <si>
    <t>GMW2025_6_052</t>
  </si>
  <si>
    <t>Пиріг Елнур Маілович</t>
  </si>
  <si>
    <t>Криворізький Національний Університет</t>
  </si>
  <si>
    <t>GMW2025_6_053</t>
  </si>
  <si>
    <t>Дехтяренко Вероніка Дмитрівна</t>
  </si>
  <si>
    <t>Фаховий коледж інженерії, управління та землевпорядкування Державного некомерційного підприємства "Державний університет "Київський авіаційний інститут"</t>
  </si>
  <si>
    <t>GMW2025_6_054</t>
  </si>
  <si>
    <t>Бєлугіна Тетяна Ігорівна</t>
  </si>
  <si>
    <t>Херсонський державний університет</t>
  </si>
  <si>
    <t>GMW2025_6_055</t>
  </si>
  <si>
    <t>Чигрикова Тетяна Володимирівна</t>
  </si>
  <si>
    <t>АТ «А-БАНК»</t>
  </si>
  <si>
    <t>GMW2025_6_056</t>
  </si>
  <si>
    <t>Мєдвєдєва Ольга Олександрівна</t>
  </si>
  <si>
    <t>Комунальний заклад дошкільної освіти 259 Дніпровської міської ради</t>
  </si>
  <si>
    <t>GMW2025_6_057</t>
  </si>
  <si>
    <t>Ярмощук Вікторія Олегівна</t>
  </si>
  <si>
    <t>Київський фаховий коледж туризму та готельного господарства</t>
  </si>
  <si>
    <t>GMW2025_6_058</t>
  </si>
  <si>
    <t>Рябченко Ірина Михайлівна</t>
  </si>
  <si>
    <t>Відокремлений структурний підрозділ Конотопський індустріально-педагогічний фаховий коледж Сумського державного університету</t>
  </si>
  <si>
    <t>GMW2025_6_059</t>
  </si>
  <si>
    <t>Акопян Ріта Рафіківна</t>
  </si>
  <si>
    <t>GMW2025_6_060</t>
  </si>
  <si>
    <t>Санницька Анна Іванівна</t>
  </si>
  <si>
    <t>GMW2025_6_061</t>
  </si>
  <si>
    <t>Гілевич Камєлія Валеріївна</t>
  </si>
  <si>
    <t>GMW2025_6_062</t>
  </si>
  <si>
    <t>Корнієнко Валерія Романівна</t>
  </si>
  <si>
    <t>Таврійський державний агротехнологічний університет</t>
  </si>
  <si>
    <t>GMW2025_6_063</t>
  </si>
  <si>
    <t>Устименко Анастасія Анатоліївна</t>
  </si>
  <si>
    <t>Таврійський агрономічного державний університет імені Дмитра Моторного</t>
  </si>
  <si>
    <t>GMW2025_6_064</t>
  </si>
  <si>
    <t>Новак Анна Сергіївна</t>
  </si>
  <si>
    <t>GMW2025_6_065</t>
  </si>
  <si>
    <t>Мацола Юлія Дмитрівна</t>
  </si>
  <si>
    <t>GMW2025_6_066</t>
  </si>
  <si>
    <t>Крупинська Віра Володимирівна</t>
  </si>
  <si>
    <t>Таврійський Державний Агротехнологічний університет імені Дмитра Моторного</t>
  </si>
  <si>
    <t>GMW2025_6_067</t>
  </si>
  <si>
    <t>Топоркова Анастасія Сергіївна</t>
  </si>
  <si>
    <t>GMW2025_6_068</t>
  </si>
  <si>
    <t>Веліченко Дмитро Святославович</t>
  </si>
  <si>
    <t>ОДЕСЬКИЙ ЛІЦЕЙ №28</t>
  </si>
  <si>
    <t>GMW2025_6_069</t>
  </si>
  <si>
    <t>Савон Аліна Сергіївна</t>
  </si>
  <si>
    <t>Таврійський державний агротехнологічний університет імені Дмитра Моторного</t>
  </si>
  <si>
    <t>GMW2025_6_070</t>
  </si>
  <si>
    <t>Вітер Поліна Віталіївна</t>
  </si>
  <si>
    <t>GMW2025_6_071</t>
  </si>
  <si>
    <t>Шкіндер Анастасія Миколаївна</t>
  </si>
  <si>
    <t>GMW2025_6_072</t>
  </si>
  <si>
    <t>Лаврінець Віталіна Тарасівна</t>
  </si>
  <si>
    <t>Національний університет «Чернігівська політехніка»</t>
  </si>
  <si>
    <t>GMW2025_6_073</t>
  </si>
  <si>
    <t>Тарабенко Альона Анатоліївна</t>
  </si>
  <si>
    <t>Національний університет "Чернігівська політехніка"</t>
  </si>
  <si>
    <t>GMW2025_6_074</t>
  </si>
  <si>
    <t>Повод Тетяна Миколаївна</t>
  </si>
  <si>
    <t>GMW2025_6_075</t>
  </si>
  <si>
    <t>Малоросіянова Лілія Сергіївна</t>
  </si>
  <si>
    <t>GMW2025_6_076</t>
  </si>
  <si>
    <t>Коваленко Вікторія Григорівна</t>
  </si>
  <si>
    <t>Бердянська гімназія № 7 "Меотида" Бердянської міської ради Запорізької області</t>
  </si>
  <si>
    <t>GMW2025_6_077</t>
  </si>
  <si>
    <t>Малько Валерія Олександрівна</t>
  </si>
  <si>
    <t>GMW2025_6_078</t>
  </si>
  <si>
    <t>Тарасюк Владислав Валерійович</t>
  </si>
  <si>
    <t>GMW2025_6_079</t>
  </si>
  <si>
    <t>Пеняк Юлія Сергіївна</t>
  </si>
  <si>
    <t>Харківський національний університет імені В.Н. Каразіна</t>
  </si>
  <si>
    <t>GMW2025_6_080</t>
  </si>
  <si>
    <t>Сибірцев Володимир Васильович</t>
  </si>
  <si>
    <t>GMW2025_6_081</t>
  </si>
  <si>
    <t>Сашко Ольга Петрівна</t>
  </si>
  <si>
    <t>Луцький кооперативний фаховий коледж ЛТЕУ</t>
  </si>
  <si>
    <t>GMW2025_6_082</t>
  </si>
  <si>
    <t>Покровка Валерія Едуардівна</t>
  </si>
  <si>
    <t>GMW2025_6_083</t>
  </si>
  <si>
    <t>Кулик Юлія Миколаївна</t>
  </si>
  <si>
    <t>Черкаський державний фаховий бізнес-коледж</t>
  </si>
  <si>
    <t>GMW2025_6_084</t>
  </si>
  <si>
    <t>Шільвінська Ольга Леонардівна</t>
  </si>
  <si>
    <t>GMW2025_6_085</t>
  </si>
  <si>
    <t>Москаленко Олена Володимирівна</t>
  </si>
  <si>
    <t>Харківський національний університет імені В.Н.Каразіна</t>
  </si>
  <si>
    <t>GMW2025_6_086</t>
  </si>
  <si>
    <t>Лазарь Тимофій Валерійович</t>
  </si>
  <si>
    <t>Таврійський державний агротехнологíчний університéт íмені Дмитра Моторного</t>
  </si>
  <si>
    <t>GMW2025_6_087</t>
  </si>
  <si>
    <t>Талько Аліна Русланівна</t>
  </si>
  <si>
    <t>Державний університет «Житомирська політехніка»</t>
  </si>
  <si>
    <t>GMW2025_6_088</t>
  </si>
  <si>
    <t>Піскунов Роман Олександрович</t>
  </si>
  <si>
    <t>GMW2025_6_089</t>
  </si>
  <si>
    <t>Яцух Олена</t>
  </si>
  <si>
    <t>GMW2025_6_090</t>
  </si>
  <si>
    <t>Чаюкова Маргарита Юріївна</t>
  </si>
  <si>
    <t>Національний університет "Чернігівська Політехніка"</t>
  </si>
  <si>
    <t>GMW2025_6_091</t>
  </si>
  <si>
    <t>Сахно Людмила</t>
  </si>
  <si>
    <t>GMW2025_6_092</t>
  </si>
  <si>
    <t>Булава Каріна Олексіївна</t>
  </si>
  <si>
    <t>GMW2025_6_093</t>
  </si>
  <si>
    <t>Чикалова Єлизавета Валеріївна</t>
  </si>
  <si>
    <t>GMW2025_6_094</t>
  </si>
  <si>
    <t>Онисенко Вікторія Юріївна</t>
  </si>
  <si>
    <t>Черкаський національний університет імені Богдана Хмельницького</t>
  </si>
  <si>
    <t>GMW2025_6_095</t>
  </si>
  <si>
    <t>Шубіна Світлана Валентинівна</t>
  </si>
  <si>
    <t>Навчально-науковий інститут "Каразінський банківський інститут" ХНУ ім. В.Н. Каразіна</t>
  </si>
  <si>
    <t>GMW2025_6_096</t>
  </si>
  <si>
    <t>Гусачук Анастасія Дмитрівна</t>
  </si>
  <si>
    <t>Луцький національний технічний університет</t>
  </si>
  <si>
    <t>GMW2025_6_097</t>
  </si>
  <si>
    <t>Ірина Мазурик</t>
  </si>
  <si>
    <t>GMW2025_6_098</t>
  </si>
  <si>
    <t>Клунко Юлія Віталіївна</t>
  </si>
  <si>
    <t>Національний університет Чернігівська політехніка</t>
  </si>
  <si>
    <t>GMW2025_6_099</t>
  </si>
  <si>
    <t>Поліщук Вадим Григорович</t>
  </si>
  <si>
    <t>GMW2025_6_100</t>
  </si>
  <si>
    <t>Гудзенко Сергій Юрійович</t>
  </si>
  <si>
    <t>Черкаський державний технологічний університет</t>
  </si>
  <si>
    <t>GMW2025_6_101</t>
  </si>
  <si>
    <t>Коба Олена Вікторівна</t>
  </si>
  <si>
    <t>Національний університет "Полтавська політехніка імені Юрія Кондратюкаітехніка імені Юрія Кондратюка"</t>
  </si>
  <si>
    <t>GMW2025_6_102</t>
  </si>
  <si>
    <t>Самохвал Аліна Віталіївна</t>
  </si>
  <si>
    <t>GMW2025_6_103</t>
  </si>
  <si>
    <t>Міщенко Ольга</t>
  </si>
  <si>
    <t>НАЦІОНАЛЬНИЙ УНІВЕРСИТЕТ "ЧЕРНІГІВСЬКА ПОЛІТЕХНІКА"</t>
  </si>
  <si>
    <t>GMW2025_6_104</t>
  </si>
  <si>
    <t>Ярощук Віталіна Олександрівна</t>
  </si>
  <si>
    <t>Хмельницький університет управління та права імені Леоніда Юзькова</t>
  </si>
  <si>
    <t>GMW2025_6_105</t>
  </si>
  <si>
    <t>Тимошик Михайло Морозенкович</t>
  </si>
  <si>
    <t>ТВПУ ресторанного сервісу і торгівлі</t>
  </si>
  <si>
    <t>GMW2025_6_106</t>
  </si>
  <si>
    <t>Мосін Костянтин Валерійович</t>
  </si>
  <si>
    <t>коледж Приватного закладу вищої освіти «Міжнародний класичний університет імені Пилипа Орлика», Україна, м. Миколаїв,</t>
  </si>
  <si>
    <t>GMW2025_6_107</t>
  </si>
  <si>
    <t>Сушич Валерія Сергіївна</t>
  </si>
  <si>
    <t>GMW2025_6_108</t>
  </si>
  <si>
    <t>Танцюра Аліса Сергіївна</t>
  </si>
  <si>
    <t>GMW2025_6_109</t>
  </si>
  <si>
    <t>Мошенська Наталія Валеріївна</t>
  </si>
  <si>
    <t>Харківський фаховий коледж спорту</t>
  </si>
  <si>
    <t>GMW2025_6_110</t>
  </si>
  <si>
    <t>Гусєва Тетяна Миколаївна</t>
  </si>
  <si>
    <t>GMW2025_6_111</t>
  </si>
  <si>
    <t>Назарук Софія В'ячеславівна</t>
  </si>
  <si>
    <t>Львівський торговельно-економічний університет</t>
  </si>
  <si>
    <t>GMW2025_6_112</t>
  </si>
  <si>
    <t>Холявко Наталія Іванівна</t>
  </si>
  <si>
    <t>GMW2025_6_113</t>
  </si>
  <si>
    <t>Маринич Діана Володимирівна</t>
  </si>
  <si>
    <t>Чорноморський національний університет імені Петра Могили</t>
  </si>
  <si>
    <t>GMW2025_6_114</t>
  </si>
  <si>
    <t>Полига Анна Павлівна</t>
  </si>
  <si>
    <t>Економіко-правничий коледж ЗНУ</t>
  </si>
  <si>
    <t>GMW2025_6_115</t>
  </si>
  <si>
    <t>Білінська Анастасія Олегівна</t>
  </si>
  <si>
    <t>ВСП "Стрийський фаховий коледж Львівського національного університету природокористування"</t>
  </si>
  <si>
    <t>GMW2025_6_116</t>
  </si>
  <si>
    <t>Брозницька Яна Валентинівна</t>
  </si>
  <si>
    <t>GMW2025_6_117</t>
  </si>
  <si>
    <t>Юхимович Даша Валентинівна</t>
  </si>
  <si>
    <t>ВДПУ</t>
  </si>
  <si>
    <t>GMW2025_6_118</t>
  </si>
  <si>
    <t>Герліцька Ангеліна Юріївна</t>
  </si>
  <si>
    <t>Чернівецький національний університет імені Юрія Федьковича, економічний факультет, кафедра фінансів та кредиту</t>
  </si>
  <si>
    <t>GMW2025_6_119</t>
  </si>
  <si>
    <t>Геута Анастасія Сергіївна</t>
  </si>
  <si>
    <t>Сумський державний університет</t>
  </si>
  <si>
    <t>GMW2025_6_120</t>
  </si>
  <si>
    <t>Петрова Валерія</t>
  </si>
  <si>
    <t>GMW2025_6_121</t>
  </si>
  <si>
    <t>Долинка Анастасія Юріївна</t>
  </si>
  <si>
    <t>Мукачівський кооперативний фаховий коледж бізнесу</t>
  </si>
  <si>
    <t>GMW2025_6_122</t>
  </si>
  <si>
    <t>Хмеловська Аня Сергіївна</t>
  </si>
  <si>
    <t>Прилуцький технічний фаховий коледж</t>
  </si>
  <si>
    <t>GMW2025_6_123</t>
  </si>
  <si>
    <t>Ісаєнко Вікторія Валентинівна</t>
  </si>
  <si>
    <t>Національний Університет "Чернігівська Політехніка"</t>
  </si>
  <si>
    <t>GMW2025_6_124</t>
  </si>
  <si>
    <t>Марченко Валентина Василівна</t>
  </si>
  <si>
    <t>Ямпільський ліцей №2 Ямпільської селищної ради Сумської області</t>
  </si>
  <si>
    <t>GMW2025_6_125</t>
  </si>
  <si>
    <t>Рилєєв Сергій Володимирович</t>
  </si>
  <si>
    <t>GMW2025_6_126</t>
  </si>
  <si>
    <t>Войтюк Єлизавета Романівна</t>
  </si>
  <si>
    <t>GMW2025_6_127</t>
  </si>
  <si>
    <t>Бєдна Яна Володимирівна</t>
  </si>
  <si>
    <t>GMW2025_6_128</t>
  </si>
  <si>
    <t>Шпомер Тетяна Олександрівна</t>
  </si>
  <si>
    <t>GMW2025_6_129</t>
  </si>
  <si>
    <t>Рагуліна Ірина Іванівна</t>
  </si>
  <si>
    <t>Відокремлений структурний підрозділ "Вовчанський фаховий коледж Державного біотехнологічного університету"</t>
  </si>
  <si>
    <t>GMW2025_6_130</t>
  </si>
  <si>
    <t>Гаркуша Тамара Григорівна</t>
  </si>
  <si>
    <t>Сумський національний аграрний університет</t>
  </si>
  <si>
    <t>GMW2025_6_131</t>
  </si>
  <si>
    <t>Охрімчук Анастасія Максимівна</t>
  </si>
  <si>
    <t>Міжрегіональна академія управління персоналом Навчально-науковий інститут управління економіки та бізнесу</t>
  </si>
  <si>
    <t>GMW2025_6_132</t>
  </si>
  <si>
    <t>Мельник Катерина Іванівна</t>
  </si>
  <si>
    <t>GMW2025_6_133</t>
  </si>
  <si>
    <t>Степанова Вікторія Михайлівна</t>
  </si>
  <si>
    <t>GMW2025_6_134</t>
  </si>
  <si>
    <t>Юрчик Євгеній Сергійович</t>
  </si>
  <si>
    <t>Житомирський державний технологічний університет</t>
  </si>
  <si>
    <t>GMW2025_6_135</t>
  </si>
  <si>
    <t>Лопатко Юлия</t>
  </si>
  <si>
    <t>Чернігівська Політехніка</t>
  </si>
  <si>
    <t>GMW2025_6_136</t>
  </si>
  <si>
    <t>Соколовська Світлана Юріївна</t>
  </si>
  <si>
    <t>Відокремлений структурний підрозділ «Роменський фаховий коледж Київського національного економічного університету імені Вадима Гетьмана»</t>
  </si>
  <si>
    <t>GMW2025_6_137</t>
  </si>
  <si>
    <t>Дроздова Олена Вячеславівна</t>
  </si>
  <si>
    <t>GMW2025_6_138</t>
  </si>
  <si>
    <t>Каліш Наталія Миколаївна</t>
  </si>
  <si>
    <t>Комунальний заклад загальної середньої освіти “Луцький ліцей №14 імені Василя Сухомлинського Луцької міської ради”</t>
  </si>
  <si>
    <t>GMW2025_6_139</t>
  </si>
  <si>
    <t>Гринько Олена Леонідівна</t>
  </si>
  <si>
    <t>Комунальний заклад «Голованівський професійний ліцей Кіровоградської обласної ради»</t>
  </si>
  <si>
    <t>GMW2025_6_140</t>
  </si>
  <si>
    <t>Янів Вікторія Зіновіївна</t>
  </si>
  <si>
    <t>Львівський торгівельно-економічний університет</t>
  </si>
  <si>
    <t>GMW2025_6_141</t>
  </si>
  <si>
    <t>Новокщонова Вероніка Миколаївна</t>
  </si>
  <si>
    <t>ВСП «Фаховий коледж економіки і технологій ДУЕТ»</t>
  </si>
  <si>
    <t>GMW2025_6_142</t>
  </si>
  <si>
    <t>Музиченко Вероніка Володимирівна</t>
  </si>
  <si>
    <t>GMW2025_6_143</t>
  </si>
  <si>
    <t>Волкова Світлана Зіновіївна</t>
  </si>
  <si>
    <t>Миколаївський фаховий коледж економіки та харчових технологій</t>
  </si>
  <si>
    <t>GMW2025_6_144</t>
  </si>
  <si>
    <t>Кльофас Ганна Вікторівна</t>
  </si>
  <si>
    <t>Комунальний заклад "Вінницький ліцей №20"</t>
  </si>
  <si>
    <t>GMW2025_6_145</t>
  </si>
  <si>
    <t>Водяна Катерина Петрівна</t>
  </si>
  <si>
    <t>GMW2025_6_146</t>
  </si>
  <si>
    <t>Таран Микола Володимирович</t>
  </si>
  <si>
    <t>GMW2025_6_147</t>
  </si>
  <si>
    <t>Геваковська Дарина Василівна</t>
  </si>
  <si>
    <t>GMW2025_6_148</t>
  </si>
  <si>
    <t>Єськова Анжела Миколаївна</t>
  </si>
  <si>
    <t>ВІДОКРЕМЛЕНИЙ СТРУКТУРНИЙ ПІДРОЗДІЛ «КОСТЯНТИНІВСЬКИЙ ІНДУСТРІАЛЬНИЙ ФАХОВИЙ КОЛЕДЖ ДЕРЖАВНОГО ВИЩОГО НАВЧАЛЬНОГО ЗАКЛАДУ «ДОНЕЦЬКИЙ НАЦІОНАЛЬНИЙ ТЕХНІЧНИЙ УНІВЕРСИТЕТ»</t>
  </si>
  <si>
    <t>GMW2025_6_149</t>
  </si>
  <si>
    <t>Папка Ірина Сергіївна</t>
  </si>
  <si>
    <t>Національний університет "Чернігівська політехніка "</t>
  </si>
  <si>
    <t>GMW2025_6_150</t>
  </si>
  <si>
    <t>Слуквіна Вікторія Миколаївна</t>
  </si>
  <si>
    <t>GMW2025_6_151</t>
  </si>
  <si>
    <t>Келюхова Юлія Вікторівна</t>
  </si>
  <si>
    <t>Східноукраїнський національний університет імені Володимира Даля</t>
  </si>
  <si>
    <t>GMW2025_6_152</t>
  </si>
  <si>
    <t>Бойко Ірина</t>
  </si>
  <si>
    <t>GMW2025_6_153</t>
  </si>
  <si>
    <t>Зубенко Ірина Вячеславівна</t>
  </si>
  <si>
    <t>Селидівський ліцей №1 Селидівської міської ради Покровського району Донецької області</t>
  </si>
  <si>
    <t>GMW2025_6_154</t>
  </si>
  <si>
    <t>Безбородько Марина Миколаївна</t>
  </si>
  <si>
    <t>ВСП "Технологічний фаховий коледж ДДАЕУ"</t>
  </si>
  <si>
    <t>GMW2025_6_155</t>
  </si>
  <si>
    <t>Парна Оксана Миколаївна</t>
  </si>
  <si>
    <t>Кролевецький заклад дошкільної освіти (ясла-садок) №7 Кролевецької міської ради</t>
  </si>
  <si>
    <t>GMW2025_6_156</t>
  </si>
  <si>
    <t>Дзевель Юлія Юріївна</t>
  </si>
  <si>
    <t>Субагент ТОВ Євролайф Україна</t>
  </si>
  <si>
    <t>GMW2025_6_157</t>
  </si>
  <si>
    <t>Гусак Людмила Вікторівна</t>
  </si>
  <si>
    <t>Слов'янський багатопрофільний регіональний центр професійної освіти імені П.Ф. Кривоноса</t>
  </si>
  <si>
    <t>GMW2025_6_158</t>
  </si>
  <si>
    <t>Подгорна Алла Олександрівна</t>
  </si>
  <si>
    <t>ВСП "Фаховий коледж НУК імені адмірала Макарова"</t>
  </si>
  <si>
    <t>GMW2025_6_159</t>
  </si>
  <si>
    <t>Когутівська Карина Андріївна</t>
  </si>
  <si>
    <t>Вінницький державний педагогічний університет імені Михайла Коцюбинського</t>
  </si>
  <si>
    <t>GMW2025_6_160</t>
  </si>
  <si>
    <t>Микуляк Олеся Володимирівна</t>
  </si>
  <si>
    <t>GMW2025_6_161</t>
  </si>
  <si>
    <t>Гуцул Інна Анатоліївна</t>
  </si>
  <si>
    <t>GMW2025_6_162</t>
  </si>
  <si>
    <t>Щербата Богдана</t>
  </si>
  <si>
    <t>Чернівецький національний університет імені Юрія Федьковича</t>
  </si>
  <si>
    <t>GMW2025_6_163</t>
  </si>
  <si>
    <t>Беляєва Тетяна Миколаївна</t>
  </si>
  <si>
    <t>Опорний заклад Соснівський ліцей</t>
  </si>
  <si>
    <t>GMW2025_6_164</t>
  </si>
  <si>
    <t>Ірина Бондаренко</t>
  </si>
  <si>
    <t>НУ "Чернігівська політехніка"</t>
  </si>
  <si>
    <t>GMW2025_6_165</t>
  </si>
  <si>
    <t>Корнієнко Ольга Григорівна</t>
  </si>
  <si>
    <t>Криворізький державний педагогічний університет</t>
  </si>
  <si>
    <t>GMW2025_6_166</t>
  </si>
  <si>
    <t>Сичова Анастасія Валеріївна</t>
  </si>
  <si>
    <t>GMW2025_6_167</t>
  </si>
  <si>
    <t>Білень Софія Леонідівна</t>
  </si>
  <si>
    <t>Економічний факультет ЛНУ імені Івана Франка</t>
  </si>
  <si>
    <t>GMW2025_6_168</t>
  </si>
  <si>
    <t>Шпак Олена</t>
  </si>
  <si>
    <t>GMW2025_6_169</t>
  </si>
  <si>
    <t>Заєць Олена Сергіївна</t>
  </si>
  <si>
    <t>Козелецький ліцей #2 Козелецької селищної ради</t>
  </si>
  <si>
    <t>GMW2025_6_170</t>
  </si>
  <si>
    <t>Децьо Надія Анатоліївна</t>
  </si>
  <si>
    <t>GMW2025_6_171</t>
  </si>
  <si>
    <t>Сміла Вікторія Дмитрівна</t>
  </si>
  <si>
    <t>GMW2025_6_172</t>
  </si>
  <si>
    <t>Таргоній Анастасія Сергіївна</t>
  </si>
  <si>
    <t>GMW2025_6_173</t>
  </si>
  <si>
    <t>Власюк Світлана Анатоліївна</t>
  </si>
  <si>
    <t>Уманський національний університет</t>
  </si>
  <si>
    <t>GMW2025_6_174</t>
  </si>
  <si>
    <t>Качур Валерія Вікторівна</t>
  </si>
  <si>
    <t>GMW2025_6_175</t>
  </si>
  <si>
    <t>Ольшанська Тетяна Володимирівна</t>
  </si>
  <si>
    <t>Державний університет "Житомирська політехніка"</t>
  </si>
  <si>
    <t>GMW2025_6_176</t>
  </si>
  <si>
    <t>Гудзь Ірина Миколаївна</t>
  </si>
  <si>
    <t>Вільнотерешківська гімназія ім. І. М. Волочая Піщанської сільської ради</t>
  </si>
  <si>
    <t>GMW2025_6_177</t>
  </si>
  <si>
    <t>Тєтєріна Марина Сергіївна</t>
  </si>
  <si>
    <t>Заводський ліцей №1</t>
  </si>
  <si>
    <t>GMW2025_6_178</t>
  </si>
  <si>
    <t>Прасолова Світлана Павлівна</t>
  </si>
  <si>
    <t>GMW2025_6_179</t>
  </si>
  <si>
    <t>Парубець Олена</t>
  </si>
  <si>
    <t>GMW2025_6_180</t>
  </si>
  <si>
    <t>Святенко Сергій Володимирович</t>
  </si>
  <si>
    <t>GMW2025_6_181</t>
  </si>
  <si>
    <t>Артеменко Віталій ф291</t>
  </si>
  <si>
    <t>Херсонський кооперативний економіко-правовий фаховий коледж</t>
  </si>
  <si>
    <t>GMW2025_6_182</t>
  </si>
  <si>
    <t>Половинник Марія Олексіївна</t>
  </si>
  <si>
    <t>Відокремлений структурний підрозділ "Фаховий коледж економіки і технологій Національного університету" Чернігівська політехніка"</t>
  </si>
  <si>
    <t>GMW2025_6_183</t>
  </si>
  <si>
    <t>Любов Булих</t>
  </si>
  <si>
    <t>GMW2025_6_184</t>
  </si>
  <si>
    <t>Волкова Анастасія Миколаївна</t>
  </si>
  <si>
    <t>Сумський Національний Аграрний Університет</t>
  </si>
  <si>
    <t>GMW2025_6_185</t>
  </si>
  <si>
    <t>Голік Віталій Сергійович</t>
  </si>
  <si>
    <t>GMW2025_6_186</t>
  </si>
  <si>
    <t>Мустеца Ірина Василіана</t>
  </si>
  <si>
    <t>Чернівецький торговельно-економічний інститут ДТЕУ</t>
  </si>
  <si>
    <t>GMW2025_6_187</t>
  </si>
  <si>
    <t>Стороженко Олена</t>
  </si>
  <si>
    <t>Вовчанський фаховий коледж біотехнічний університету</t>
  </si>
  <si>
    <t>GMW2025_6_188</t>
  </si>
  <si>
    <t>Кокоша Вікторія Миколаївна</t>
  </si>
  <si>
    <t>ВСП "Технолого-економічний фаховий коледж Білоцерківського НАУ"</t>
  </si>
  <si>
    <t>GMW2025_6_189</t>
  </si>
  <si>
    <t>Хомич Анна Сергіївна</t>
  </si>
  <si>
    <t>GMW2025_6_190</t>
  </si>
  <si>
    <t>Дзерин Христина Миколаївна</t>
  </si>
  <si>
    <t>GMW2025_6_191</t>
  </si>
  <si>
    <t>Бурач Тетяна Ярославівна</t>
  </si>
  <si>
    <t>Мукачівський державний університет</t>
  </si>
  <si>
    <t>GMW2025_6_192</t>
  </si>
  <si>
    <t>Лазарчук Вікторія Павлівна</t>
  </si>
  <si>
    <t>ВСП КТЕФК ДТЕУ</t>
  </si>
  <si>
    <t>GMW2025_6_193</t>
  </si>
  <si>
    <t>Беседа Світлана</t>
  </si>
  <si>
    <t>КЗДО№257 КМР</t>
  </si>
  <si>
    <t>GMW2025_6_194</t>
  </si>
  <si>
    <t>Софія Мартинович</t>
  </si>
  <si>
    <t>GMW2025_6_195</t>
  </si>
  <si>
    <t>Утенкова Каріна Олександрівна</t>
  </si>
  <si>
    <t>GMW2025_6_196</t>
  </si>
  <si>
    <t>Митяєва Алла Олександрівна</t>
  </si>
  <si>
    <t>Комунальний заклад "Заклад дошкільної освіти (ясла-садок)№265 Харківської міської ради</t>
  </si>
  <si>
    <t>GMW2025_6_197</t>
  </si>
  <si>
    <t>Максимук Олександр Євгенович</t>
  </si>
  <si>
    <t>GMW2025_6_198</t>
  </si>
  <si>
    <t>Устюгова Жанна Володимирівна</t>
  </si>
  <si>
    <t>ВСП КФКМГ ТНУ ім В.І. Вернадського</t>
  </si>
  <si>
    <t>GMW2025_6_199</t>
  </si>
  <si>
    <t>Андрієвська Наталія Геннадіївна</t>
  </si>
  <si>
    <t>GMW2025_6_200</t>
  </si>
  <si>
    <t>Павліщева Євгенія Анатоліївна</t>
  </si>
  <si>
    <t>Комунальний заклад "Харківський ліцей 87 Харківської міської ради"</t>
  </si>
  <si>
    <t>GMW2025_6_201</t>
  </si>
  <si>
    <t>Кондратюк Ротга Михайлівна</t>
  </si>
  <si>
    <t>Державний університет економіки і технологій</t>
  </si>
  <si>
    <t>GMW2025_6_202</t>
  </si>
  <si>
    <t>Скоробогатов Андрій Вікторович</t>
  </si>
  <si>
    <t>комунальний заклад вищої освіти "Дніпровська академія непервної освіти" Дніпропетровської обласної ради"</t>
  </si>
  <si>
    <t>GMW2025_6_203</t>
  </si>
  <si>
    <t>Горбач Анастасія Володимирівна</t>
  </si>
  <si>
    <t>GMW2025_6_204</t>
  </si>
  <si>
    <t>Мінкович Вікторія Тарасівна</t>
  </si>
  <si>
    <t>ДВНЗ "Ужгородський національний університет"</t>
  </si>
  <si>
    <t>GMW2025_6_205</t>
  </si>
  <si>
    <t>Соколова Дар`я Юріївна</t>
  </si>
  <si>
    <t>GMW2025_6_206</t>
  </si>
  <si>
    <t>Михальчишина Лариса Гаврилівна</t>
  </si>
  <si>
    <t>ПВНЗ "Вінницький інститут конструювання одягу і підприємництва"</t>
  </si>
  <si>
    <t>GMW2025_6_207</t>
  </si>
  <si>
    <t>Бойко Роман Віталійович</t>
  </si>
  <si>
    <t>Відокремлений структурний підрозділ «Фаховий економічний коледж «Київського національного економічного університету ім. Вадима Гетьмана»</t>
  </si>
  <si>
    <t>GMW2025_6_208</t>
  </si>
  <si>
    <t>Стріженок Наталія Олександрівна</t>
  </si>
  <si>
    <t>Ліцей 85 міста Києва</t>
  </si>
  <si>
    <t>GMW2025_6_209</t>
  </si>
  <si>
    <t>Бережна Леся Віталіївна</t>
  </si>
  <si>
    <t>GMW2025_6_210</t>
  </si>
  <si>
    <t>Деркач Тетяна</t>
  </si>
  <si>
    <t>ВСП "Уманський фаховий коледж технологій та бізнесу УНУС"</t>
  </si>
  <si>
    <t>GMW2025_6_211</t>
  </si>
  <si>
    <t>Кальченко Ольга Миколаївна</t>
  </si>
  <si>
    <t>GMW2025_6_212</t>
  </si>
  <si>
    <t>Ладан Сергій Петрович</t>
  </si>
  <si>
    <t>Вінницький гуманітарний ліцей№1 ім.М.І.Пирогова</t>
  </si>
  <si>
    <t>GMW2025_6_213</t>
  </si>
  <si>
    <t>Бурлака Тетяна Сергіївна</t>
  </si>
  <si>
    <t>Коледж Приватного закладу вищої освіти "Міжнародний класичний університет імені Пилипа Орлика " Україна, Миколаїв</t>
  </si>
  <si>
    <t>GMW2025_6_214</t>
  </si>
  <si>
    <t>Попова Поліна Іванівна</t>
  </si>
  <si>
    <t>Дніпровський ліцей № 67 "Джерело" Дніпровської міської ради</t>
  </si>
  <si>
    <t>GMW2025_6_215</t>
  </si>
  <si>
    <t>Осадчук Наталія Володимирівна</t>
  </si>
  <si>
    <t>Уманський державний педагогічний університет імені Павла Тичини</t>
  </si>
  <si>
    <t>GMW2025_6_216</t>
  </si>
  <si>
    <t>Амеліна Вікторія</t>
  </si>
  <si>
    <t>GMW2025_6_217</t>
  </si>
  <si>
    <t>Вербицька Вікторія Іванівна</t>
  </si>
  <si>
    <t>Харківський національний автомобільно-дорожній університет</t>
  </si>
  <si>
    <t>GMW2025_6_218</t>
  </si>
  <si>
    <t>Петрик Людмила Федорівна</t>
  </si>
  <si>
    <t>Заклад загальної середньої освіти "Любешівськоволянська гімназія"</t>
  </si>
  <si>
    <t>GMW2025_6_219</t>
  </si>
  <si>
    <t>Білецька Тетяна Володимирівна</t>
  </si>
  <si>
    <t>Відокремлений структурний підрозділ "Хорольський агропромисловий фаховий коледж Полтавського державного аграрного університету"</t>
  </si>
  <si>
    <t>GMW2025_6_220</t>
  </si>
  <si>
    <t>Лавріненко Дарина Тарасівна</t>
  </si>
  <si>
    <t>Прилуцький Технічний фаховий коледж</t>
  </si>
  <si>
    <t>GMW2025_6_221</t>
  </si>
  <si>
    <t>Трипольска Єлизавета Павлівна</t>
  </si>
  <si>
    <t>Полтавський фаховий кооперативний коледж</t>
  </si>
  <si>
    <t>GMW2025_6_222</t>
  </si>
  <si>
    <t>Вірьовчнко Данило Євгенович</t>
  </si>
  <si>
    <t>GMW2025_6_223</t>
  </si>
  <si>
    <t>Беденко Світлана Миколаївна</t>
  </si>
  <si>
    <t>GMW2025_6_224</t>
  </si>
  <si>
    <t>Ходаба Леся Валеріївна</t>
  </si>
  <si>
    <t>GMW2025_6_225</t>
  </si>
  <si>
    <t>Гуменюк Юра</t>
  </si>
  <si>
    <t>Коледж туризму та готельного господарства</t>
  </si>
  <si>
    <t>GMW2025_6_226</t>
  </si>
  <si>
    <t>Рильський Максим Геннадійович</t>
  </si>
  <si>
    <t>GMW2025_6_227</t>
  </si>
  <si>
    <t>Швець Ольга Вікторівна</t>
  </si>
  <si>
    <t>Комунальний заклад дошкільної освіти N259 Дніпровської міської ради</t>
  </si>
  <si>
    <t>GMW2025_6_228</t>
  </si>
  <si>
    <t>Сторожук Наталія Ігорівна</t>
  </si>
  <si>
    <t>ВСП «Львівський поліграфічний фаховий коледж УАД»</t>
  </si>
  <si>
    <t>GMW2025_6_229</t>
  </si>
  <si>
    <t>Настич Ігор Юрійович</t>
  </si>
  <si>
    <t>Міжнародний класичний університет імені Пилипа Орлика</t>
  </si>
  <si>
    <t>GMW2025_6_230</t>
  </si>
  <si>
    <t>Петик Марта Ігорівна</t>
  </si>
  <si>
    <t>GMW2025_6_231</t>
  </si>
  <si>
    <t>Птишник Наталія Вікторівна</t>
  </si>
  <si>
    <t>Лозівська філія Харківського автомобільно-дорожнього коледжу</t>
  </si>
  <si>
    <t>GMW2025_6_232</t>
  </si>
  <si>
    <t>Шленскова Христина Юріївна</t>
  </si>
  <si>
    <t>коледж Приватного закладу вищої освіти «Міжнародний класичний університет імені Пилипа Орлика», Україна, м. Миколаїв</t>
  </si>
  <si>
    <t>GMW2025_6_233</t>
  </si>
  <si>
    <t>Василишин Марія Володимирівна</t>
  </si>
  <si>
    <t>ВСП Львівський фаховий коледж харчової і переробної промисловості НУХТ</t>
  </si>
  <si>
    <t>GMW2025_6_234</t>
  </si>
  <si>
    <t>Барлет Даяна Сергіївна</t>
  </si>
  <si>
    <t>GMW2025_6_235</t>
  </si>
  <si>
    <t>Жилякова Олена Валеріївна</t>
  </si>
  <si>
    <t>Державний біотехнологічний університет</t>
  </si>
  <si>
    <t>GMW2025_6_236</t>
  </si>
  <si>
    <t>Рощенко Радіон Олександрович</t>
  </si>
  <si>
    <t>Фаховий економічний коледж КНЕУ ім. Вадима Гетьмана</t>
  </si>
  <si>
    <t>GMW2025_6_237</t>
  </si>
  <si>
    <t>Корнєєва Оксана Миколаївна</t>
  </si>
  <si>
    <t>Харківський автомобільно-дорожній фаховий коледж</t>
  </si>
  <si>
    <t>GMW2025_6_238</t>
  </si>
  <si>
    <t>Солоха Марія Григорівна</t>
  </si>
  <si>
    <t>НУ «Чернігівська політехніка»</t>
  </si>
  <si>
    <t>GMW2025_6_239</t>
  </si>
  <si>
    <t>Шматок Людмила Олександрівна</t>
  </si>
  <si>
    <t>Ямпільський ліцей номер 2 Ямпільської селищної ради</t>
  </si>
  <si>
    <t>GMW2025_6_240</t>
  </si>
  <si>
    <t>Гордієнко Оксана Борисівна</t>
  </si>
  <si>
    <t>GMW2025_6_241</t>
  </si>
  <si>
    <t>Костюк Уляна Зіновіївна</t>
  </si>
  <si>
    <t>Івано-Франківський національний технічний університет нафти і газу</t>
  </si>
  <si>
    <t>GMW2025_6_242</t>
  </si>
  <si>
    <t>Драган Оксана Олександрівна</t>
  </si>
  <si>
    <t>Білоцерківський національний аграрний університет</t>
  </si>
  <si>
    <t>GMW2025_6_243</t>
  </si>
  <si>
    <t>Даниленко Анастасія Андріївна</t>
  </si>
  <si>
    <t>GMW2025_6_244</t>
  </si>
  <si>
    <t>Лопушик Олександра Олексіївна</t>
  </si>
  <si>
    <t>Луцький Національний Технічний Університет</t>
  </si>
  <si>
    <t>GMW2025_6_245</t>
  </si>
  <si>
    <t>Євтух Любов Богданівна</t>
  </si>
  <si>
    <t>ІППТ НУ Львівська політехніка</t>
  </si>
  <si>
    <t>GMW2025_6_246</t>
  </si>
  <si>
    <t>Лизанець Оксана</t>
  </si>
  <si>
    <t>Турʼя Бистрянська гімназія, Ужгородського району, Турʼя Реметівської сільської ради</t>
  </si>
  <si>
    <t>GMW2025_6_247</t>
  </si>
  <si>
    <t>Струс Людмила Анатоліївна</t>
  </si>
  <si>
    <t>ВСП "Вінницький фаховий коледж Національного університету харчових технологій"</t>
  </si>
  <si>
    <t>GMW2025_6_248</t>
  </si>
  <si>
    <t>Туманцова Олена Валеріївна</t>
  </si>
  <si>
    <t>GMW2025_6_249</t>
  </si>
  <si>
    <t>Легецька Софія Олегівна</t>
  </si>
  <si>
    <t>GMW2025_6_250</t>
  </si>
  <si>
    <t>Шаптала Лариса Іванівна</t>
  </si>
  <si>
    <t>Комунальний заклад дошкільної освіти №257 Криворізької міської ради</t>
  </si>
  <si>
    <t>GMW2025_6_251</t>
  </si>
  <si>
    <t>Тищенко Олена Ігорівна</t>
  </si>
  <si>
    <t>GMW2025_6_252</t>
  </si>
  <si>
    <t>Тернющенко Наталія Олексіївна</t>
  </si>
  <si>
    <t>GMW2025_6_253</t>
  </si>
  <si>
    <t>Вовк Олена Олександрівна</t>
  </si>
  <si>
    <t>GMW2025_6_254</t>
  </si>
  <si>
    <t>Кримська Анна Олександрівна</t>
  </si>
  <si>
    <t>ЧТЕІ ДТЕУ</t>
  </si>
  <si>
    <t>GMW2025_6_255</t>
  </si>
  <si>
    <t>Дерев'янко Саітлана Іванівна</t>
  </si>
  <si>
    <t>Національний університет біоресурсів і природокористування України</t>
  </si>
  <si>
    <t>GMW2025_6_256</t>
  </si>
  <si>
    <t>Гудзенко Наталія Миколаївна</t>
  </si>
  <si>
    <t>ВСП "Ладижинський фаховий коледж ВНАУ"</t>
  </si>
  <si>
    <t>GMW2025_6_257</t>
  </si>
  <si>
    <t>Горбатов Іван Андрійович</t>
  </si>
  <si>
    <t>GMW2025_6_258</t>
  </si>
  <si>
    <t>Власенко Любов Леонідівна</t>
  </si>
  <si>
    <t>GMW2025_6_259</t>
  </si>
  <si>
    <t>Стасик Богдан Миколайович</t>
  </si>
  <si>
    <t>Економіко-правничий фаховий коледж ЗНУ</t>
  </si>
  <si>
    <t>GMW2025_6_260</t>
  </si>
  <si>
    <t>Задерака Наталія Миколаївна</t>
  </si>
  <si>
    <t>Державний університет «Київський авіаційний інститут»</t>
  </si>
  <si>
    <t>GMW2025_6_261</t>
  </si>
  <si>
    <t>Громик Вікторія Віталіївна</t>
  </si>
  <si>
    <t>GMW2025_6_262</t>
  </si>
  <si>
    <t>Брезіцька Олена Вікторівна</t>
  </si>
  <si>
    <t>ФАХОВИЙ КОЛЕДЖ ІНЖЕНЕРІЇ, УПРАВЛІННЯ ТА ЗЕМЛЕВПОРЯДКУВАННЯ ДЕРЖАВНОГО НЕКОМЕРЦІЙНОГО ПІДПРИЄМСТВА «ДЕРЖАВНИЙ УНІВЕРСИТЕТ «КИЇВСЬКИЙ АВІАЦІЙНИЙ ІНСТИТУТ»</t>
  </si>
  <si>
    <t>GMW2025_6_263</t>
  </si>
  <si>
    <t>Волкова Анастасія</t>
  </si>
  <si>
    <t>GMW2025_6_264</t>
  </si>
  <si>
    <t>Мошуренко Тетяна Миколаївна</t>
  </si>
  <si>
    <t>GMW2025_6_265</t>
  </si>
  <si>
    <t>Кирилюк Антоніна Миколаївна</t>
  </si>
  <si>
    <t>Старокостянтинівська ЗОШ І-ІІІ ступенів √1</t>
  </si>
  <si>
    <t>GMW2025_6_266</t>
  </si>
  <si>
    <t>Кулакевич Анастасія Володимирівна</t>
  </si>
  <si>
    <t>GMW2025_6_267</t>
  </si>
  <si>
    <t>Волошина Анастасія Іванівна</t>
  </si>
  <si>
    <t>GMW2025_6_268</t>
  </si>
  <si>
    <t>Мостова Софія Геннадіївна</t>
  </si>
  <si>
    <t>GMW2025_6_269</t>
  </si>
  <si>
    <t>Сикалова Валерія Олексіївна</t>
  </si>
  <si>
    <t>Вінницький державний педагогічний університет</t>
  </si>
  <si>
    <t>GMW2025_6_270</t>
  </si>
  <si>
    <t>Кучерівська Софія Степанівна</t>
  </si>
  <si>
    <t>GMW2025_6_271</t>
  </si>
  <si>
    <t>Смага Юлія Ігорівна</t>
  </si>
  <si>
    <t>GMW2025_6_272</t>
  </si>
  <si>
    <t>Соломонова Вікторія Валеріївна</t>
  </si>
  <si>
    <t>Одеський Державний Аграрний Університет</t>
  </si>
  <si>
    <t>GMW2025_6_273</t>
  </si>
  <si>
    <t>Михайлова Наталія Віталіївна</t>
  </si>
  <si>
    <t>Київський фаховий коледж прикладних наук</t>
  </si>
  <si>
    <t>GMW2025_6_274</t>
  </si>
  <si>
    <t>Служенко Андрій Юрійович</t>
  </si>
  <si>
    <t>Відокремлений структурний підрозділ "Фаховий Економічний Коледж Київського Національного Університету імені Вадима Гетьмана"</t>
  </si>
  <si>
    <t>GMW2025_6_275</t>
  </si>
  <si>
    <t>Клименко Дар'я Віталіївна</t>
  </si>
  <si>
    <t>Чернівецький Національний університет імені Юрія Федьковича</t>
  </si>
  <si>
    <t>GMW2025_6_276</t>
  </si>
  <si>
    <t>Корж Вікторія Юріївна</t>
  </si>
  <si>
    <t>Київський Фахових Коледж Прикладних Наук</t>
  </si>
  <si>
    <t>GMW2025_6_277</t>
  </si>
  <si>
    <t>Рябовіл Вікторія Вадимівна</t>
  </si>
  <si>
    <t>ВСП «ФЕК КНЕУ імені Вадима Гетьмана»</t>
  </si>
  <si>
    <t>GMW2025_6_278</t>
  </si>
  <si>
    <t>Гончаренко Світлана Олександрівна</t>
  </si>
  <si>
    <t>Зеленобалківська гімназія з початковою школою</t>
  </si>
  <si>
    <t>GMW2025_6_279</t>
  </si>
  <si>
    <t>Єрьоміна Софія Василівна</t>
  </si>
  <si>
    <t>GMW2025_6_280</t>
  </si>
  <si>
    <t>Рудь Оксана Василівна</t>
  </si>
  <si>
    <t>Комунальний заклад "Черкаський академічний ліцей "Перспектива" Черкаської обласної ради"</t>
  </si>
  <si>
    <t>GMW2025_6_281</t>
  </si>
  <si>
    <t>Зіньковська Наталія Володимирівна</t>
  </si>
  <si>
    <t>Чмирівський ліцей Чмирівської сільської ради Старобільського району Луганської області</t>
  </si>
  <si>
    <t>GMW2025_6_282</t>
  </si>
  <si>
    <t>Гавриленко Любов Іванівна</t>
  </si>
  <si>
    <t>Криворізький ліцей №95 Криворізької міської ради</t>
  </si>
  <si>
    <t>GMW2025_6_283</t>
  </si>
  <si>
    <t>Башинська Анна Валеріївна</t>
  </si>
  <si>
    <t>GMW2025_6_284</t>
  </si>
  <si>
    <t>Водоп'янов Роман Вікторович</t>
  </si>
  <si>
    <t>Комунальний заклад "Запорізька спеціалізована школа-інтернат ІІ-ІІІ ступенів "Козацький ліцей" Запорізької обласної ради</t>
  </si>
  <si>
    <t>GMW2025_6_285</t>
  </si>
  <si>
    <t>Стасенко Катерина Романівна</t>
  </si>
  <si>
    <t>КЗ " ЛІЦЕЙ ПРИРОДНИЧИХ НАУК" Кропивницької міської ради</t>
  </si>
  <si>
    <t>GMW2025_6_286</t>
  </si>
  <si>
    <t>Олексин Артур Григорович</t>
  </si>
  <si>
    <t>GMW2025_6_287</t>
  </si>
  <si>
    <t>Стороженко Олена Юріївна</t>
  </si>
  <si>
    <t>GMW2025_6_288</t>
  </si>
  <si>
    <t>Ігнатенко Леся Євгенівна</t>
  </si>
  <si>
    <t>Середня загальноосвітня школа № 67</t>
  </si>
  <si>
    <t>GMW2025_6_289</t>
  </si>
  <si>
    <t>Костючек ОМ</t>
  </si>
  <si>
    <t>Перша Чорноморська гімназія "Фішка"</t>
  </si>
  <si>
    <t>GMW2025_6_290</t>
  </si>
  <si>
    <t>Лазуренко Ірина Андріївна</t>
  </si>
  <si>
    <t>GMW2025_6_291</t>
  </si>
  <si>
    <t>Рудь Олена Володимирівна</t>
  </si>
  <si>
    <t>Відокремлений структурний підрозділ "Вінницький фаховий коледж Національного університету харчових технологій"</t>
  </si>
  <si>
    <t>GMW2025_6_292</t>
  </si>
  <si>
    <t>Климович Ростислав 32-Е</t>
  </si>
  <si>
    <t>GMW2025_6_293</t>
  </si>
  <si>
    <t>Бруй Ірина Володимирівна</t>
  </si>
  <si>
    <t>GMW2025_6_294</t>
  </si>
  <si>
    <t>Ірина Шалигіна</t>
  </si>
  <si>
    <t>GMW2025_6_295</t>
  </si>
  <si>
    <t>Піскун Ірина Петрівна</t>
  </si>
  <si>
    <t>Херсонський кооперативний екоміко-правовий фаховий коледж</t>
  </si>
  <si>
    <t>GMW2025_6_296</t>
  </si>
  <si>
    <t>Соловйова Алла Володимирівна</t>
  </si>
  <si>
    <t>Чорноморський морський фаховий коледж Одеського національного морського університету</t>
  </si>
  <si>
    <t>GMW2025_6_297</t>
  </si>
  <si>
    <t>Волощук Мар'яна Павлівна</t>
  </si>
  <si>
    <t>Великомостівський ліцей</t>
  </si>
  <si>
    <t>GMW2025_6_298</t>
  </si>
  <si>
    <t>Яриш Оксана Степанівна</t>
  </si>
  <si>
    <t>ВСП "Львівський поліграфічний фаховий коледж НУ "Львівська політехніка"</t>
  </si>
  <si>
    <t>GMW2025_6_299</t>
  </si>
  <si>
    <t>Обіход Світлана Вікторівна</t>
  </si>
  <si>
    <t>GMW2025_6_300</t>
  </si>
  <si>
    <t>Садчикова Ірина Володимирівна</t>
  </si>
  <si>
    <t>GMW2025_6_301</t>
  </si>
  <si>
    <t>Сільченко Марія Вікторівна</t>
  </si>
  <si>
    <t>GMW2025_6_302</t>
  </si>
  <si>
    <t>Гись Вікторія Вікторівна</t>
  </si>
  <si>
    <t>GMW2025_6_303</t>
  </si>
  <si>
    <t>Лазоренко Неля Миколаївна</t>
  </si>
  <si>
    <t>GMW2025_6_304</t>
  </si>
  <si>
    <t>Гриб Світлана Василівна</t>
  </si>
  <si>
    <t>Харківський центр професійно-технічної освіти державної служби зайнятості</t>
  </si>
  <si>
    <t>GMW2025_6_305</t>
  </si>
  <si>
    <t>Кучерешко Вадим Віталійович</t>
  </si>
  <si>
    <t>GMW2025_6_306</t>
  </si>
  <si>
    <t>Пархоменко Віталій Петрович</t>
  </si>
  <si>
    <t>GMW2025_6_307</t>
  </si>
  <si>
    <t>Авдєєва Ксенія Володимирівна</t>
  </si>
  <si>
    <t>СХІДНОУКРАЇНСЬКИЙ НАЦІОНАЛЬНИЙ УНІВЕРСИТЕТ ІМЕНІ ВОЛОДИМИРА ДАЛЯ</t>
  </si>
  <si>
    <t>GMW2025_6_308</t>
  </si>
  <si>
    <t>Демідова Тетяна Вячеславівна</t>
  </si>
  <si>
    <t>Полтавський кооперативний коледж</t>
  </si>
  <si>
    <t>GMW2025_6_309</t>
  </si>
  <si>
    <t>Синовець Олег Олександрович</t>
  </si>
  <si>
    <t>Тернопільська загальноосвітня школа І-ІІІ ступенів №24</t>
  </si>
  <si>
    <t>GMW2025_6_310</t>
  </si>
  <si>
    <t>Капкан Руслана Андріївна</t>
  </si>
  <si>
    <t>GMW2025_6_311</t>
  </si>
  <si>
    <t>Якимчук Тетяна Петрівна</t>
  </si>
  <si>
    <t>Навчальний центр</t>
  </si>
  <si>
    <t>GMW2025_6_312</t>
  </si>
  <si>
    <t>Шейка Наталія Леонідівна</t>
  </si>
  <si>
    <t>Комунальний заклад "Заклад дошкільної освіти (ясла-садок) №265 Харківської міської ради"</t>
  </si>
  <si>
    <t>GMW2025_6_313</t>
  </si>
  <si>
    <t>Козачок Алла Василіана</t>
  </si>
  <si>
    <t>ДПТНЗ "Вінницьке міжрегіональне училище"</t>
  </si>
  <si>
    <t>GMW2025_6_314</t>
  </si>
  <si>
    <t>Ремізова Валентина Миколаївна</t>
  </si>
  <si>
    <t>Міждународний Університет ім.Пилипа Орлика Україна м.Миколаїв</t>
  </si>
  <si>
    <t>GMW2025_6_315</t>
  </si>
  <si>
    <t>Гунько Ніла Олександрівна</t>
  </si>
  <si>
    <t>GMW2025_6_316</t>
  </si>
  <si>
    <t>Хаєцька Дар'я Андріївна</t>
  </si>
  <si>
    <t>GMW2025_6_317</t>
  </si>
  <si>
    <t>Гуренко Тамара Олексіївна</t>
  </si>
  <si>
    <t>GMW2025_6_318</t>
  </si>
  <si>
    <t>Івах Світлана Сергіївна</t>
  </si>
  <si>
    <t>GMW2025_6_319</t>
  </si>
  <si>
    <t>Тринчук Віктор Вікторович</t>
  </si>
  <si>
    <t>Луганський національний університет імені Тараса Шевченка</t>
  </si>
  <si>
    <t>GMW2025_6_320</t>
  </si>
  <si>
    <t>Красиворон Уляна Іванівна</t>
  </si>
  <si>
    <t>ВСП Технолого-економічний фаховий коледж МНАУ</t>
  </si>
  <si>
    <t>GMW2025_6_321</t>
  </si>
  <si>
    <t>Ворона Вікторія Юріївна</t>
  </si>
  <si>
    <t>GMW2025_6_322</t>
  </si>
  <si>
    <t>Попазов Мілослав Сергійович</t>
  </si>
  <si>
    <t>Запорізький Авіаційний Фаховий Коледж ім. О.Г. Івченка</t>
  </si>
  <si>
    <t>GMW2025_6_323</t>
  </si>
  <si>
    <t>Шимко Олена Володимирівна</t>
  </si>
  <si>
    <t>ВСП "Одеський технічний фаховий коледж ОНТУ"</t>
  </si>
  <si>
    <t>GMW2025_6_324</t>
  </si>
  <si>
    <t>Сосновська Руслана Станіславівна</t>
  </si>
  <si>
    <t>Медичний фаховий коледж Харківського національного медичного університету</t>
  </si>
  <si>
    <t>GMW2025_6_325</t>
  </si>
  <si>
    <t>Курганова Ірина Михайлівна</t>
  </si>
  <si>
    <t>Комунальний заклад "Вінницький ліцей №31"</t>
  </si>
  <si>
    <t>GMW2025_6_326</t>
  </si>
  <si>
    <t>Шандурська Анна Віталіївна</t>
  </si>
  <si>
    <t>Кропивницький будівельний фаховий коледж</t>
  </si>
  <si>
    <t>GMW2025_6_327</t>
  </si>
  <si>
    <t>Шаповалова Олена Вікторівна</t>
  </si>
  <si>
    <t>Відокремлений структурний підрозділ "Костянтинівський індустріальний фаховий коледж Державного вищого навчального закладу "Донецький національний технічний університет "</t>
  </si>
  <si>
    <t>GMW2025_6_328</t>
  </si>
  <si>
    <t>Сечевиця Поліна Сергіївна</t>
  </si>
  <si>
    <t>Фаховий коледж економіки і технологій Національного університету «Чернігівська політехніка»</t>
  </si>
  <si>
    <t>GMW2025_6_329</t>
  </si>
  <si>
    <t>Захарчук Владислава Олександрівна</t>
  </si>
  <si>
    <t>GMW2025_6_330</t>
  </si>
  <si>
    <t>Осіпчук Інна Олександрівна</t>
  </si>
  <si>
    <t>Фаховий коледж інженерії управління та землевпорядкуванн Державного некомерційного підприємства"Державний університет"Київський авіаційний інститут"</t>
  </si>
  <si>
    <t>GMW2025_6_331</t>
  </si>
  <si>
    <t>Пабат Лариса Миколаївна</t>
  </si>
  <si>
    <t>Талалаївський ліцей Талалаївської сільської ради Ніжинський район Чернігівська область</t>
  </si>
  <si>
    <t>GMW2025_6_332</t>
  </si>
  <si>
    <t>Решетник Надія Іванівна</t>
  </si>
  <si>
    <t>Київський національний лінгвістичний університет</t>
  </si>
  <si>
    <t>GMW2025_6_333</t>
  </si>
  <si>
    <t>Довгаль Вікторія Олександрівна</t>
  </si>
  <si>
    <t>Фаховий економічний коледж «Київський Національний Університет імені Вадима Гетьмана»</t>
  </si>
  <si>
    <t>GMW2025_6_334</t>
  </si>
  <si>
    <t>Ігнатенко Микола Миколайович</t>
  </si>
  <si>
    <t>Харківській автомобільно-дорожній фаховий коледж. Лозівська філія.</t>
  </si>
  <si>
    <t>GMW2025_6_335</t>
  </si>
  <si>
    <t>Пронь Соломія Юріївна</t>
  </si>
  <si>
    <t>GMW2025_6_336</t>
  </si>
  <si>
    <t>Вишивана Богдана Михайлівна</t>
  </si>
  <si>
    <t>GMW2025_6_337</t>
  </si>
  <si>
    <t>Половинник Олександра Олексіївна</t>
  </si>
  <si>
    <t>Відокремлений структурний підрозділ "Фаховий коледж економіки і технологій Національного університету" Чернігівська політехніка "</t>
  </si>
  <si>
    <t>GMW2025_6_338</t>
  </si>
  <si>
    <t>Чорна Анастасія Андріївна</t>
  </si>
  <si>
    <t>Середня загальноосвітня школа №95 м.Львова</t>
  </si>
  <si>
    <t>GMW2025_6_339</t>
  </si>
  <si>
    <t>Роїк Іванна Вікторівна</t>
  </si>
  <si>
    <t>GMW2025_6_340</t>
  </si>
  <si>
    <t>Гапоненко Оксана Миколаївна</t>
  </si>
  <si>
    <t>Криворізький центр професійної освіти робітничих кадрів торгівлі та ресторанного сервісу</t>
  </si>
  <si>
    <t>GMW2025_6_341</t>
  </si>
  <si>
    <t>Авдосьєва-Куклінська Ірина Володимирівна</t>
  </si>
  <si>
    <t>КОМУНАЛЬНИЙ ЗАКЛАД "ВІННИЦЬКИЙ ЛІЦЕЙ №35"</t>
  </si>
  <si>
    <t>GMW2025_6_342</t>
  </si>
  <si>
    <t>Долотова Ольга Михайлівна</t>
  </si>
  <si>
    <t>Дніпровська гімназія 34 ДМР</t>
  </si>
  <si>
    <t>GMW2025_6_343</t>
  </si>
  <si>
    <t>Павлюк Ірина Ярославівна</t>
  </si>
  <si>
    <t>Вишківський ліцей №1</t>
  </si>
  <si>
    <t>GMW2025_6_344</t>
  </si>
  <si>
    <t>Волкова Неля Іванівна</t>
  </si>
  <si>
    <t>Донецький національний університет імені Василя Стуса</t>
  </si>
  <si>
    <t>GMW2025_6_345</t>
  </si>
  <si>
    <t>Матвієвська Каріна</t>
  </si>
  <si>
    <t>Роменський коледж КНЕУ ім. Вадима Гетьмана</t>
  </si>
  <si>
    <t>GMW2025_6_346</t>
  </si>
  <si>
    <t>Ковач Анастасія Іванівна</t>
  </si>
  <si>
    <t>Ужгородський національний університет</t>
  </si>
  <si>
    <t>GMW2025_6_347</t>
  </si>
  <si>
    <t>Смірнова Карина Сергіївна</t>
  </si>
  <si>
    <t>ВСП "Технолого-економічний фаховий коледж МНАУ"</t>
  </si>
  <si>
    <t>GMW2025_6_348</t>
  </si>
  <si>
    <t>Кабанов Володимир Федорович</t>
  </si>
  <si>
    <t>GMW2025_6_349</t>
  </si>
  <si>
    <t>Степова Світлана Миколаївна</t>
  </si>
  <si>
    <t>Білгород-Дністровський фаховий коледж природокористування, будівництва та комп'ютерних технологій</t>
  </si>
  <si>
    <t>GMW2025_6_350</t>
  </si>
  <si>
    <t>Ломачинська Ірина Анатоліївна</t>
  </si>
  <si>
    <t>Одеський національний університет імені І. І. Мечникова</t>
  </si>
  <si>
    <t>GMW2025_6_351</t>
  </si>
  <si>
    <t>Сидорчук Аліна Андріївна</t>
  </si>
  <si>
    <t>відокремлений структурний підрозділ "фаховий економічний коледж київсько національного університету імені Вадима Гетьмана"</t>
  </si>
  <si>
    <t>GMW2025_6_352</t>
  </si>
  <si>
    <t>Плескач Валерія Іванівна</t>
  </si>
  <si>
    <t>Ужгородський національеий університет</t>
  </si>
  <si>
    <t>GMW2025_6_353</t>
  </si>
  <si>
    <t>Гвоздєй Наталія Іванівна</t>
  </si>
  <si>
    <t>GMW2025_6_354</t>
  </si>
  <si>
    <t>Жуковська Олена Миколаївна</t>
  </si>
  <si>
    <t>ЗЗСО "Авангардівський ліцей"</t>
  </si>
  <si>
    <t>GMW2025_6_355</t>
  </si>
  <si>
    <t>Коваленко Ольга Юріївна</t>
  </si>
  <si>
    <t>ХФКТД</t>
  </si>
  <si>
    <t>GMW2025_6_356</t>
  </si>
  <si>
    <t>Гнойова Карина Анатоліївна</t>
  </si>
  <si>
    <t>GMW2025_6_357</t>
  </si>
  <si>
    <t>Гавриш Наталія Леонідівна</t>
  </si>
  <si>
    <t>Державний професійно-технічний заклад "Вінницьке міжрегіональне вище професійне училище"</t>
  </si>
  <si>
    <t>GMW2025_6_358</t>
  </si>
  <si>
    <t>Борцова Анна Сергіївна</t>
  </si>
  <si>
    <t>GMW2025_6_359</t>
  </si>
  <si>
    <t>Горбаченко Олександра</t>
  </si>
  <si>
    <t>Державний торговельно-економічний університет</t>
  </si>
  <si>
    <t>GMW2025_6_360</t>
  </si>
  <si>
    <t>Михаайлюк Валентина Володимирівн</t>
  </si>
  <si>
    <t>Державний професійно-технічний навчальний заклад "Харківське вище професійне училище сфери послуг"</t>
  </si>
  <si>
    <t>GMW2025_6_361</t>
  </si>
  <si>
    <t>Зелениця Ірина Михайлівна</t>
  </si>
  <si>
    <t>GMW2025_6_362</t>
  </si>
  <si>
    <t>Стеценко Валерія Юріївна</t>
  </si>
  <si>
    <t>GMW2025_6_363</t>
  </si>
  <si>
    <t>Жосан Анастасія Русланівна</t>
  </si>
  <si>
    <t>Приватний заклад вищої освіти «Міжнародний класичний університет імені Пилипа Орлика», Україна, м. Миколаїв</t>
  </si>
  <si>
    <t>GMW2025_6_364</t>
  </si>
  <si>
    <t>Котенко Уляна Михайлівна</t>
  </si>
  <si>
    <t>GMW2025_6_365</t>
  </si>
  <si>
    <t>Ісаєва Ангеліна Олександрівна</t>
  </si>
  <si>
    <t>GMW2025_6_366</t>
  </si>
  <si>
    <t>Марусяк Ольга Михайлівна</t>
  </si>
  <si>
    <t>GMW2025_6_367</t>
  </si>
  <si>
    <t>Середа Катерина Анатоліївна</t>
  </si>
  <si>
    <t>ТОВ "Приватний ліцей "Ай Діти" міста Києва"</t>
  </si>
  <si>
    <t>GMW2025_6_368</t>
  </si>
  <si>
    <t>Скрипченко Анастасія Вікторівна</t>
  </si>
  <si>
    <t>Технолого-економічний фаховий коледж Миколаївського національного аграрного університету</t>
  </si>
  <si>
    <t>GMW2025_6_369</t>
  </si>
  <si>
    <t>Хроненко Валентин Валентинович</t>
  </si>
  <si>
    <t>ВСП "Технолого-економічний фаховий коледж Миколаївського національного аграрного університету"</t>
  </si>
  <si>
    <t>GMW2025_6_370</t>
  </si>
  <si>
    <t>Волошина Тетяна Іванівна</t>
  </si>
  <si>
    <t>Лозівська філія Харківського автомобільно- дорожнього фахового коледжу</t>
  </si>
  <si>
    <t>GMW2025_6_371</t>
  </si>
  <si>
    <t>Пікало Діана Валеріївна</t>
  </si>
  <si>
    <t>GMW2025_6_372</t>
  </si>
  <si>
    <t>Поркуян Марія Олексіївна</t>
  </si>
  <si>
    <t>Одеський національний економічний університет</t>
  </si>
  <si>
    <t>GMW2025_6_373</t>
  </si>
  <si>
    <t>Баран Наталія Михайлівна</t>
  </si>
  <si>
    <t>GMW2025_6_374</t>
  </si>
  <si>
    <t>Зихор Даніелла Олександрівна</t>
  </si>
  <si>
    <t>GMW2025_6_375</t>
  </si>
  <si>
    <t>Кришталь Галина Олександрівна</t>
  </si>
  <si>
    <t>Міжрегіональна Академія управління персоналом</t>
  </si>
  <si>
    <t>GMW2025_6_376</t>
  </si>
  <si>
    <t>Гут Любов</t>
  </si>
  <si>
    <t>GMW2025_6_377</t>
  </si>
  <si>
    <t>Глущенко Юлія Анатоліївна</t>
  </si>
  <si>
    <t>GMW2025_6_378</t>
  </si>
  <si>
    <t>Синовець Римма Олегівна</t>
  </si>
  <si>
    <t>GMW2025_6_379</t>
  </si>
  <si>
    <t>Іванович Віталій Дмитрович</t>
  </si>
  <si>
    <t>ЧТЕІ ДТЕУ Чернівецькій торгово економічний інститут</t>
  </si>
  <si>
    <t>GMW2025_6_380</t>
  </si>
  <si>
    <t>Цімошинська Оксана Валентинівна</t>
  </si>
  <si>
    <t>ПрАТ ВНЗ Міжрегіональна Академія управління персоналом</t>
  </si>
  <si>
    <t>GMW2025_6_381</t>
  </si>
  <si>
    <t>Борко Надія Олександрівна</t>
  </si>
  <si>
    <t>ВСП "ФЕК КНЕУ ім.В. Гетьмана"</t>
  </si>
  <si>
    <t>GMW2025_6_382</t>
  </si>
  <si>
    <t>Фінклер Вероніка Валентинівна</t>
  </si>
  <si>
    <t>GMW2025_6_383</t>
  </si>
  <si>
    <t>Дмитренко Марʼяна Сергіївна</t>
  </si>
  <si>
    <t>Таращанський технічний економіко-правовий коледж</t>
  </si>
  <si>
    <t>GMW2025_6_384</t>
  </si>
  <si>
    <t>Романов Михайло Олегович</t>
  </si>
  <si>
    <t>Київський Фаховий Коледж Прикладних Наук</t>
  </si>
  <si>
    <t>GMW2025_6_385</t>
  </si>
  <si>
    <t>Задорожнюк Юлія Володимирівна</t>
  </si>
  <si>
    <t>GMW2025_6_386</t>
  </si>
  <si>
    <t>Шавикін Сергій Олександрович</t>
  </si>
  <si>
    <t>ВСП "Фаховий коледж економіки і технологій ДУЕТ"</t>
  </si>
  <si>
    <t>GMW2025_6_387</t>
  </si>
  <si>
    <t>Середа Анастасія Віталіївна</t>
  </si>
  <si>
    <t>GMW2025_6_388</t>
  </si>
  <si>
    <t>Пирог Віктор Володимирович</t>
  </si>
  <si>
    <t>Приватне акціонерне товариство "Вищий навчальний заклад "Міжрегіональна Академія управління персоналом"</t>
  </si>
  <si>
    <t>GMW2025_6_389</t>
  </si>
  <si>
    <t>Кукурудзяк Леся Василівна</t>
  </si>
  <si>
    <t>GMW2025_6_390</t>
  </si>
  <si>
    <t>Марущенко Тетяна Григорівна</t>
  </si>
  <si>
    <t>Імшанська філія Ямпільського ліцею №2</t>
  </si>
  <si>
    <t>GMW2025_6_391</t>
  </si>
  <si>
    <t>Малишенко Лариса Миколаївна</t>
  </si>
  <si>
    <t>Воздвиженська філія Ямпільського ліцею №2 Ямпільської селищної ради</t>
  </si>
  <si>
    <t>GMW2025_6_392</t>
  </si>
  <si>
    <t>Димид Людмила Володимирівна</t>
  </si>
  <si>
    <t>Прикарпатський фаховий коледж лісового господарства та туризму</t>
  </si>
  <si>
    <t>GMW2025_6_393</t>
  </si>
  <si>
    <t>Нездойминога Руслан Олександрович</t>
  </si>
  <si>
    <t>Кооперативний Фаховий Коледж</t>
  </si>
  <si>
    <t>GMW2025_6_394</t>
  </si>
  <si>
    <t>Юлія Бойко</t>
  </si>
  <si>
    <t>GMW2025_6_395</t>
  </si>
  <si>
    <t>Тону Олена Олександрівна</t>
  </si>
  <si>
    <t>Міжнародний Класичний університет ім. Пилипа Орлика</t>
  </si>
  <si>
    <t>GMW2025_6_396</t>
  </si>
  <si>
    <t>Маринич Тетяна</t>
  </si>
  <si>
    <t>Сумський Державний Університет</t>
  </si>
  <si>
    <t>GMW2025_6_397</t>
  </si>
  <si>
    <t>Троценко Дмитро Іванович</t>
  </si>
  <si>
    <t>Черняхівський ліцей №2 , Черняхівська селищна рада</t>
  </si>
  <si>
    <t>GMW2025_6_398</t>
  </si>
  <si>
    <t>Катеринюк Ангеліна Андріївна</t>
  </si>
  <si>
    <t>GMW2025_6_399</t>
  </si>
  <si>
    <t>Корнієнко Антоніна Петрівна</t>
  </si>
  <si>
    <t>Таращанський технічний та економіко-правовий фаховий коледж</t>
  </si>
  <si>
    <t>GMW2025_6_400</t>
  </si>
  <si>
    <t>Клименко Олена Вікторівна</t>
  </si>
  <si>
    <t>Слов'янський педагогічний ліцей Слов'янської міської ради Донецької області</t>
  </si>
  <si>
    <t>GMW2025_6_401</t>
  </si>
  <si>
    <t>Мусієнко Олена Вікторівна</t>
  </si>
  <si>
    <t>GMW2025_6_402</t>
  </si>
  <si>
    <t>Рожко Зоя Павлівна</t>
  </si>
  <si>
    <t>ВСП «Вінницький фаховий коледж НУХТ «</t>
  </si>
  <si>
    <t>GMW2025_6_403</t>
  </si>
  <si>
    <t>Степанова Дарія Сергіївна</t>
  </si>
  <si>
    <t>GMW2025_6_404</t>
  </si>
  <si>
    <t>Южека Роман Сергійович</t>
  </si>
  <si>
    <t>Дніпровський державний університет внутрішніх справ</t>
  </si>
  <si>
    <t>GMW2025_6_405</t>
  </si>
  <si>
    <t>Кузьмич Яна Олександрівна</t>
  </si>
  <si>
    <t>Полтавській фаховий кооперативний коледж</t>
  </si>
  <si>
    <t>GMW2025_6_406</t>
  </si>
  <si>
    <t>Тимошевський Іван Сергійович</t>
  </si>
  <si>
    <t>GMW2025_6_407</t>
  </si>
  <si>
    <t>Бєлозор Олександра Володимирівна</t>
  </si>
  <si>
    <t>GMW2025_6_408</t>
  </si>
  <si>
    <t>Коханова Олена Федорівна</t>
  </si>
  <si>
    <t>GMW2025_6_409</t>
  </si>
  <si>
    <t>Вишняк Ольга Олександрівна</t>
  </si>
  <si>
    <t>GMW2025_6_410</t>
  </si>
  <si>
    <t>Шестірніна Ольга Вікторівна</t>
  </si>
  <si>
    <t>GMW2025_6_411</t>
  </si>
  <si>
    <t>Поперечнюк Людмила Миколаївна</t>
  </si>
  <si>
    <t>Звягельський політехнічний фаховий коледж</t>
  </si>
  <si>
    <t>GMW2025_6_412</t>
  </si>
  <si>
    <t>Горяча Олена Іванівна</t>
  </si>
  <si>
    <t>Національний технічний університет "Дніпровська політехніка"</t>
  </si>
  <si>
    <t>GMW2025_6_413</t>
  </si>
  <si>
    <t>Клапків Юрій Михайлович</t>
  </si>
  <si>
    <t>GMW2025_6_414</t>
  </si>
  <si>
    <t>Сидоренко-Мельник Ганна Миколаївна</t>
  </si>
  <si>
    <t>GMW2025_6_415</t>
  </si>
  <si>
    <t>Лугина Валентина Володимиріна</t>
  </si>
  <si>
    <t>GMW2025_6_416</t>
  </si>
  <si>
    <t>Чичун Валентина Андріївна</t>
  </si>
  <si>
    <t>GMW2025_6_417</t>
  </si>
  <si>
    <t>Киричук Олена Миколаївна</t>
  </si>
  <si>
    <t>ВСП " Технолого-економічний фаховий коледж Миколаївського НАУ "</t>
  </si>
  <si>
    <t>GMW2025_6_418</t>
  </si>
  <si>
    <t>Дребот Людмила Степанівна</t>
  </si>
  <si>
    <t>ВСП ФАХОВИЙ КОЛЕДЖ ЕКОНОМІКИ І ТЕХНОЛОГІЙ ДУЕТ</t>
  </si>
  <si>
    <t>GMW2025_6_419</t>
  </si>
  <si>
    <t>Мигович Тетяна Михайлівна</t>
  </si>
  <si>
    <t>Прикарпатський національний університет імені Василя Стефаника</t>
  </si>
  <si>
    <t>GMW2025_6_420</t>
  </si>
  <si>
    <t>Бондаренко Свiтлана Миколаīвна</t>
  </si>
  <si>
    <t>Харкiвський автомобiльно-дорожний фаховий коледж</t>
  </si>
  <si>
    <t>GMW2025_6_421</t>
  </si>
  <si>
    <t>Костюк Тетяна Демянівна</t>
  </si>
  <si>
    <t>GMW2025_6_422</t>
  </si>
  <si>
    <t>Бадулін Володимир Олександрович</t>
  </si>
  <si>
    <t>Івано-франківський національний технічний університет нафти і газу</t>
  </si>
  <si>
    <t>GMW2025_6_423</t>
  </si>
  <si>
    <t>Пустова Юля Русланівна</t>
  </si>
  <si>
    <t>GMW2025_6_424</t>
  </si>
  <si>
    <t>Драчко Марина Олександрівна</t>
  </si>
  <si>
    <t>GMW2025_6_425</t>
  </si>
  <si>
    <t>Кирильчук Вероніка Вадимівна</t>
  </si>
  <si>
    <t>Вінницький державний педагогічний університет ім. Михайла Коцюбинського</t>
  </si>
  <si>
    <t>GMW2025_6_426</t>
  </si>
  <si>
    <t>Кузик Каріна Євгеніївна</t>
  </si>
  <si>
    <t>GMW2025_6_427</t>
  </si>
  <si>
    <t>Номенат Ілона Русланівна</t>
  </si>
  <si>
    <t>GMW2025_6_428</t>
  </si>
  <si>
    <t>Москаленко Ольга Олексіївна</t>
  </si>
  <si>
    <t>GMW2025_6_429</t>
  </si>
  <si>
    <t>Мірошник Олексій Юрійович</t>
  </si>
  <si>
    <t>GMW2025_6_430</t>
  </si>
  <si>
    <t>Скорописова Людмила Іванівна</t>
  </si>
  <si>
    <t>Донецький обласний палац дитячої та юнацької творчості</t>
  </si>
  <si>
    <t>GMW2025_6_431</t>
  </si>
  <si>
    <t>Засухіна Марія Сергіївна</t>
  </si>
  <si>
    <t>GMW2025_6_432</t>
  </si>
  <si>
    <t>Ярощук Тетяна Олександрівна</t>
  </si>
  <si>
    <t>Вінницький державний педагогічний університети імені Михайла Коцюбинського</t>
  </si>
  <si>
    <t>GMW2025_6_433</t>
  </si>
  <si>
    <t>Криховецька Зоряна Миколаївна</t>
  </si>
  <si>
    <t>GMW2025_6_434</t>
  </si>
  <si>
    <t>Рязанова Наталія Олексіївна</t>
  </si>
  <si>
    <t>GMW2025_6_435</t>
  </si>
  <si>
    <t>Мова Валентина Володимирівна</t>
  </si>
  <si>
    <t>GMW2025_6_436</t>
  </si>
  <si>
    <t>Вінницька Оксана Анатоліївна</t>
  </si>
  <si>
    <t>GMW2025_6_437</t>
  </si>
  <si>
    <t>Борисюк Катерина Миколаївна</t>
  </si>
  <si>
    <t>GMW2025_6_438</t>
  </si>
  <si>
    <t>Боярова Олена Анатоліївна</t>
  </si>
  <si>
    <t>НУБіП України</t>
  </si>
  <si>
    <t>GMW2025_6_439</t>
  </si>
  <si>
    <t>Гончарук Анастасія Олександрівна</t>
  </si>
  <si>
    <t>GMW2025_6_440</t>
  </si>
  <si>
    <t>Бурма Олександр Володимирович</t>
  </si>
  <si>
    <t>ВСП ""Економіко-правничий фаховий коледж ЗНУ"'</t>
  </si>
  <si>
    <t>GMW2025_6_441</t>
  </si>
  <si>
    <t>Верхогляд Катерина Сергіївна</t>
  </si>
  <si>
    <t>GMW2025_6_442</t>
  </si>
  <si>
    <t>Препяк Олександра Владиславівна</t>
  </si>
  <si>
    <t>GMW2025_6_443</t>
  </si>
  <si>
    <t>Заворотна Вікторія Сергіївна</t>
  </si>
  <si>
    <t>GMW2025_6_444</t>
  </si>
  <si>
    <t>Ткачук Ірина Григорівна</t>
  </si>
  <si>
    <t>GMW2025_6_445</t>
  </si>
  <si>
    <t>Бура Марина Олександрівна</t>
  </si>
  <si>
    <t>GMW2025_6_446</t>
  </si>
  <si>
    <t>Лиманський Владислав Юрійович</t>
  </si>
  <si>
    <t>ДЕРЖАВНИЙ ТОРГОВЕЛЬНО-ЕКОНОМІЧНИЙ УНІВЕРСИТЕТ</t>
  </si>
  <si>
    <t>GMW2025_6_447</t>
  </si>
  <si>
    <t>Ладомиряк Юлія Василівна</t>
  </si>
  <si>
    <t>GMW2025_6_448</t>
  </si>
  <si>
    <t>Воропінова Вікторія Іванівна</t>
  </si>
  <si>
    <t>GMW2025_6_449</t>
  </si>
  <si>
    <t>Козачок Андрій Михайлович</t>
  </si>
  <si>
    <t>GMW2025_6_450</t>
  </si>
  <si>
    <t>Данканич Даніїл Борисович</t>
  </si>
  <si>
    <t>GMW2025_6_451</t>
  </si>
  <si>
    <t>Кобаль Дарина Іванівна</t>
  </si>
  <si>
    <t>GMW2025_6_452</t>
  </si>
  <si>
    <t>Бойко Олена Володимирівна</t>
  </si>
  <si>
    <t>GMW2025_6_453</t>
  </si>
  <si>
    <t>Кожедуб Олександр Васильович</t>
  </si>
  <si>
    <t>Воздвиженська філія Ямпільського ліцею#2 Ямпільської селищної ради</t>
  </si>
  <si>
    <t>GMW2025_6_454</t>
  </si>
  <si>
    <t>Головач Надія Кирилівна</t>
  </si>
  <si>
    <t>GMW2025_6_455</t>
  </si>
  <si>
    <t>Бутенко Юлія Сергіївна</t>
  </si>
  <si>
    <t>GMW2025_6_456</t>
  </si>
  <si>
    <t>Купчак Олена Миколаївна</t>
  </si>
  <si>
    <t>Вінницький Державний педагогічний університет імені Михайла Коцюбинського</t>
  </si>
  <si>
    <t>GMW2025_6_457</t>
  </si>
  <si>
    <t>Ганна Сербенюк</t>
  </si>
  <si>
    <t>GMW2025_6_458</t>
  </si>
  <si>
    <t>Шкелебей Тетяна Миколаївна</t>
  </si>
  <si>
    <t>GMW2025_6_459</t>
  </si>
  <si>
    <t>Дарвай Віра Сергіївна</t>
  </si>
  <si>
    <t>GMW2025_6_460</t>
  </si>
  <si>
    <t>Глейдман Кіра</t>
  </si>
  <si>
    <t>GMW2025_6_461</t>
  </si>
  <si>
    <t>Медяник Евеліна Іванівна</t>
  </si>
  <si>
    <t>GMW2025_6_462</t>
  </si>
  <si>
    <t>Маначинська Юлія Анатоліївна</t>
  </si>
  <si>
    <t>GMW2025_6_463</t>
  </si>
  <si>
    <t>Галінська Владислава Євгеніївна</t>
  </si>
  <si>
    <t>GMW2025_6_464</t>
  </si>
  <si>
    <t>Кліпа Тетяна Валентинівна</t>
  </si>
  <si>
    <t>Воздвиженська філія Ямпільського ліцею √2 Ямпільської селищної ради Сумської області</t>
  </si>
  <si>
    <t>GMW2025_6_465</t>
  </si>
  <si>
    <t>Нечай Оксана Михайлівна</t>
  </si>
  <si>
    <t>Воздвиженська філія Ямпільського ліцею Ямпільської селищної ради</t>
  </si>
  <si>
    <t>GMW2025_6_466</t>
  </si>
  <si>
    <t>Мельник Олександр Петрович</t>
  </si>
  <si>
    <t>GMW2025_6_467</t>
  </si>
  <si>
    <t>Бірченко Анна Сергіївна</t>
  </si>
  <si>
    <t>ВСП "Кадіївський педагогічний фаховий коледж ДЗ "Луганський національний університет імені Тараса Шевченка "</t>
  </si>
  <si>
    <t>GMW2025_6_468</t>
  </si>
  <si>
    <t>Минич Юлія Василівна</t>
  </si>
  <si>
    <t>GMW2025_6_469</t>
  </si>
  <si>
    <t>Юрченко Олена Сергіївна</t>
  </si>
  <si>
    <t>GMW2025_6_470</t>
  </si>
  <si>
    <t>Палош Христина</t>
  </si>
  <si>
    <t>GMW2025_6_471</t>
  </si>
  <si>
    <t>Куделя Ярослав Русланович</t>
  </si>
  <si>
    <t>Таращанський технічно та економіко правовий фаховий коледж</t>
  </si>
  <si>
    <t>GMW2025_6_472</t>
  </si>
  <si>
    <t>Табак Тіна Валеріївна</t>
  </si>
  <si>
    <t>GMW2025_6_473</t>
  </si>
  <si>
    <t>Плесовських Ельвіра Сергіївна</t>
  </si>
  <si>
    <t>Черкаський Державний Технологічний Університет</t>
  </si>
  <si>
    <t>GMW2025_6_474</t>
  </si>
  <si>
    <t>Долішня Тетяна Іванівна</t>
  </si>
  <si>
    <t>GMW2025_6_475</t>
  </si>
  <si>
    <t>Марченко Сергій Миколайович</t>
  </si>
  <si>
    <t>Воздвиженська філія Ямпільського ліцею №2 Ямпільської селищної ради Сумської області</t>
  </si>
  <si>
    <t>GMW2025_6_476</t>
  </si>
  <si>
    <t>Бульба Вікторія Володимирівна</t>
  </si>
  <si>
    <t>Прилуцький технічно-фаховий коледж</t>
  </si>
  <si>
    <t>GMW2025_6_477</t>
  </si>
  <si>
    <t>Микитин Олексій Валерійович</t>
  </si>
  <si>
    <t>Ліцей №94 ЛМР</t>
  </si>
  <si>
    <t>GMW2025_6_478</t>
  </si>
  <si>
    <t>Горбатюк Людмила Михайлівна</t>
  </si>
  <si>
    <t>GMW2025_6_479</t>
  </si>
  <si>
    <t>Сеник Єлізавета Олександрівна</t>
  </si>
  <si>
    <t>GMW2025_6_480</t>
  </si>
  <si>
    <t>Гриневич Анастасія Олександрівна</t>
  </si>
  <si>
    <t>GMW2025_6_481</t>
  </si>
  <si>
    <t>Пархоменко Анна Русланівна</t>
  </si>
  <si>
    <t>GMW2025_6_482</t>
  </si>
  <si>
    <t>Ілляшенко Ольга</t>
  </si>
  <si>
    <t>GMW2025_6_483</t>
  </si>
  <si>
    <t>Бардакова Ірина Петрівна</t>
  </si>
  <si>
    <t>Воздвиженська філія Ямпільського ліцею №2</t>
  </si>
  <si>
    <t>GMW2025_6_484</t>
  </si>
  <si>
    <t>Нагорна Еліза Вікторівна</t>
  </si>
  <si>
    <t>GMW2025_6_485</t>
  </si>
  <si>
    <t>Карась Вероніка Андріївна</t>
  </si>
  <si>
    <t>GMW2025_6_486</t>
  </si>
  <si>
    <t>Кошман Владислав Віталійович</t>
  </si>
  <si>
    <t>GMW2025_6_487</t>
  </si>
  <si>
    <t>Борисенко Карина Дмитрівна</t>
  </si>
  <si>
    <t>GMW2025_6_488</t>
  </si>
  <si>
    <t>Бурмас Іван Валерійович</t>
  </si>
  <si>
    <t>GMW2025_6_489</t>
  </si>
  <si>
    <t>Голуб Наталія Володимирівна</t>
  </si>
  <si>
    <t>GMW2025_6_490</t>
  </si>
  <si>
    <t>Керпатенко Софія Денисівна</t>
  </si>
  <si>
    <t>GMW2025_6_491</t>
  </si>
  <si>
    <t>Свідніцька Наталя Володимирівна</t>
  </si>
  <si>
    <t>GMW2025_6_492</t>
  </si>
  <si>
    <t>Алінгорська Олена Андріївна</t>
  </si>
  <si>
    <t>GMW2025_6_493</t>
  </si>
  <si>
    <t>Когут Анастасія Ігорівна</t>
  </si>
  <si>
    <t>GMW2025_6_494</t>
  </si>
  <si>
    <t>Губинська Наталія Володимирівна</t>
  </si>
  <si>
    <t>GMW2025_6_495</t>
  </si>
  <si>
    <t>Виклинець Вікторія Любомирівна</t>
  </si>
  <si>
    <t>Прикарпатський національний університет ім. Василя Стефаника</t>
  </si>
  <si>
    <t>GMW2025_6_496</t>
  </si>
  <si>
    <t>Булавіна Діана Максимівна</t>
  </si>
  <si>
    <t>Навчально-науковий інститут «Каразінський банківський інститут»</t>
  </si>
  <si>
    <t>GMW2025_6_497</t>
  </si>
  <si>
    <t>Похвала Ганна Ігорівна</t>
  </si>
  <si>
    <t>ВСП «Кадіївський педагогічний фаховий коледж Державного закладу «Луганський національний університет імені Тараса Шевченка»</t>
  </si>
  <si>
    <t>GMW2025_6_498</t>
  </si>
  <si>
    <t>Музичко Ірина Анатоліївна</t>
  </si>
  <si>
    <t>ВСП "ФКЕТ НУ "Чернігівська політехніка"</t>
  </si>
  <si>
    <t>GMW2025_6_499</t>
  </si>
  <si>
    <t>Абрамова Ольга Сергіївна</t>
  </si>
  <si>
    <t>ННІ "Каразінський банківський інститут" ХНУ імені В. Н. Каразіна</t>
  </si>
  <si>
    <t>GMW2025_6_500</t>
  </si>
  <si>
    <t>Кучеренко Анна Сергіївна</t>
  </si>
  <si>
    <t>GMW2025_6_501</t>
  </si>
  <si>
    <t>Кольцова Світлана Вікторівна</t>
  </si>
  <si>
    <t>GMW2025_6_502</t>
  </si>
  <si>
    <t>Бартельова Алла Анатоліївна</t>
  </si>
  <si>
    <t>GMW2025_6_503</t>
  </si>
  <si>
    <t>Тураш Христина Петрівна</t>
  </si>
  <si>
    <t>GMW2025_6_504</t>
  </si>
  <si>
    <t>Лобановська Юлія Андріївна</t>
  </si>
  <si>
    <t>GMW2025_6_505</t>
  </si>
  <si>
    <t>Боднарчук Софія Андріївна</t>
  </si>
  <si>
    <t>GMW2025_6_506</t>
  </si>
  <si>
    <t>Довганюк Галина Мирославівна</t>
  </si>
  <si>
    <t>Івано-Франківський фаховий коледж технологій та бізнесу</t>
  </si>
  <si>
    <t>GMW2025_6_507</t>
  </si>
  <si>
    <t>Рогов Андрій Володимирович</t>
  </si>
  <si>
    <t>GMW2025_6_508</t>
  </si>
  <si>
    <t>Савчин Анастасія Юріївна</t>
  </si>
  <si>
    <t>GMW2025_6_509</t>
  </si>
  <si>
    <t>Скочиляс Анастасія Романівна</t>
  </si>
  <si>
    <t>Львівський Національний Університет ім. І. Франка</t>
  </si>
  <si>
    <t>GMW2025_6_510</t>
  </si>
  <si>
    <t>Хребтієвський Богдан Олександрович</t>
  </si>
  <si>
    <t>GMW2025_6_511</t>
  </si>
  <si>
    <t>Оксенюк Анастасія Олександрівна</t>
  </si>
  <si>
    <t>GMW2025_6_512</t>
  </si>
  <si>
    <t>Гребьонкін Максим Георгійович</t>
  </si>
  <si>
    <t>GMW2025_6_513</t>
  </si>
  <si>
    <t>Огренич Юлія Олександрівна</t>
  </si>
  <si>
    <t>Запорізький національний університет</t>
  </si>
  <si>
    <t>GMW2025_6_514</t>
  </si>
  <si>
    <t>Татарова Юлія Володимирівна</t>
  </si>
  <si>
    <t>GMW2025_6_515</t>
  </si>
  <si>
    <t>Рябенко Галина Миколаївна</t>
  </si>
  <si>
    <t>Приватний заклад вищої освіти «Міжнародний класичний університет імені Пилипа Орлика», Україна, м. Миколаїв,</t>
  </si>
  <si>
    <t>GMW2025_6_516</t>
  </si>
  <si>
    <t>Спірідонова Діана Сергіївна</t>
  </si>
  <si>
    <t>GMW2025_6_517</t>
  </si>
  <si>
    <t>Боярський Михайло</t>
  </si>
  <si>
    <t>П.Орлика</t>
  </si>
  <si>
    <t>GMW2025_6_518</t>
  </si>
  <si>
    <t>Русанова Софія Миколаївна</t>
  </si>
  <si>
    <t>GMW2025_6_519</t>
  </si>
  <si>
    <t>Піскун Олена Вікторівна</t>
  </si>
  <si>
    <t>МКУ ім Пилипа Орлика</t>
  </si>
  <si>
    <t>GMW2025_6_520</t>
  </si>
  <si>
    <t>Моспан Інна Петрівна</t>
  </si>
  <si>
    <t>GMW2025_6_521</t>
  </si>
  <si>
    <t>Сухацька Вікторія Олександрівна</t>
  </si>
  <si>
    <t>GMW2025_6_522</t>
  </si>
  <si>
    <t>Віщак Олеся Василівна</t>
  </si>
  <si>
    <t>GMW2025_6_523</t>
  </si>
  <si>
    <t>Шевченко Євгеній Вікторович</t>
  </si>
  <si>
    <t>GMW2025_6_524</t>
  </si>
  <si>
    <t>Бонка Тетяна Олексіївна</t>
  </si>
  <si>
    <t>Комунальний заклад дошкільної освіти (ясла-садок) комбінованого типу №306 Криворізької міської ради</t>
  </si>
  <si>
    <t>GMW2025_6_525</t>
  </si>
  <si>
    <t>Андрієнко Дар'я Олегівна</t>
  </si>
  <si>
    <t>GMW2025_6_526</t>
  </si>
  <si>
    <t>Диченко Анна Антонівна</t>
  </si>
  <si>
    <t>GMW2025_6_527</t>
  </si>
  <si>
    <t>Остапенко Ольга Володимирівна</t>
  </si>
  <si>
    <t>Воздвиженська філія Ямпільського ліцею √2</t>
  </si>
  <si>
    <t>GMW2025_6_528</t>
  </si>
  <si>
    <t>Рубан Вікторія</t>
  </si>
  <si>
    <t>GMW2025_6_529</t>
  </si>
  <si>
    <t>Чуй Ірина Романівна</t>
  </si>
  <si>
    <t>GMW2025_6_530</t>
  </si>
  <si>
    <t>Мельнишин Максим Едуардович</t>
  </si>
  <si>
    <t>Мукачівський кооперативний фахових коледж бізнесу</t>
  </si>
  <si>
    <t>GMW2025_6_531</t>
  </si>
  <si>
    <t>Цимбал Валентина Сергіївна</t>
  </si>
  <si>
    <t>GMW2025_6_532</t>
  </si>
  <si>
    <t>Шуть Олександр Сергійович</t>
  </si>
  <si>
    <t>Державний СНУ ім. В. Даля</t>
  </si>
  <si>
    <t>GMW2025_6_533</t>
  </si>
  <si>
    <t>Голованова Наталія Ростиславівна</t>
  </si>
  <si>
    <t>Комунальний заклад дошкільної освіти№ 259 Дніпровської міської ради</t>
  </si>
  <si>
    <t>GMW2025_6_534</t>
  </si>
  <si>
    <t>Біла Людмила Олександрівна</t>
  </si>
  <si>
    <t>ДПТНЗ «Вінницьке міжрегіональне вище професійне училище»</t>
  </si>
  <si>
    <t>GMW2025_6_535</t>
  </si>
  <si>
    <t>Джус Микола Михайлович</t>
  </si>
  <si>
    <t>GMW2025_6_536</t>
  </si>
  <si>
    <t>Проданюк Ангеліна Миколаївна</t>
  </si>
  <si>
    <t>GMW2025_6_537</t>
  </si>
  <si>
    <t>Слижук Маріанна Віталіївна</t>
  </si>
  <si>
    <t>GMW2025_6_538</t>
  </si>
  <si>
    <t>Баришнікова Віталіна Олександрівна</t>
  </si>
  <si>
    <t>GMW2025_6_539</t>
  </si>
  <si>
    <t>Розпутня Анастасія Олександрівна</t>
  </si>
  <si>
    <t>GMW2025_6_540</t>
  </si>
  <si>
    <t>Оксана ПРЯДКО</t>
  </si>
  <si>
    <t>GMW2025_6_541</t>
  </si>
  <si>
    <t>Семененко Людмила</t>
  </si>
  <si>
    <t>GMW2025_6_542</t>
  </si>
  <si>
    <t>Оксанич Вікторія</t>
  </si>
  <si>
    <t>GMW2025_6_543</t>
  </si>
  <si>
    <t>Долока Людмила Вікторівна</t>
  </si>
  <si>
    <t>GMW2025_6_544</t>
  </si>
  <si>
    <t>Горобець Анна Олексіївна</t>
  </si>
  <si>
    <t>GMW2025_6_545</t>
  </si>
  <si>
    <t>Комишан Віктор Вікторович</t>
  </si>
  <si>
    <t>GMW2025_6_546</t>
  </si>
  <si>
    <t>Бойко Людмила Олександрівна</t>
  </si>
  <si>
    <t>GMW2025_6_547</t>
  </si>
  <si>
    <t>Гололобова Інна Іванівна</t>
  </si>
  <si>
    <t>КЗДО(црд) N259ДМР</t>
  </si>
  <si>
    <t>GMW2025_6_548</t>
  </si>
  <si>
    <t>Піддубцева Наталія Миколаївна</t>
  </si>
  <si>
    <t>КЗДО (црд) №259 ДМР</t>
  </si>
  <si>
    <t>GMW2025_6_549</t>
  </si>
  <si>
    <t>Довга Ірина Олексіївна</t>
  </si>
  <si>
    <t>КЗДО (црд)N259ДМР</t>
  </si>
  <si>
    <t>GMW2025_6_550</t>
  </si>
  <si>
    <t>Яців Вікторії Олександрівни</t>
  </si>
  <si>
    <t>ЧТЕІ КНТУ</t>
  </si>
  <si>
    <t>GMW2025_6_551</t>
  </si>
  <si>
    <t>Гололобова Інна Івановна</t>
  </si>
  <si>
    <t>GMW2025_6_552</t>
  </si>
  <si>
    <t>Набоко Марія Сергіївна</t>
  </si>
  <si>
    <t>Ямпільський ліцей №2</t>
  </si>
  <si>
    <t>GMW2025_6_553</t>
  </si>
  <si>
    <t>Лебедєв Євгеній Васильович</t>
  </si>
  <si>
    <t>Приватний заклад вищої освіти «Міжнародний класичний університет імені Пилипа Орлика»</t>
  </si>
  <si>
    <t>GMW2025_6_554</t>
  </si>
  <si>
    <t>Похилько Вікторія Іванівна</t>
  </si>
  <si>
    <t>ВСП Хорольський АФК ПДАУ</t>
  </si>
  <si>
    <t>GMW2025_6_555</t>
  </si>
  <si>
    <t>Меліховець Ганна Алімівна</t>
  </si>
  <si>
    <t>GMW2025_6_556</t>
  </si>
  <si>
    <t>Тищенко Олег Сергійович</t>
  </si>
  <si>
    <t>Київський державний коледж туризму та готельного господарства</t>
  </si>
  <si>
    <t>GMW2025_6_557</t>
  </si>
  <si>
    <t>Нікольчук Юлія Миколаївна</t>
  </si>
  <si>
    <t>Хмельницький кооперативний торговельно-економічний інститут</t>
  </si>
  <si>
    <t>GMW2025_6_558</t>
  </si>
  <si>
    <t>Моканик Ілля Васильович</t>
  </si>
  <si>
    <t>GMW2025_6_559</t>
  </si>
  <si>
    <t>Лопатовська Оксана Олександрівна</t>
  </si>
  <si>
    <t>Хмельницький кооперативний фаховий коледж ХКТЕІ</t>
  </si>
  <si>
    <t>GMW2025_6_560</t>
  </si>
  <si>
    <t>Голубєва Любов Олександрівна</t>
  </si>
  <si>
    <t>Комунальний заклад дошкільної освіти № 259 Дніпровської міської ради</t>
  </si>
  <si>
    <t>GMW2025_6_561</t>
  </si>
  <si>
    <t>Фесенко Анна Костянтинівна</t>
  </si>
  <si>
    <t>GMW2025_6_562</t>
  </si>
  <si>
    <t>Жигарьова Інна Василівна</t>
  </si>
  <si>
    <t>GMW2025_6_563</t>
  </si>
  <si>
    <t>Падалка Аліна Олександрівна</t>
  </si>
  <si>
    <t>GMW2025_6_564</t>
  </si>
  <si>
    <t>Калашник Іван</t>
  </si>
  <si>
    <t>GMW2025_6_565</t>
  </si>
  <si>
    <t>Кучеренко Марія Олегівна</t>
  </si>
  <si>
    <t>GMW2025_6_566</t>
  </si>
  <si>
    <t>Герасименко Анастасія Олексіївна</t>
  </si>
  <si>
    <t>GMW2025_6_567</t>
  </si>
  <si>
    <t>Хандогіна Єлизавета Олексіївна</t>
  </si>
  <si>
    <t>GMW2025_6_568</t>
  </si>
  <si>
    <t>Ковтун Максим Володимирович</t>
  </si>
  <si>
    <t>GMW2025_6_569</t>
  </si>
  <si>
    <t>Мороченко Анна Олегівна</t>
  </si>
  <si>
    <t>GMW2025_6_570</t>
  </si>
  <si>
    <t>Назарова Єлизавета Олександрівна</t>
  </si>
  <si>
    <t>GMW2025_6_571</t>
  </si>
  <si>
    <t>Сергійко Світлана Володимирівна</t>
  </si>
  <si>
    <t>GMW2025_6_572</t>
  </si>
  <si>
    <t>Табаченко Леся Юріївна</t>
  </si>
  <si>
    <t>GMW2025_6_573</t>
  </si>
  <si>
    <t>Магуран Софія Володимирівна</t>
  </si>
  <si>
    <t>GMW2025_6_574</t>
  </si>
  <si>
    <t>Луковець Наталія Василівна</t>
  </si>
  <si>
    <t>Комунальний заклад дошкільної освіти (центр розвитку дитини) № 259 Дніпровської міської ради</t>
  </si>
  <si>
    <t>GMW2025_6_575</t>
  </si>
  <si>
    <t>Кондратюк Ольга Михайлівна</t>
  </si>
  <si>
    <t>GMW2025_6_576</t>
  </si>
  <si>
    <t>Галтман Тетяна Василівна</t>
  </si>
  <si>
    <t>ВСП "Горохівський фаховий коледж Львівського національного університету природокористування"</t>
  </si>
  <si>
    <t>GMW2025_6_577</t>
  </si>
  <si>
    <t>Мельник Тетяна Юріївна</t>
  </si>
  <si>
    <t>GMW2025_6_578</t>
  </si>
  <si>
    <t>Вареньє Дарина</t>
  </si>
  <si>
    <t>ЧНУ імені Богдана Хмельницького</t>
  </si>
  <si>
    <t>GMW2025_6_579</t>
  </si>
  <si>
    <t>Неборачек Анастасія Володимирівна</t>
  </si>
  <si>
    <t>GMW2025_6_580</t>
  </si>
  <si>
    <t>Солодуха Анна Ігорівна</t>
  </si>
  <si>
    <t>GMW2025_6_581</t>
  </si>
  <si>
    <t>Лабінцева Олена Петрівна</t>
  </si>
  <si>
    <t>GMW2025_6_582</t>
  </si>
  <si>
    <t>Тонченко Микола Володимирович</t>
  </si>
  <si>
    <t>GMW2025_6_583</t>
  </si>
  <si>
    <t>Хотінь Катерина Валентинівна</t>
  </si>
  <si>
    <t>GMW2025_6_584</t>
  </si>
  <si>
    <t>Бойко Андрій Володимирович</t>
  </si>
  <si>
    <t>Горохівський фаховий коледж Львівського національного університету природокористування</t>
  </si>
  <si>
    <t>GMW2025_6_585</t>
  </si>
  <si>
    <t>Свідрак Олена Іванівна</t>
  </si>
  <si>
    <t>GMW2025_6_586</t>
  </si>
  <si>
    <t>Маслак Наталія Григорівна</t>
  </si>
  <si>
    <t>GMW2025_6_587</t>
  </si>
  <si>
    <t>Іщук Каріна Максимівна</t>
  </si>
  <si>
    <t>Центральноукраїнський Національний Технічний університет</t>
  </si>
  <si>
    <t>GMW2025_6_588</t>
  </si>
  <si>
    <t>Миськів Любов Петрівна/ Liubov Myskiv</t>
  </si>
  <si>
    <t>GMW2025_6_589</t>
  </si>
  <si>
    <t>Семенюк Юліанна Валеріївна</t>
  </si>
  <si>
    <t>Відокремлений структурний підрозділ "Фаховий коледж Чернівецького національного університету імені Юрія Федьковича"</t>
  </si>
  <si>
    <t>GMW2025_6_590</t>
  </si>
  <si>
    <t>Савро Анастасія Вʼячеславівна</t>
  </si>
  <si>
    <t>GMW2025_6_591</t>
  </si>
  <si>
    <t>Гордюк Оксана Євгенівна</t>
  </si>
  <si>
    <t>GMW2025_6_592</t>
  </si>
  <si>
    <t>Іщенко Ніна Андріївна</t>
  </si>
  <si>
    <t>Центральноукраїнський національнтий технічний унівеситет</t>
  </si>
  <si>
    <t>GMW2025_6_593</t>
  </si>
  <si>
    <t>Колеснікова Олена Миколаївна</t>
  </si>
  <si>
    <t>GMW2025_6_594</t>
  </si>
  <si>
    <t>Яворська Катерина Анатоліївна</t>
  </si>
  <si>
    <t>Дніпровський ліцей №54 ДМР</t>
  </si>
  <si>
    <t>GMW2025_6_595</t>
  </si>
  <si>
    <t>Парфенюк Соломія Олександрівна</t>
  </si>
  <si>
    <t>GMW2025_6_596</t>
  </si>
  <si>
    <t>Сікорська Вікторія Олексіївна</t>
  </si>
  <si>
    <t>GMW2025_6_597</t>
  </si>
  <si>
    <t>Кропивка Артем Валерійович</t>
  </si>
  <si>
    <t>GMW2025_6_598</t>
  </si>
  <si>
    <t>Гой Катерина Володимирівна</t>
  </si>
  <si>
    <t>GMW2025_6_599</t>
  </si>
  <si>
    <t>Кривошеєва Діана Юріївна</t>
  </si>
  <si>
    <t>GMW2025_6_600</t>
  </si>
  <si>
    <t>Іван Іванович Курило</t>
  </si>
  <si>
    <t>Харківський Національний Автомобільно-Дорожній Університет</t>
  </si>
  <si>
    <t>GMW2025_6_601</t>
  </si>
  <si>
    <t>Тірпак Анна Юріївна</t>
  </si>
  <si>
    <t>GMW2025_6_602</t>
  </si>
  <si>
    <t>Чолак Тетяна Дмитрівна</t>
  </si>
  <si>
    <t>Державний навчальний заклад "Арцизький професійний аграрний ліцей"</t>
  </si>
  <si>
    <t>GMW2025_6_603</t>
  </si>
  <si>
    <t>Малярчук Владислав Олександрович</t>
  </si>
  <si>
    <t>GMW2025_6_604</t>
  </si>
  <si>
    <t>Гут Любов Василівна</t>
  </si>
  <si>
    <t>Чернівецький торговельно-економічний інститут Державного торговельно-економічногго університету</t>
  </si>
  <si>
    <t>GMW2025_6_605</t>
  </si>
  <si>
    <t>Шаповалова Євгенія Федорівна</t>
  </si>
  <si>
    <t>GMW2025_6_606</t>
  </si>
  <si>
    <t>Хохол Таїсія Русланівна</t>
  </si>
  <si>
    <t>GMW2025_6_607</t>
  </si>
  <si>
    <t>Олександренко Анна Володимирівна</t>
  </si>
  <si>
    <t>GMW2025_6_608</t>
  </si>
  <si>
    <t>Кошман Ангеліна Юріївна</t>
  </si>
  <si>
    <t>GMW2025_6_609</t>
  </si>
  <si>
    <t>Курман Діана Ігорівна</t>
  </si>
  <si>
    <t>GMW2025_6_610</t>
  </si>
  <si>
    <t>Шерепенко Владислав Миколайович</t>
  </si>
  <si>
    <t>GMW2025_6_611</t>
  </si>
  <si>
    <t>Грабчак Ірина Василівна</t>
  </si>
  <si>
    <t>Уманський педагогічний університет імені Павла Тичини</t>
  </si>
  <si>
    <t>GMW2025_6_612</t>
  </si>
  <si>
    <t>Симінська Марта Святославівна</t>
  </si>
  <si>
    <t>GMW2025_6_613</t>
  </si>
  <si>
    <t>Чеснік Наталія Миколаївна</t>
  </si>
  <si>
    <t>Вінницький фаховий коледж Національного університету харчових технологій</t>
  </si>
  <si>
    <t>GMW2025_6_614</t>
  </si>
  <si>
    <t>Гула Лілія Тарасівна</t>
  </si>
  <si>
    <t>GMW2025_6_615</t>
  </si>
  <si>
    <t>Стефанюк Максим</t>
  </si>
  <si>
    <t>GMW2025_6_616</t>
  </si>
  <si>
    <t>Бойко Вікторія Олександрівна</t>
  </si>
  <si>
    <t>GMW2025_6_617</t>
  </si>
  <si>
    <t>Мустеца Назар Олегович ЧТЕІ ДТЕУ</t>
  </si>
  <si>
    <t>GMW2025_6_618</t>
  </si>
  <si>
    <t>Ковльчук Ірина Іванівна</t>
  </si>
  <si>
    <t>GMW2025_6_619</t>
  </si>
  <si>
    <t>Давидюк Вікторія Олександрівна</t>
  </si>
  <si>
    <t>GMW2025_6_620</t>
  </si>
  <si>
    <t>Світлик Софія Миколаївна</t>
  </si>
  <si>
    <t>GMW2025_6_621</t>
  </si>
  <si>
    <t>Скрипник Микола Євгенович</t>
  </si>
  <si>
    <t>GMW2025_6_622</t>
  </si>
  <si>
    <t>Здихальська Діана Павлівна</t>
  </si>
  <si>
    <t>GMW2025_6_623</t>
  </si>
  <si>
    <t>Семенюк Ангеліна Миколаївна</t>
  </si>
  <si>
    <t>GMW2025_6_624</t>
  </si>
  <si>
    <t>Когут Іван Валерійович</t>
  </si>
  <si>
    <t>GMW2025_6_625</t>
  </si>
  <si>
    <t>Колпак Олександр Вячеславович</t>
  </si>
  <si>
    <t>GMW2025_6_626</t>
  </si>
  <si>
    <t>Шадоріна Анастасія Олександрівна</t>
  </si>
  <si>
    <t>GMW2025_6_627</t>
  </si>
  <si>
    <t>Шимко Соломія Іванівна</t>
  </si>
  <si>
    <t>GMW2025_6_628</t>
  </si>
  <si>
    <t>Носуліч Давид Валентинович</t>
  </si>
  <si>
    <t>GMW2025_6_629</t>
  </si>
  <si>
    <t>Ковальчук Вікторія Миколаївна</t>
  </si>
  <si>
    <t>GMW2025_6_630</t>
  </si>
  <si>
    <t>Мар’юк Денис Валерійович</t>
  </si>
  <si>
    <t>Міжрегіональна Академія Управління Персоналом</t>
  </si>
  <si>
    <t>GMW2025_6_631</t>
  </si>
  <si>
    <t>Сахно Ольга Петрівна</t>
  </si>
  <si>
    <t>КЗДО №259 ДМР</t>
  </si>
  <si>
    <t>GMW2025_6_632</t>
  </si>
  <si>
    <t>Косенок Тетяна Олександрівна</t>
  </si>
  <si>
    <t>Гірницька гімназія №18 Курахівської міської ради Покровського району Донецької області</t>
  </si>
  <si>
    <t>GMW2025_6_633</t>
  </si>
  <si>
    <t>Чикаловець Вікторія Юріївна</t>
  </si>
  <si>
    <t>Національний університет Чернігівська Політехніка</t>
  </si>
  <si>
    <t>GMW2025_6_634</t>
  </si>
  <si>
    <t>Ведмеденко Марина Володимирівна</t>
  </si>
  <si>
    <t>Комунальний заклад загальної середньої освіти "Ліцей № 9 Хмельницької міської ради"</t>
  </si>
  <si>
    <t>GMW2025_6_635</t>
  </si>
  <si>
    <t>Мініх Олена Олександоівна</t>
  </si>
  <si>
    <t>Комунальний заклад дошкільної освіти (ясла - садок)№257 Коивлрізька міська рада</t>
  </si>
  <si>
    <t>GMW2025_6_636</t>
  </si>
  <si>
    <t>Тарасенко Лілія Олександрівна</t>
  </si>
  <si>
    <t>Бахмутська ЗОШ І - ІІІ ступенів № 18 ім. Дмитра Чернявського</t>
  </si>
  <si>
    <t>GMW2025_6_637</t>
  </si>
  <si>
    <t>Лавриненко Анастасія Анатоліївна</t>
  </si>
  <si>
    <t>Лозівська філія Харківського автомобільно - дорожнього фахового коледжу</t>
  </si>
  <si>
    <t>GMW2025_6_638</t>
  </si>
  <si>
    <t>Волчак Тетяна Яківна</t>
  </si>
  <si>
    <t>Комунальний заклад дошкільної освіти №257</t>
  </si>
  <si>
    <t>GMW2025_6_639</t>
  </si>
  <si>
    <t>Іщенко Яна Сергіївна</t>
  </si>
  <si>
    <t>GMW2025_6_640</t>
  </si>
  <si>
    <t>МАЦЕНКО ОЛЬГА ВАСИЛІВНА</t>
  </si>
  <si>
    <t>Березівське ВПУ ОДЕСЬКОЇ ПОЛІТЕХНІКИ</t>
  </si>
  <si>
    <t>GMW2025_6_641</t>
  </si>
  <si>
    <t>Додіван Марія Олександрівна</t>
  </si>
  <si>
    <t>GMW2025_6_642</t>
  </si>
  <si>
    <t>Задорожня Лариса</t>
  </si>
  <si>
    <t>Центрально український національний технічний університет</t>
  </si>
  <si>
    <t>GMW2025_6_643</t>
  </si>
  <si>
    <t>Шевчук Катерина Віталіївна</t>
  </si>
  <si>
    <t>GMW2025_6_644</t>
  </si>
  <si>
    <t>Шепель Інеса Вадимівна</t>
  </si>
  <si>
    <t>GMW2025_6_645</t>
  </si>
  <si>
    <t>Ткаченко Наталія Володимирівна</t>
  </si>
  <si>
    <t>Комунальний заклад "Заклад дошкільної освіти (ясла-садок) № 265 Харківської міської ради"</t>
  </si>
  <si>
    <t>GMW2025_6_646</t>
  </si>
  <si>
    <t>Данік Наталія</t>
  </si>
  <si>
    <t>Національний університет кораблебудування імені адмірала Макарова</t>
  </si>
  <si>
    <t>GMW2025_6_647</t>
  </si>
  <si>
    <t>Харківський соціально-економічний фаховий коледж</t>
  </si>
  <si>
    <t>GMW2025_6_648</t>
  </si>
  <si>
    <t>Мінакова Єлизавета Андріївна</t>
  </si>
  <si>
    <t>GMW2025_6_649</t>
  </si>
  <si>
    <t>Деркач Анастасія Русланівна</t>
  </si>
  <si>
    <t>GMW2025_6_650</t>
  </si>
  <si>
    <t>Тарасюк Ірина Володимирівна</t>
  </si>
  <si>
    <t>ВСП Технологічний фаховий коледж Національного лісотехнічного університету України"</t>
  </si>
  <si>
    <t>GMW2025_6_651</t>
  </si>
  <si>
    <t>Матвійчук Анастасія Сергіївна</t>
  </si>
  <si>
    <t>GMW2025_6_652</t>
  </si>
  <si>
    <t>Ковальова Крістіна Ігорівна</t>
  </si>
  <si>
    <t>GMW2025_6_653</t>
  </si>
  <si>
    <t>Ісаєва Діана Сергіївна</t>
  </si>
  <si>
    <t>Центральноукраїнський національний технічний універсмети</t>
  </si>
  <si>
    <t>GMW2025_6_654</t>
  </si>
  <si>
    <t>Мельянкова Людмила Василівна</t>
  </si>
  <si>
    <t>Національний університет біоресурсів і природокористування</t>
  </si>
  <si>
    <t>GMW2025_6_655</t>
  </si>
  <si>
    <t>Коцюрба Ольга Юріївна</t>
  </si>
  <si>
    <t>GMW2025_6_656</t>
  </si>
  <si>
    <t>Росташ Вероніка Олексанівна</t>
  </si>
  <si>
    <t>GMW2025_6_657</t>
  </si>
  <si>
    <t>Коротинська Олена Петрівна</t>
  </si>
  <si>
    <t>Центр позашкільної освіти "Школа Майбутнього"</t>
  </si>
  <si>
    <t>GMW2025_6_658</t>
  </si>
  <si>
    <t>Овсій Світлана Олександрівна</t>
  </si>
  <si>
    <t>GMW2025_6_659</t>
  </si>
  <si>
    <t>Шешеня Альона Олександрівна</t>
  </si>
  <si>
    <t>НАЦІОНАЛЬНИЙ УНІВЕРСИТЕТ «ЧЕРНІГІВСЬКА ПОЛІТЕХНІКА»</t>
  </si>
  <si>
    <t>GMW2025_6_660</t>
  </si>
  <si>
    <t>Куріленко Анна Олегівна</t>
  </si>
  <si>
    <t>GMW2025_6_661</t>
  </si>
  <si>
    <t>Гончаренко Антоніна Олексіївна</t>
  </si>
  <si>
    <t>GMW2025_6_662</t>
  </si>
  <si>
    <t>Шандренко Анастасія Віталіївна</t>
  </si>
  <si>
    <t>Таращанський технічний економіко-правовий фаховий коледж</t>
  </si>
  <si>
    <t>GMW2025_6_663</t>
  </si>
  <si>
    <t>Кравченко Олена Іванівна</t>
  </si>
  <si>
    <t>GMW2025_6_664</t>
  </si>
  <si>
    <t>Шуба Олена Артурівна</t>
  </si>
  <si>
    <t>GMW2025_6_665</t>
  </si>
  <si>
    <t>Нікішина Ганна Олександрівна</t>
  </si>
  <si>
    <t>Комунальний заклад Матвіївська ЗОСШ-інтернат І-ІІІ ступенів Запорізької обласної ради</t>
  </si>
  <si>
    <t>GMW2025_6_666</t>
  </si>
  <si>
    <t>Биковська Дар'я Олександрівна</t>
  </si>
  <si>
    <t>GMW2025_6_667</t>
  </si>
  <si>
    <t>Пугач Вероніка Дмитрівна</t>
  </si>
  <si>
    <t>GMW2025_6_668</t>
  </si>
  <si>
    <t>Сичук Світлана Миколаївна</t>
  </si>
  <si>
    <t>Відокремлений структурний підрозділ "Волинський фаховий коледж Національного університету харчових технологій"</t>
  </si>
  <si>
    <t>GMW2025_6_669</t>
  </si>
  <si>
    <t>Ковган Сергій Олександрович</t>
  </si>
  <si>
    <t>НАЦІОНАЛЬНИЙ УНІВЕРСИТЕТ «ЧЕРНІГІВСЬКА ПОЛІТЕХНІКА» НАВЧАЛЬНО-НАУКОВИЙ ІНСТИТУТ ПРАВА І СОЦІАЛЬНИХ</t>
  </si>
  <si>
    <t>GMW2025_6_670</t>
  </si>
  <si>
    <t>Швець Марина Володимирівна</t>
  </si>
  <si>
    <t>НУ"Чернігівська політехніка"</t>
  </si>
  <si>
    <t>GMW2025_6_671</t>
  </si>
  <si>
    <t>Сологуб Сергій Іванович</t>
  </si>
  <si>
    <t>Київський державний фаховий хореографічний коледж</t>
  </si>
  <si>
    <t>GMW2025_6_672</t>
  </si>
  <si>
    <t>Помельнікова Олександра Сергіївна</t>
  </si>
  <si>
    <t>GMW2025_6_673</t>
  </si>
  <si>
    <t>Косюк Вікторія Анатоліївна</t>
  </si>
  <si>
    <t>GMW2025_6_674</t>
  </si>
  <si>
    <t>Курітник Ліліана Курітник</t>
  </si>
  <si>
    <t>GMW2025_6_675</t>
  </si>
  <si>
    <t>Тріфан Марія Василівна</t>
  </si>
  <si>
    <t>Відокремлений структурний підрозділ "Конотопський індустріально-педагогічний фаховий коледж Сумського державного університету"</t>
  </si>
  <si>
    <t>GMW2025_6_676</t>
  </si>
  <si>
    <t>Сокур Анастасія Сергіївна</t>
  </si>
  <si>
    <t>GMW2025_6_677</t>
  </si>
  <si>
    <t>Дерев'янко Віталія Віталіївна</t>
  </si>
  <si>
    <t>GMW2025_6_678</t>
  </si>
  <si>
    <t>Гвоздецька Софія Михайлівна</t>
  </si>
  <si>
    <t>GMW2025_6_679</t>
  </si>
  <si>
    <t>Максимів Олена Юліанівна</t>
  </si>
  <si>
    <t>GMW2025_6_680</t>
  </si>
  <si>
    <t>Матвійчук Наталія</t>
  </si>
  <si>
    <t>Волинський національний університет імені Лесі Українки</t>
  </si>
  <si>
    <t>GMW2025_6_681</t>
  </si>
  <si>
    <t>Проць Наталія Василівна</t>
  </si>
  <si>
    <t>GMW2025_6_682</t>
  </si>
  <si>
    <t>Пиріг Світлана Олександрівна</t>
  </si>
  <si>
    <t>GMW2025_6_683</t>
  </si>
  <si>
    <t>Ляшко Лариса Віталіївна</t>
  </si>
  <si>
    <t>ВСП "Фаховий коледж технологій, бізнесу та права ВНУ ім.Лесі Українки"</t>
  </si>
  <si>
    <t>GMW2025_6_684</t>
  </si>
  <si>
    <t>Лакомська Вікторія Андріївна</t>
  </si>
  <si>
    <t>Львівський Торговельно-економічний університет</t>
  </si>
  <si>
    <t>GMW2025_6_685</t>
  </si>
  <si>
    <t>Король Світлана Василівна</t>
  </si>
  <si>
    <t>GMW2025_6_686</t>
  </si>
  <si>
    <t>Клеймьонова Вікторія Андріівна</t>
  </si>
  <si>
    <t>Харьковский национальный университет имени В. Н. Каразина</t>
  </si>
  <si>
    <t>GMW2025_6_687</t>
  </si>
  <si>
    <t>Савицький Вадим Володимирович</t>
  </si>
  <si>
    <t>GMW2025_6_688</t>
  </si>
  <si>
    <t>Іващенко Юлія Віталіївна</t>
  </si>
  <si>
    <t>Таврійський державний агротехнологічний університет ім. Дмитра Моторного</t>
  </si>
  <si>
    <t>GMW2025_6_689</t>
  </si>
  <si>
    <t>Левичкіна Олена Валентинівна</t>
  </si>
  <si>
    <t>Відокремлений структурний підрозділ «Волинський фаховий коледж Національного університету харчових технологій»</t>
  </si>
  <si>
    <t>GMW2025_6_690</t>
  </si>
  <si>
    <t>Карпюк Ангеліна Сергіївна</t>
  </si>
  <si>
    <t>GMW2025_6_691</t>
  </si>
  <si>
    <t>Будкевич Анастасія Сергіївна</t>
  </si>
  <si>
    <t>GMW2025_6_692</t>
  </si>
  <si>
    <t>Резнік Ілля Юрійович</t>
  </si>
  <si>
    <t>GMW2025_6_693</t>
  </si>
  <si>
    <t>Гладун Кирило Романович</t>
  </si>
  <si>
    <t>GMW2025_6_694</t>
  </si>
  <si>
    <t>Легенчук Оксана Анатоліївна</t>
  </si>
  <si>
    <t>Всп кіфк кнуба</t>
  </si>
  <si>
    <t>GMW2025_6_695</t>
  </si>
  <si>
    <t>Токар Тетяна Миколаївна</t>
  </si>
  <si>
    <t>Комунальний заклад дошкільної освіти (ясла-садок)№257</t>
  </si>
  <si>
    <t>GMW2025_6_696</t>
  </si>
  <si>
    <t>Мініх Олена Олександрівна</t>
  </si>
  <si>
    <t>Комунальний заклад дошкільної освіти (ясла - садок)№257 Криворізька міська рада</t>
  </si>
  <si>
    <t>GMW2025_6_697</t>
  </si>
  <si>
    <t>Стецюк Євгенія Іванівна</t>
  </si>
  <si>
    <t>GMW2025_6_698</t>
  </si>
  <si>
    <t>Єкімов Эгор</t>
  </si>
  <si>
    <t>Курсант донДУВС</t>
  </si>
  <si>
    <t>GMW2025_6_699</t>
  </si>
  <si>
    <t>Довгвнюк Анна Ігорівна</t>
  </si>
  <si>
    <t>Чернівецький Фаховий коледж технологій та дизайну</t>
  </si>
  <si>
    <t>GMW2025_6_700</t>
  </si>
  <si>
    <t>Скорук Олена Володимирівна</t>
  </si>
  <si>
    <t>GMW2025_6_701</t>
  </si>
  <si>
    <t>Піхуля Єлизавета Володимирівна</t>
  </si>
  <si>
    <t>GMW2025_6_702</t>
  </si>
  <si>
    <t>Славінська Наталія Іванівна</t>
  </si>
  <si>
    <t>Комунальний заклад дошкільної освіти (ясла-садок) комбінованого типу№220 Криворізької міської ради</t>
  </si>
  <si>
    <t>GMW2025_6_703</t>
  </si>
  <si>
    <t>Рябокінь Оксана Олександрівна</t>
  </si>
  <si>
    <t>GMW2025_6_704</t>
  </si>
  <si>
    <t>Шиловських Діана Сергіївна</t>
  </si>
  <si>
    <t>ЗВУ "Університету Короля Данила"</t>
  </si>
  <si>
    <t>GMW2025_6_705</t>
  </si>
  <si>
    <t>Сульжик Аліна Олегівна</t>
  </si>
  <si>
    <t>GMW2025_6_706</t>
  </si>
  <si>
    <t>Олефір Ярослав Юрійович</t>
  </si>
  <si>
    <t>GMW2025_6_707</t>
  </si>
  <si>
    <t>Ляшенко Яна Олександрівна</t>
  </si>
  <si>
    <t>GMW2025_6_708</t>
  </si>
  <si>
    <t>Куліш Марія Федорівна</t>
  </si>
  <si>
    <t>ДНЗ 2 м. Чернігів</t>
  </si>
  <si>
    <t>GMW2025_6_709</t>
  </si>
  <si>
    <t>Шоферова Карина Юріївна</t>
  </si>
  <si>
    <t>Полтавський Фаховий Кооперативний коледж</t>
  </si>
  <si>
    <t>GMW2025_6_710</t>
  </si>
  <si>
    <t>Долинюк Галина Василівна</t>
  </si>
  <si>
    <t>ВСП "Маслівський аграрний фаховий коледж БНАУ"</t>
  </si>
  <si>
    <t>GMW2025_6_711</t>
  </si>
  <si>
    <t>Пугач Юрій Васильович</t>
  </si>
  <si>
    <t>GMW2025_6_712</t>
  </si>
  <si>
    <t>Кулинич Мирослава Богданівна</t>
  </si>
  <si>
    <t>GMW2025_6_713</t>
  </si>
  <si>
    <t>Коваленко Любов Миколаївна</t>
  </si>
  <si>
    <t>GMW2025_6_714</t>
  </si>
  <si>
    <t>Тинько Діана Миколаївна</t>
  </si>
  <si>
    <t>міжрегіональна академія управління персоналом</t>
  </si>
  <si>
    <t>GMW2025_6_715</t>
  </si>
  <si>
    <t>Галій Віталій Миколайович</t>
  </si>
  <si>
    <t>Київський політехнічний інститут імені Ігоря Сікорського</t>
  </si>
  <si>
    <t>GMW2025_6_716</t>
  </si>
  <si>
    <t>Симоненко Анна Володимирівна</t>
  </si>
  <si>
    <t>ВНЗ, міжрегіональна академія управління персоналом</t>
  </si>
  <si>
    <t>GMW2025_6_717</t>
  </si>
  <si>
    <t>Кізіцька Ангеліна Дмитрівна</t>
  </si>
  <si>
    <t>Міжрегіональна академія управління персоналом, Навчально-науковий інститут управління, економіки та бізнесу</t>
  </si>
  <si>
    <t>GMW2025_6_718</t>
  </si>
  <si>
    <t>Данилків Ірина Анатоліївна</t>
  </si>
  <si>
    <t>GMW2025_6_719</t>
  </si>
  <si>
    <t>Маноліт Діана Ігорівна</t>
  </si>
  <si>
    <t>GMW2025_6_720</t>
  </si>
  <si>
    <t>Довбиус Наталія Віталіївна</t>
  </si>
  <si>
    <t>GMW2025_6_721</t>
  </si>
  <si>
    <t>Бурячок Антоніна Володимирівна</t>
  </si>
  <si>
    <t>GMW2025_6_722</t>
  </si>
  <si>
    <t>Данилюк Інна Петрівна</t>
  </si>
  <si>
    <t>GMW2025_6_723</t>
  </si>
  <si>
    <t>Поспєлов Сергій Володимирович</t>
  </si>
  <si>
    <t>GMW2025_6_724</t>
  </si>
  <si>
    <t>Яворська Наталія Євгеніївна</t>
  </si>
  <si>
    <t>GMW2025_6_725</t>
  </si>
  <si>
    <t>Матіїв Марія Мар'янівна</t>
  </si>
  <si>
    <t>GMW2025_6_726</t>
  </si>
  <si>
    <t>Галій Вероніка Ігорівна</t>
  </si>
  <si>
    <t>GMW2025_6_727</t>
  </si>
  <si>
    <t>Янюк Денис Андрійович</t>
  </si>
  <si>
    <t>GMW2025_6_728</t>
  </si>
  <si>
    <t>Ростовецький Олександр Семенович</t>
  </si>
  <si>
    <t>Міжрегіональна Академія Управління персоналом</t>
  </si>
  <si>
    <t>GMW2025_6_729</t>
  </si>
  <si>
    <t>Богданенко Сергій Андрійович</t>
  </si>
  <si>
    <t>GMW2025_6_730</t>
  </si>
  <si>
    <t>Пугач Анна Сергіївна</t>
  </si>
  <si>
    <t>Комунальний заклад Сумської обласної ради "Сумський обласний академічний ліцей імені Дмитра Євдокимова"</t>
  </si>
  <si>
    <t>GMW2025_6_731</t>
  </si>
  <si>
    <t>Іванічик Назарій Олегович</t>
  </si>
  <si>
    <t>Чернівецький торговельно-економічний інститут</t>
  </si>
  <si>
    <t>GMW2025_6_732</t>
  </si>
  <si>
    <t>Степанюк Валерія Олександрівна</t>
  </si>
  <si>
    <t>Відокремлений структурний підрозділ Роменського фахового коледжу Київського національного економічного університету імені Вадима Гетьмана</t>
  </si>
  <si>
    <t>GMW2025_6_733</t>
  </si>
  <si>
    <t>Веклюк Вероніка Петрівна</t>
  </si>
  <si>
    <t>GMW2025_6_734</t>
  </si>
  <si>
    <t>Суяніна Тетяна Павлівна</t>
  </si>
  <si>
    <t>GMW2025_6_735</t>
  </si>
  <si>
    <t>Аліна Шух</t>
  </si>
  <si>
    <t>GMW2025_6_736</t>
  </si>
  <si>
    <t>Потайчук Юлія Сергіївна</t>
  </si>
  <si>
    <t>GMW2025_6_737</t>
  </si>
  <si>
    <t>Груба Галина Олегівна</t>
  </si>
  <si>
    <t>Чернівецький фаховий коледж технологій та дизайну</t>
  </si>
  <si>
    <t>GMW2025_6_738</t>
  </si>
  <si>
    <t>Бровко Лариса Василівна</t>
  </si>
  <si>
    <t>GMW2025_6_739</t>
  </si>
  <si>
    <t>Стеценко Олена Олексіївна</t>
  </si>
  <si>
    <t>GMW2025_6_740</t>
  </si>
  <si>
    <t>Кратенко Ганна Іванівна</t>
  </si>
  <si>
    <t>GMW2025_6_741</t>
  </si>
  <si>
    <t>Хлян Ольга Ярославівна</t>
  </si>
  <si>
    <t>GMW2025_6_742</t>
  </si>
  <si>
    <t>Мельник Петро Гнатович</t>
  </si>
  <si>
    <t>Івано-Франківський Національний Техніснмй університет нафти і газу</t>
  </si>
  <si>
    <t>GMW2025_6_743</t>
  </si>
  <si>
    <t>Варшавський Владислав Олександрович</t>
  </si>
  <si>
    <t>Львівський національний університет імені І. Франка</t>
  </si>
  <si>
    <t>GMW2025_6_744</t>
  </si>
  <si>
    <t>Дідоха Марія Михайлівна</t>
  </si>
  <si>
    <t>GMW2025_6_745</t>
  </si>
  <si>
    <t>Терновський Данило Дмитрович</t>
  </si>
  <si>
    <t>Міжрегіональна академія управління персоналу</t>
  </si>
  <si>
    <t>GMW2025_6_746</t>
  </si>
  <si>
    <t>Трасоруб Єлизавета Артурівна</t>
  </si>
  <si>
    <t>Чернівецький фаховий коледж дизайну та технології</t>
  </si>
  <si>
    <t>GMW2025_6_747</t>
  </si>
  <si>
    <t>Вульчин Вікторія Романівна</t>
  </si>
  <si>
    <t>GMW2025_6_748</t>
  </si>
  <si>
    <t>Литовченко Сніжана Сергіївна</t>
  </si>
  <si>
    <t>GMW2025_6_749</t>
  </si>
  <si>
    <t>Клімчук Марія Володимирівна</t>
  </si>
  <si>
    <t>Луцький Національний технічний університет</t>
  </si>
  <si>
    <t>GMW2025_6_750</t>
  </si>
  <si>
    <t>Хоменко Анастасія Олексіївна</t>
  </si>
  <si>
    <t>GMW2025_6_751</t>
  </si>
  <si>
    <t>Кадочніков Денис Сергійович</t>
  </si>
  <si>
    <t>GMW2025_6_752</t>
  </si>
  <si>
    <t>Травкіна Милана Вікторівна</t>
  </si>
  <si>
    <t>Міжрегіональна Академія Управління Персоналу</t>
  </si>
  <si>
    <t>GMW2025_6_753</t>
  </si>
  <si>
    <t>Карнаушенко Алла Сергіївна</t>
  </si>
  <si>
    <t>GMW2025_6_754</t>
  </si>
  <si>
    <t>Шишов Олександр Олексійович</t>
  </si>
  <si>
    <t>Ірпіньський Фаховий Коледж Економіки Та Права</t>
  </si>
  <si>
    <t>GMW2025_6_755</t>
  </si>
  <si>
    <t>Бородавко Денис Сергійович</t>
  </si>
  <si>
    <t>МАУП</t>
  </si>
  <si>
    <t>GMW2025_6_756</t>
  </si>
  <si>
    <t>Гапенюк Назар Фазілович</t>
  </si>
  <si>
    <t>GMW2025_6_757</t>
  </si>
  <si>
    <t>Котенко Каріна Анатоліївна</t>
  </si>
  <si>
    <t>ПрАТ « Міжрегіональна академія управління персоналом»</t>
  </si>
  <si>
    <t>GMW2025_6_758</t>
  </si>
  <si>
    <t>Овандер Наталія Львівна</t>
  </si>
  <si>
    <t>GMW2025_6_759</t>
  </si>
  <si>
    <t>Юр'як Роман Іванович</t>
  </si>
  <si>
    <t>Коломийський ліцей №9 Коломийської міської ради</t>
  </si>
  <si>
    <t>GMW2025_6_760</t>
  </si>
  <si>
    <t>Пальоха Ольга Вадимівна</t>
  </si>
  <si>
    <t>GMW2025_6_761</t>
  </si>
  <si>
    <t>Заєць Лариса Борисівна</t>
  </si>
  <si>
    <t>GMW2025_6_762</t>
  </si>
  <si>
    <t>Савчук Тетяна Василівна</t>
  </si>
  <si>
    <t>GMW2025_6_763</t>
  </si>
  <si>
    <t>Соловйов Марко Дмитрович</t>
  </si>
  <si>
    <t>Центр освіти "ОПТІМА"</t>
  </si>
  <si>
    <t>GMW2025_6_764</t>
  </si>
  <si>
    <t>Нижник Софія Тарасівна</t>
  </si>
  <si>
    <t>ІФНТУНГ</t>
  </si>
  <si>
    <t>GMW2025_6_765</t>
  </si>
  <si>
    <t>Сочка Катерина Андріївна</t>
  </si>
  <si>
    <t>Закарпатський угорський інститут ім. Ференца Ракоці ІІ</t>
  </si>
  <si>
    <t>GMW2025_6_766</t>
  </si>
  <si>
    <t>Бабій Андріана Миколаївна</t>
  </si>
  <si>
    <t>Лужанський ЗЗСО І-ІІІ ступенів Великобичківської ТГ Рахівського району</t>
  </si>
  <si>
    <t>GMW2025_6_767</t>
  </si>
  <si>
    <t>Колодницька Ангеліна Олександрівна</t>
  </si>
  <si>
    <t>GMW2025_6_768</t>
  </si>
  <si>
    <t>Балюк Даяна Степанівна</t>
  </si>
  <si>
    <t>GMW2025_6_769</t>
  </si>
  <si>
    <t>Богданова Марія Євгенівна</t>
  </si>
  <si>
    <t>GMW2025_6_770</t>
  </si>
  <si>
    <t>Омельченко Ірина Геннадіївна</t>
  </si>
  <si>
    <t>Комунальний заклад" Заклад дошкільної освіти( ясла -садок) 265</t>
  </si>
  <si>
    <t>GMW2025_6_771</t>
  </si>
  <si>
    <t>Базилюк Антоніна Василівна</t>
  </si>
  <si>
    <t>Національний транспортний університет</t>
  </si>
  <si>
    <t>GMW2025_6_772</t>
  </si>
  <si>
    <t>Дуброва Ірина Володимирівна</t>
  </si>
  <si>
    <t>Науково-методичний центр професійно-технічної освіти у Харківській області</t>
  </si>
  <si>
    <t>GMW2025_6_773</t>
  </si>
  <si>
    <t>Krymska Anna</t>
  </si>
  <si>
    <t>GMW2025_6_774</t>
  </si>
  <si>
    <t>ФІЛЬКІНА Юлія Євгенівна</t>
  </si>
  <si>
    <t>GMW2025_6_775</t>
  </si>
  <si>
    <t>Кочина Ольга Сергіївна</t>
  </si>
  <si>
    <t>Криворізький ліцей №127</t>
  </si>
  <si>
    <t>GMW2025_6_776</t>
  </si>
  <si>
    <t>Капітонова Анастасія Володимирівна</t>
  </si>
  <si>
    <t>Комунальний заклад дошкільної освіти(ясла-садок) №257 Криворізької міської ради</t>
  </si>
  <si>
    <t>GMW2025_6_777</t>
  </si>
  <si>
    <t>Захаркін Олексій Олександрович</t>
  </si>
  <si>
    <t>GMW2025_6_778</t>
  </si>
  <si>
    <t>Палажченко Андрій Сергійович</t>
  </si>
  <si>
    <t>Сумський державний університет Навчально-науковий інститут бізнесу, економіки та менеджменту</t>
  </si>
  <si>
    <t>GMW2025_6_779</t>
  </si>
  <si>
    <t>Мацуняк Христина Ігорівна</t>
  </si>
  <si>
    <t>GMW2025_6_780</t>
  </si>
  <si>
    <t>Захаркіна Людмила Сергіївна</t>
  </si>
  <si>
    <t>GMW2025_6_781</t>
  </si>
  <si>
    <t>Білошапка Оксана Миколаївна</t>
  </si>
  <si>
    <t>GMW2025_6_782</t>
  </si>
  <si>
    <t>Маринич Тетяна Василівна</t>
  </si>
  <si>
    <t>GMW2025_6_783</t>
  </si>
  <si>
    <t>Люклян Софія Олегівна</t>
  </si>
  <si>
    <t>GMW2025_6_784</t>
  </si>
  <si>
    <t>Вахновська Анна Олегівна</t>
  </si>
  <si>
    <t>GMW2025_6_785</t>
  </si>
  <si>
    <t>Жукевич Христина</t>
  </si>
  <si>
    <t>GMW2025_6_786</t>
  </si>
  <si>
    <t>Носа Степан Васильович</t>
  </si>
  <si>
    <t>Відокремлений структурний підрозділ "Ужгородський торговельно-економічний фаховий коледж Державного торговельно-економічного університету"</t>
  </si>
  <si>
    <t>GMW2025_6_787</t>
  </si>
  <si>
    <t>Головченко Тетяна Вʼячеславівна</t>
  </si>
  <si>
    <t>GMW2025_6_788</t>
  </si>
  <si>
    <t>Никонюк Софія Віталіївна</t>
  </si>
  <si>
    <t>Львівський торговельного економічний університет</t>
  </si>
  <si>
    <t>GMW2025_6_789</t>
  </si>
  <si>
    <t>Крихівська Наталія Олегівна</t>
  </si>
  <si>
    <t>GMW2025_6_790</t>
  </si>
  <si>
    <t>Яковенко Каріна Андріївна</t>
  </si>
  <si>
    <t>GMW2025_6_791</t>
  </si>
  <si>
    <t>Журавльова Софія Сергіївна</t>
  </si>
  <si>
    <t>GMW2025_6_792</t>
  </si>
  <si>
    <t>Шевага Василь Михайлович</t>
  </si>
  <si>
    <t>GMW2025_6_793</t>
  </si>
  <si>
    <t>Сарбаш Юлія Андріївна</t>
  </si>
  <si>
    <t>GMW2025_6_794</t>
  </si>
  <si>
    <t>Когуч Анастасія Андріївна</t>
  </si>
  <si>
    <t>GMW2025_6_795</t>
  </si>
  <si>
    <t>Гребінник Соломія Богданівна</t>
  </si>
  <si>
    <t>GMW2025_6_796</t>
  </si>
  <si>
    <t>Мажак Ольга</t>
  </si>
  <si>
    <t>GMW2025_6_797</t>
  </si>
  <si>
    <t>Файчук Ольга Валеріївна</t>
  </si>
  <si>
    <t>GMW2025_6_798</t>
  </si>
  <si>
    <t>Федосєєнко Назар Володимирович</t>
  </si>
  <si>
    <t>GMW2025_6_799</t>
  </si>
  <si>
    <t>Мартинець Валентина Іванівна</t>
  </si>
  <si>
    <t>GMW2025_6_800</t>
  </si>
  <si>
    <t>Бакун Лідія Петрівна</t>
  </si>
  <si>
    <t>Комунальний заклад дошкільної освіти N 259 Дніпровської міської ради</t>
  </si>
  <si>
    <t>GMW2025_6_801</t>
  </si>
  <si>
    <t>Турко Марія Павлівна</t>
  </si>
  <si>
    <t>Львівський торговельно економічний університет</t>
  </si>
  <si>
    <t>GMW2025_6_802</t>
  </si>
  <si>
    <t>Булат Наталія Сергіївна</t>
  </si>
  <si>
    <t>ліцей №1 Подільської міської ради Подільського району Одеської області</t>
  </si>
  <si>
    <t>GMW2025_6_803</t>
  </si>
  <si>
    <t>Балицький Богдан Михайлович</t>
  </si>
  <si>
    <t>GMW2025_6_804</t>
  </si>
  <si>
    <t>Свиридов Дмитро Володимирович</t>
  </si>
  <si>
    <t>Комунальний заклад "Матвіївська загальноосвітня санаторна школа-інтернат І-ІІІ ступенів" Запорізької обласної ради</t>
  </si>
  <si>
    <t>GMW2025_6_805</t>
  </si>
  <si>
    <t>Терен Тетяна Василівна</t>
  </si>
  <si>
    <t>Середня загальноосвітня школа №90 м.Львова</t>
  </si>
  <si>
    <t>GMW2025_6_806</t>
  </si>
  <si>
    <t>Гришай Олег Вікторович</t>
  </si>
  <si>
    <t>GMW2025_6_807</t>
  </si>
  <si>
    <t>Гришай Ольга Михайлівна</t>
  </si>
  <si>
    <t>GMW2025_6_808</t>
  </si>
  <si>
    <t>Манаєнков Павло Олексійович</t>
  </si>
  <si>
    <t>GMW2025_6_809</t>
  </si>
  <si>
    <t>Зюзько Тетяна Григорівна</t>
  </si>
  <si>
    <t>GMW2025_6_810</t>
  </si>
  <si>
    <t>Симонов Сергій Михайлович</t>
  </si>
  <si>
    <t>GMW2025_6_811</t>
  </si>
  <si>
    <t>Мозговий Артем Сергійович</t>
  </si>
  <si>
    <t>GMW2025_6_812</t>
  </si>
  <si>
    <t>Лукін Олександр Віталійович</t>
  </si>
  <si>
    <t>GMW2025_6_813</t>
  </si>
  <si>
    <t>Невдаха Володимир Юрійович</t>
  </si>
  <si>
    <t>GMW2025_6_814</t>
  </si>
  <si>
    <t>Матвєєва Вероніка Миколаївна</t>
  </si>
  <si>
    <t>GMW2025_6_815</t>
  </si>
  <si>
    <t>Лугина Валентина Володимирівна</t>
  </si>
  <si>
    <t>GMW2025_6_816</t>
  </si>
  <si>
    <t>Савчук Анна Русланівна</t>
  </si>
  <si>
    <t>GMW2025_6_817</t>
  </si>
  <si>
    <t>Матковська Діана</t>
  </si>
  <si>
    <t>GMW2025_6_818</t>
  </si>
  <si>
    <t>Бородай Ірина</t>
  </si>
  <si>
    <t>GMW2025_6_819</t>
  </si>
  <si>
    <t>Гавриленко Аліна Василівна</t>
  </si>
  <si>
    <t>Херсонський кооперативний-економіко правовий фаховий коледж</t>
  </si>
  <si>
    <t>GMW2025_6_820</t>
  </si>
  <si>
    <t>Левченко Лоріна-Софія Володимирівна</t>
  </si>
  <si>
    <t>GMW2025_6_821</t>
  </si>
  <si>
    <t>Іщенко Михайло</t>
  </si>
  <si>
    <t>ТАВРІЙСЬКИЙ ДЕРЖАВНИЙ АГРОТЕХНОЛОГІЧНИЙ УНІВЕРСИТЕТ ІМЕНІ ДМИТРА МОТОРНОГО</t>
  </si>
  <si>
    <t>GMW2025_6_822</t>
  </si>
  <si>
    <t>Муравський Олексій Андрійович</t>
  </si>
  <si>
    <t>заклад освіти</t>
  </si>
  <si>
    <t>Рахмаіл Ганна Володимирівна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</si>
</sst>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9JaHso9NG3-4u9l3ORiY" TargetMode="External"/><Relationship Id="rId671" Type="http://schemas.openxmlformats.org/officeDocument/2006/relationships/hyperlink" Target="https://talan.bank.gov.ua/get-user-certificate/9JaHs-qmQWeispDoYEXx" TargetMode="External"/><Relationship Id="rId769" Type="http://schemas.openxmlformats.org/officeDocument/2006/relationships/hyperlink" Target="https://talan.bank.gov.ua/get-user-certificate/9JaHsukJ1R3-0Kxl6Q3G" TargetMode="External"/><Relationship Id="rId21" Type="http://schemas.openxmlformats.org/officeDocument/2006/relationships/hyperlink" Target="https://talan.bank.gov.ua/get-user-certificate/9JaHsd1rYpdZ6sJivVaN" TargetMode="External"/><Relationship Id="rId324" Type="http://schemas.openxmlformats.org/officeDocument/2006/relationships/hyperlink" Target="https://talan.bank.gov.ua/get-user-certificate/9JaHshRkjhzdBrbVmdDu" TargetMode="External"/><Relationship Id="rId531" Type="http://schemas.openxmlformats.org/officeDocument/2006/relationships/hyperlink" Target="https://talan.bank.gov.ua/get-user-certificate/9JaHsqU0Vim9SFYeNc5_" TargetMode="External"/><Relationship Id="rId629" Type="http://schemas.openxmlformats.org/officeDocument/2006/relationships/hyperlink" Target="https://talan.bank.gov.ua/get-user-certificate/9JaHsgA_102QxE2CdteH" TargetMode="External"/><Relationship Id="rId170" Type="http://schemas.openxmlformats.org/officeDocument/2006/relationships/hyperlink" Target="https://talan.bank.gov.ua/get-user-certificate/9JaHsnSVYI9V1cAie09b" TargetMode="External"/><Relationship Id="rId268" Type="http://schemas.openxmlformats.org/officeDocument/2006/relationships/hyperlink" Target="https://talan.bank.gov.ua/get-user-certificate/9JaHs6IZuMPYu5d-0i1o" TargetMode="External"/><Relationship Id="rId475" Type="http://schemas.openxmlformats.org/officeDocument/2006/relationships/hyperlink" Target="https://talan.bank.gov.ua/get-user-certificate/9JaHsxfpdx0EcquWaH48" TargetMode="External"/><Relationship Id="rId682" Type="http://schemas.openxmlformats.org/officeDocument/2006/relationships/hyperlink" Target="https://talan.bank.gov.ua/get-user-certificate/9JaHsWPcfUP9z9RkAH88" TargetMode="External"/><Relationship Id="rId32" Type="http://schemas.openxmlformats.org/officeDocument/2006/relationships/hyperlink" Target="https://talan.bank.gov.ua/get-user-certificate/9JaHs8yJ5BwR5emv4RBC" TargetMode="External"/><Relationship Id="rId128" Type="http://schemas.openxmlformats.org/officeDocument/2006/relationships/hyperlink" Target="https://talan.bank.gov.ua/get-user-certificate/9JaHsU27wcnsUKKQkxz5" TargetMode="External"/><Relationship Id="rId335" Type="http://schemas.openxmlformats.org/officeDocument/2006/relationships/hyperlink" Target="https://talan.bank.gov.ua/get-user-certificate/9JaHsoEJH0mr4sDCNjks" TargetMode="External"/><Relationship Id="rId542" Type="http://schemas.openxmlformats.org/officeDocument/2006/relationships/hyperlink" Target="https://talan.bank.gov.ua/get-user-certificate/9JaHsdKQxIIPrZGzFvid" TargetMode="External"/><Relationship Id="rId181" Type="http://schemas.openxmlformats.org/officeDocument/2006/relationships/hyperlink" Target="https://talan.bank.gov.ua/get-user-certificate/9JaHs7JPb2OW7WjkhSTj" TargetMode="External"/><Relationship Id="rId402" Type="http://schemas.openxmlformats.org/officeDocument/2006/relationships/hyperlink" Target="https://talan.bank.gov.ua/get-user-certificate/9JaHsuK3JBBt92mTt7_y" TargetMode="External"/><Relationship Id="rId279" Type="http://schemas.openxmlformats.org/officeDocument/2006/relationships/hyperlink" Target="https://talan.bank.gov.ua/get-user-certificate/9JaHsxbK11QELFsMQ7CT" TargetMode="External"/><Relationship Id="rId486" Type="http://schemas.openxmlformats.org/officeDocument/2006/relationships/hyperlink" Target="https://talan.bank.gov.ua/get-user-certificate/9JaHssC41Ey9TE7uHFXD" TargetMode="External"/><Relationship Id="rId693" Type="http://schemas.openxmlformats.org/officeDocument/2006/relationships/hyperlink" Target="https://talan.bank.gov.ua/get-user-certificate/9JaHsfnUFYrxKG0KVwDr" TargetMode="External"/><Relationship Id="rId707" Type="http://schemas.openxmlformats.org/officeDocument/2006/relationships/hyperlink" Target="https://talan.bank.gov.ua/get-user-certificate/9JaHsPRy1u_iZJtQ_S-g" TargetMode="External"/><Relationship Id="rId43" Type="http://schemas.openxmlformats.org/officeDocument/2006/relationships/hyperlink" Target="https://talan.bank.gov.ua/get-user-certificate/9JaHs9Gg2o66dYnLcy-5" TargetMode="External"/><Relationship Id="rId139" Type="http://schemas.openxmlformats.org/officeDocument/2006/relationships/hyperlink" Target="https://talan.bank.gov.ua/get-user-certificate/9JaHsK3W-qIn-KDESOGH" TargetMode="External"/><Relationship Id="rId346" Type="http://schemas.openxmlformats.org/officeDocument/2006/relationships/hyperlink" Target="https://talan.bank.gov.ua/get-user-certificate/9JaHs_-RjfU2bS5dCalG" TargetMode="External"/><Relationship Id="rId553" Type="http://schemas.openxmlformats.org/officeDocument/2006/relationships/hyperlink" Target="https://talan.bank.gov.ua/get-user-certificate/9JaHsP1h0sO6mq6TMMkf" TargetMode="External"/><Relationship Id="rId760" Type="http://schemas.openxmlformats.org/officeDocument/2006/relationships/hyperlink" Target="https://talan.bank.gov.ua/get-user-certificate/9JaHsVilkVfRbkOeHooS" TargetMode="External"/><Relationship Id="rId192" Type="http://schemas.openxmlformats.org/officeDocument/2006/relationships/hyperlink" Target="https://talan.bank.gov.ua/get-user-certificate/9JaHsdTnTOGweWJjazba" TargetMode="External"/><Relationship Id="rId206" Type="http://schemas.openxmlformats.org/officeDocument/2006/relationships/hyperlink" Target="https://talan.bank.gov.ua/get-user-certificate/9JaHs2qY6WWdVQnobJzg" TargetMode="External"/><Relationship Id="rId413" Type="http://schemas.openxmlformats.org/officeDocument/2006/relationships/hyperlink" Target="https://talan.bank.gov.ua/get-user-certificate/9JaHsQ_QaHb13gzOFSIG" TargetMode="External"/><Relationship Id="rId497" Type="http://schemas.openxmlformats.org/officeDocument/2006/relationships/hyperlink" Target="https://talan.bank.gov.ua/get-user-certificate/9JaHs6SL7I5qVoMTFFaf" TargetMode="External"/><Relationship Id="rId620" Type="http://schemas.openxmlformats.org/officeDocument/2006/relationships/hyperlink" Target="https://talan.bank.gov.ua/get-user-certificate/9JaHsV6ZY4objqSjd3B2" TargetMode="External"/><Relationship Id="rId718" Type="http://schemas.openxmlformats.org/officeDocument/2006/relationships/hyperlink" Target="https://talan.bank.gov.ua/get-user-certificate/9JaHs8lkYWmD1zDVChT5" TargetMode="External"/><Relationship Id="rId357" Type="http://schemas.openxmlformats.org/officeDocument/2006/relationships/hyperlink" Target="https://talan.bank.gov.ua/get-user-certificate/9JaHsRE0W3PaV-DaurH9" TargetMode="External"/><Relationship Id="rId54" Type="http://schemas.openxmlformats.org/officeDocument/2006/relationships/hyperlink" Target="https://talan.bank.gov.ua/get-user-certificate/9JaHsDucNUYd9GjytiLW" TargetMode="External"/><Relationship Id="rId217" Type="http://schemas.openxmlformats.org/officeDocument/2006/relationships/hyperlink" Target="https://talan.bank.gov.ua/get-user-certificate/9JaHsDSKuF5Vdft960tD" TargetMode="External"/><Relationship Id="rId564" Type="http://schemas.openxmlformats.org/officeDocument/2006/relationships/hyperlink" Target="https://talan.bank.gov.ua/get-user-certificate/9JaHs0kqiqsDba_ZjIpk" TargetMode="External"/><Relationship Id="rId771" Type="http://schemas.openxmlformats.org/officeDocument/2006/relationships/hyperlink" Target="https://talan.bank.gov.ua/get-user-certificate/9JaHsVLRSKJ6HNUHtdfA" TargetMode="External"/><Relationship Id="rId424" Type="http://schemas.openxmlformats.org/officeDocument/2006/relationships/hyperlink" Target="https://talan.bank.gov.ua/get-user-certificate/9JaHs4bgGsQf6B5-W0Xg" TargetMode="External"/><Relationship Id="rId631" Type="http://schemas.openxmlformats.org/officeDocument/2006/relationships/hyperlink" Target="https://talan.bank.gov.ua/get-user-certificate/9JaHs1IfPeR3oXlMW2Zw" TargetMode="External"/><Relationship Id="rId729" Type="http://schemas.openxmlformats.org/officeDocument/2006/relationships/hyperlink" Target="https://talan.bank.gov.ua/get-user-certificate/9JaHs293HnpjhoRJrHJg" TargetMode="External"/><Relationship Id="rId270" Type="http://schemas.openxmlformats.org/officeDocument/2006/relationships/hyperlink" Target="https://talan.bank.gov.ua/get-user-certificate/9JaHsJhppyHZ11273Tnm" TargetMode="External"/><Relationship Id="rId65" Type="http://schemas.openxmlformats.org/officeDocument/2006/relationships/hyperlink" Target="https://talan.bank.gov.ua/get-user-certificate/9JaHsuXl6QX2eGIerrig" TargetMode="External"/><Relationship Id="rId130" Type="http://schemas.openxmlformats.org/officeDocument/2006/relationships/hyperlink" Target="https://talan.bank.gov.ua/get-user-certificate/9JaHs1-i4jUPgjBqqJ6G" TargetMode="External"/><Relationship Id="rId368" Type="http://schemas.openxmlformats.org/officeDocument/2006/relationships/hyperlink" Target="https://talan.bank.gov.ua/get-user-certificate/9JaHsxnoB-HDp46jYE6x" TargetMode="External"/><Relationship Id="rId575" Type="http://schemas.openxmlformats.org/officeDocument/2006/relationships/hyperlink" Target="https://talan.bank.gov.ua/get-user-certificate/9JaHsYObSPT-4peEagH5" TargetMode="External"/><Relationship Id="rId782" Type="http://schemas.openxmlformats.org/officeDocument/2006/relationships/hyperlink" Target="https://talan.bank.gov.ua/get-user-certificate/9JaHsvLOTQe4JI9akdI_" TargetMode="External"/><Relationship Id="rId228" Type="http://schemas.openxmlformats.org/officeDocument/2006/relationships/hyperlink" Target="https://talan.bank.gov.ua/get-user-certificate/9JaHsd12X4n-x0LKb0sy" TargetMode="External"/><Relationship Id="rId435" Type="http://schemas.openxmlformats.org/officeDocument/2006/relationships/hyperlink" Target="https://talan.bank.gov.ua/get-user-certificate/9JaHs1YmQv1kNf5Xghjs" TargetMode="External"/><Relationship Id="rId642" Type="http://schemas.openxmlformats.org/officeDocument/2006/relationships/hyperlink" Target="https://talan.bank.gov.ua/get-user-certificate/9JaHsrnqGYxqtk3vXF52" TargetMode="External"/><Relationship Id="rId281" Type="http://schemas.openxmlformats.org/officeDocument/2006/relationships/hyperlink" Target="https://talan.bank.gov.ua/get-user-certificate/9JaHsGrZ7yRWs9lfqN9Y" TargetMode="External"/><Relationship Id="rId502" Type="http://schemas.openxmlformats.org/officeDocument/2006/relationships/hyperlink" Target="https://talan.bank.gov.ua/get-user-certificate/9JaHsczEGIm5rQOueMln" TargetMode="External"/><Relationship Id="rId76" Type="http://schemas.openxmlformats.org/officeDocument/2006/relationships/hyperlink" Target="https://talan.bank.gov.ua/get-user-certificate/9JaHs6VjqaPGmjZp_mLC" TargetMode="External"/><Relationship Id="rId141" Type="http://schemas.openxmlformats.org/officeDocument/2006/relationships/hyperlink" Target="https://talan.bank.gov.ua/get-user-certificate/9JaHsFWNyDwA0-ehmYgT" TargetMode="External"/><Relationship Id="rId379" Type="http://schemas.openxmlformats.org/officeDocument/2006/relationships/hyperlink" Target="https://talan.bank.gov.ua/get-user-certificate/9JaHsVN4U_NNmnrcm3vU" TargetMode="External"/><Relationship Id="rId586" Type="http://schemas.openxmlformats.org/officeDocument/2006/relationships/hyperlink" Target="https://talan.bank.gov.ua/get-user-certificate/9JaHsGEcwC59xhGyZpb2" TargetMode="External"/><Relationship Id="rId793" Type="http://schemas.openxmlformats.org/officeDocument/2006/relationships/hyperlink" Target="https://talan.bank.gov.ua/get-user-certificate/9JaHsBDvW_MFDqaWN0U3" TargetMode="External"/><Relationship Id="rId807" Type="http://schemas.openxmlformats.org/officeDocument/2006/relationships/hyperlink" Target="https://talan.bank.gov.ua/get-user-certificate/9JaHsv8RybnNCLI560bO" TargetMode="External"/><Relationship Id="rId7" Type="http://schemas.openxmlformats.org/officeDocument/2006/relationships/hyperlink" Target="https://talan.bank.gov.ua/get-user-certificate/9JaHsSikc9KpAYsTcOgq" TargetMode="External"/><Relationship Id="rId239" Type="http://schemas.openxmlformats.org/officeDocument/2006/relationships/hyperlink" Target="https://talan.bank.gov.ua/get-user-certificate/9JaHs4rzCkUibcNZgLmy" TargetMode="External"/><Relationship Id="rId446" Type="http://schemas.openxmlformats.org/officeDocument/2006/relationships/hyperlink" Target="https://talan.bank.gov.ua/get-user-certificate/9JaHsm4NSuHH02ei7bUp" TargetMode="External"/><Relationship Id="rId653" Type="http://schemas.openxmlformats.org/officeDocument/2006/relationships/hyperlink" Target="https://talan.bank.gov.ua/get-user-certificate/9JaHsGJew5A7l08aETXm" TargetMode="External"/><Relationship Id="rId292" Type="http://schemas.openxmlformats.org/officeDocument/2006/relationships/hyperlink" Target="https://talan.bank.gov.ua/get-user-certificate/9JaHsifwuUswV0AzWu-E" TargetMode="External"/><Relationship Id="rId306" Type="http://schemas.openxmlformats.org/officeDocument/2006/relationships/hyperlink" Target="https://talan.bank.gov.ua/get-user-certificate/9JaHsres_vIJDOXMypwp" TargetMode="External"/><Relationship Id="rId87" Type="http://schemas.openxmlformats.org/officeDocument/2006/relationships/hyperlink" Target="https://talan.bank.gov.ua/get-user-certificate/9JaHsR0w6ph1wGLkUZD1" TargetMode="External"/><Relationship Id="rId513" Type="http://schemas.openxmlformats.org/officeDocument/2006/relationships/hyperlink" Target="https://talan.bank.gov.ua/get-user-certificate/9JaHsEnvcJsarXzCWnni" TargetMode="External"/><Relationship Id="rId597" Type="http://schemas.openxmlformats.org/officeDocument/2006/relationships/hyperlink" Target="https://talan.bank.gov.ua/get-user-certificate/9JaHsTpsJQJx2Y_oYEPu" TargetMode="External"/><Relationship Id="rId720" Type="http://schemas.openxmlformats.org/officeDocument/2006/relationships/hyperlink" Target="https://talan.bank.gov.ua/get-user-certificate/9JaHshAa0h--YbhjaobP" TargetMode="External"/><Relationship Id="rId818" Type="http://schemas.openxmlformats.org/officeDocument/2006/relationships/hyperlink" Target="https://talan.bank.gov.ua/get-user-certificate/9JaHsxVw1IpBAhinwFst" TargetMode="External"/><Relationship Id="rId152" Type="http://schemas.openxmlformats.org/officeDocument/2006/relationships/hyperlink" Target="https://talan.bank.gov.ua/get-user-certificate/9JaHsErZrFKqNiW4HlIN" TargetMode="External"/><Relationship Id="rId457" Type="http://schemas.openxmlformats.org/officeDocument/2006/relationships/hyperlink" Target="https://talan.bank.gov.ua/get-user-certificate/9JaHsvrrl35Fvf2UlMNw" TargetMode="External"/><Relationship Id="rId664" Type="http://schemas.openxmlformats.org/officeDocument/2006/relationships/hyperlink" Target="https://talan.bank.gov.ua/get-user-certificate/9JaHsJRYZhhxolGbSPpe" TargetMode="External"/><Relationship Id="rId14" Type="http://schemas.openxmlformats.org/officeDocument/2006/relationships/hyperlink" Target="https://talan.bank.gov.ua/get-user-certificate/9JaHs7tMAGAhpkq_xhTj" TargetMode="External"/><Relationship Id="rId317" Type="http://schemas.openxmlformats.org/officeDocument/2006/relationships/hyperlink" Target="https://talan.bank.gov.ua/get-user-certificate/9JaHsUKi_6gMLXlVT4qL" TargetMode="External"/><Relationship Id="rId524" Type="http://schemas.openxmlformats.org/officeDocument/2006/relationships/hyperlink" Target="https://talan.bank.gov.ua/get-user-certificate/9JaHsdmuTb-OwbQwi7Xa" TargetMode="External"/><Relationship Id="rId731" Type="http://schemas.openxmlformats.org/officeDocument/2006/relationships/hyperlink" Target="https://talan.bank.gov.ua/get-user-certificate/9JaHsxP5TyRV-pxW1L1r" TargetMode="External"/><Relationship Id="rId98" Type="http://schemas.openxmlformats.org/officeDocument/2006/relationships/hyperlink" Target="https://talan.bank.gov.ua/get-user-certificate/9JaHstztH86ryH26QpyI" TargetMode="External"/><Relationship Id="rId163" Type="http://schemas.openxmlformats.org/officeDocument/2006/relationships/hyperlink" Target="https://talan.bank.gov.ua/get-user-certificate/9JaHsUjy5HvVjhLWxcHG" TargetMode="External"/><Relationship Id="rId370" Type="http://schemas.openxmlformats.org/officeDocument/2006/relationships/hyperlink" Target="https://talan.bank.gov.ua/get-user-certificate/9JaHseWiW36k8NObTQ7a" TargetMode="External"/><Relationship Id="rId230" Type="http://schemas.openxmlformats.org/officeDocument/2006/relationships/hyperlink" Target="https://talan.bank.gov.ua/get-user-certificate/9JaHszT1V5wQXMHUOFJA" TargetMode="External"/><Relationship Id="rId468" Type="http://schemas.openxmlformats.org/officeDocument/2006/relationships/hyperlink" Target="https://talan.bank.gov.ua/get-user-certificate/9JaHsD5jPY4aCCs74RR-" TargetMode="External"/><Relationship Id="rId675" Type="http://schemas.openxmlformats.org/officeDocument/2006/relationships/hyperlink" Target="https://talan.bank.gov.ua/get-user-certificate/9JaHsG_1gwNJM_EXsDmW" TargetMode="External"/><Relationship Id="rId25" Type="http://schemas.openxmlformats.org/officeDocument/2006/relationships/hyperlink" Target="https://talan.bank.gov.ua/get-user-certificate/9JaHsKudUmy_UlxQ5mMm" TargetMode="External"/><Relationship Id="rId328" Type="http://schemas.openxmlformats.org/officeDocument/2006/relationships/hyperlink" Target="https://talan.bank.gov.ua/get-user-certificate/9JaHslKx_nqjH-ZX07FZ" TargetMode="External"/><Relationship Id="rId535" Type="http://schemas.openxmlformats.org/officeDocument/2006/relationships/hyperlink" Target="https://talan.bank.gov.ua/get-user-certificate/9JaHs6TcCr5tdMM2_39w" TargetMode="External"/><Relationship Id="rId742" Type="http://schemas.openxmlformats.org/officeDocument/2006/relationships/hyperlink" Target="https://talan.bank.gov.ua/get-user-certificate/9JaHsZpQn_K1-PxbkzOu" TargetMode="External"/><Relationship Id="rId174" Type="http://schemas.openxmlformats.org/officeDocument/2006/relationships/hyperlink" Target="https://talan.bank.gov.ua/get-user-certificate/9JaHsAsnq0mXtOsMOQ73" TargetMode="External"/><Relationship Id="rId381" Type="http://schemas.openxmlformats.org/officeDocument/2006/relationships/hyperlink" Target="https://talan.bank.gov.ua/get-user-certificate/9JaHs0vhPENa1-W1X-M5" TargetMode="External"/><Relationship Id="rId602" Type="http://schemas.openxmlformats.org/officeDocument/2006/relationships/hyperlink" Target="https://talan.bank.gov.ua/get-user-certificate/9JaHsBE3F7YW1khr15Sl" TargetMode="External"/><Relationship Id="rId241" Type="http://schemas.openxmlformats.org/officeDocument/2006/relationships/hyperlink" Target="https://talan.bank.gov.ua/get-user-certificate/9JaHs5Enp8w_ev-GQbUU" TargetMode="External"/><Relationship Id="rId479" Type="http://schemas.openxmlformats.org/officeDocument/2006/relationships/hyperlink" Target="https://talan.bank.gov.ua/get-user-certificate/9JaHsVZ8WoMG39LnibBv" TargetMode="External"/><Relationship Id="rId686" Type="http://schemas.openxmlformats.org/officeDocument/2006/relationships/hyperlink" Target="https://talan.bank.gov.ua/get-user-certificate/9JaHsO_TChIX4vRJjs5x" TargetMode="External"/><Relationship Id="rId36" Type="http://schemas.openxmlformats.org/officeDocument/2006/relationships/hyperlink" Target="https://talan.bank.gov.ua/get-user-certificate/9JaHsbulP-xiog2hfH8_" TargetMode="External"/><Relationship Id="rId339" Type="http://schemas.openxmlformats.org/officeDocument/2006/relationships/hyperlink" Target="https://talan.bank.gov.ua/get-user-certificate/9JaHsstnU0DFj_0unIta" TargetMode="External"/><Relationship Id="rId546" Type="http://schemas.openxmlformats.org/officeDocument/2006/relationships/hyperlink" Target="https://talan.bank.gov.ua/get-user-certificate/9JaHsoFc8CFsMBCHu9Bb" TargetMode="External"/><Relationship Id="rId753" Type="http://schemas.openxmlformats.org/officeDocument/2006/relationships/hyperlink" Target="https://talan.bank.gov.ua/get-user-certificate/9JaHsmrMfgVytnD7b1zY" TargetMode="External"/><Relationship Id="rId101" Type="http://schemas.openxmlformats.org/officeDocument/2006/relationships/hyperlink" Target="https://talan.bank.gov.ua/get-user-certificate/9JaHs1hZ3Igzxy5Ib10R" TargetMode="External"/><Relationship Id="rId185" Type="http://schemas.openxmlformats.org/officeDocument/2006/relationships/hyperlink" Target="https://talan.bank.gov.ua/get-user-certificate/9JaHsaYdG5p_vdERV4sY" TargetMode="External"/><Relationship Id="rId406" Type="http://schemas.openxmlformats.org/officeDocument/2006/relationships/hyperlink" Target="https://talan.bank.gov.ua/get-user-certificate/9JaHstKA4FwbQmYr6_3r" TargetMode="External"/><Relationship Id="rId392" Type="http://schemas.openxmlformats.org/officeDocument/2006/relationships/hyperlink" Target="https://talan.bank.gov.ua/get-user-certificate/9JaHselBuAhjqLqEV1Rp" TargetMode="External"/><Relationship Id="rId613" Type="http://schemas.openxmlformats.org/officeDocument/2006/relationships/hyperlink" Target="https://talan.bank.gov.ua/get-user-certificate/9JaHsUZJmGMF5e7Y6w_n" TargetMode="External"/><Relationship Id="rId697" Type="http://schemas.openxmlformats.org/officeDocument/2006/relationships/hyperlink" Target="https://talan.bank.gov.ua/get-user-certificate/9JaHsUbp2emW-FISdUVI" TargetMode="External"/><Relationship Id="rId820" Type="http://schemas.openxmlformats.org/officeDocument/2006/relationships/hyperlink" Target="https://talan.bank.gov.ua/get-user-certificate/9JaHsvHIfGzBJ10rVLaP" TargetMode="External"/><Relationship Id="rId252" Type="http://schemas.openxmlformats.org/officeDocument/2006/relationships/hyperlink" Target="https://talan.bank.gov.ua/get-user-certificate/9JaHsWCJpqHSPH1CVb02" TargetMode="External"/><Relationship Id="rId47" Type="http://schemas.openxmlformats.org/officeDocument/2006/relationships/hyperlink" Target="https://talan.bank.gov.ua/get-user-certificate/9JaHsgC8ge0Qmj8SC5QT" TargetMode="External"/><Relationship Id="rId112" Type="http://schemas.openxmlformats.org/officeDocument/2006/relationships/hyperlink" Target="https://talan.bank.gov.ua/get-user-certificate/9JaHstzZCd3jNn8jABAl" TargetMode="External"/><Relationship Id="rId557" Type="http://schemas.openxmlformats.org/officeDocument/2006/relationships/hyperlink" Target="https://talan.bank.gov.ua/get-user-certificate/9JaHs_iRIYgywtF5UItx" TargetMode="External"/><Relationship Id="rId764" Type="http://schemas.openxmlformats.org/officeDocument/2006/relationships/hyperlink" Target="https://talan.bank.gov.ua/get-user-certificate/9JaHs1VAY-w-LQ6v44lj" TargetMode="External"/><Relationship Id="rId196" Type="http://schemas.openxmlformats.org/officeDocument/2006/relationships/hyperlink" Target="https://talan.bank.gov.ua/get-user-certificate/9JaHsauZ1OVvuwTYGiQ2" TargetMode="External"/><Relationship Id="rId417" Type="http://schemas.openxmlformats.org/officeDocument/2006/relationships/hyperlink" Target="https://talan.bank.gov.ua/get-user-certificate/9JaHsoh7cUkbT9kYimg2" TargetMode="External"/><Relationship Id="rId624" Type="http://schemas.openxmlformats.org/officeDocument/2006/relationships/hyperlink" Target="https://talan.bank.gov.ua/get-user-certificate/9JaHs7dLGH6tiScbNmOQ" TargetMode="External"/><Relationship Id="rId263" Type="http://schemas.openxmlformats.org/officeDocument/2006/relationships/hyperlink" Target="https://talan.bank.gov.ua/get-user-certificate/9JaHsyDKQDSvWOcn1wmR" TargetMode="External"/><Relationship Id="rId470" Type="http://schemas.openxmlformats.org/officeDocument/2006/relationships/hyperlink" Target="https://talan.bank.gov.ua/get-user-certificate/9JaHsmW1Xy6zF45GD7Mx" TargetMode="External"/><Relationship Id="rId58" Type="http://schemas.openxmlformats.org/officeDocument/2006/relationships/hyperlink" Target="https://talan.bank.gov.ua/get-user-certificate/9JaHsJrlIeHI_Qe-eOiD" TargetMode="External"/><Relationship Id="rId123" Type="http://schemas.openxmlformats.org/officeDocument/2006/relationships/hyperlink" Target="https://talan.bank.gov.ua/get-user-certificate/9JaHsZjIb01qJaX_g3jr" TargetMode="External"/><Relationship Id="rId330" Type="http://schemas.openxmlformats.org/officeDocument/2006/relationships/hyperlink" Target="https://talan.bank.gov.ua/get-user-certificate/9JaHsa3CjxJQlzpDHK0u" TargetMode="External"/><Relationship Id="rId568" Type="http://schemas.openxmlformats.org/officeDocument/2006/relationships/hyperlink" Target="https://talan.bank.gov.ua/get-user-certificate/9JaHsQvV7GCw0Ca2_Bxg" TargetMode="External"/><Relationship Id="rId775" Type="http://schemas.openxmlformats.org/officeDocument/2006/relationships/hyperlink" Target="https://talan.bank.gov.ua/get-user-certificate/9JaHsqh_foEaBq1_W5vC" TargetMode="External"/><Relationship Id="rId428" Type="http://schemas.openxmlformats.org/officeDocument/2006/relationships/hyperlink" Target="https://talan.bank.gov.ua/get-user-certificate/9JaHs0NAJxZ9JpcwqZGj" TargetMode="External"/><Relationship Id="rId635" Type="http://schemas.openxmlformats.org/officeDocument/2006/relationships/hyperlink" Target="https://talan.bank.gov.ua/get-user-certificate/9JaHsmxy4Oqf20KpcPWy" TargetMode="External"/><Relationship Id="rId274" Type="http://schemas.openxmlformats.org/officeDocument/2006/relationships/hyperlink" Target="https://talan.bank.gov.ua/get-user-certificate/9JaHsEBrs5iY5VYH-zDY" TargetMode="External"/><Relationship Id="rId481" Type="http://schemas.openxmlformats.org/officeDocument/2006/relationships/hyperlink" Target="https://talan.bank.gov.ua/get-user-certificate/9JaHsjrHFDPPWUaU1yOA" TargetMode="External"/><Relationship Id="rId702" Type="http://schemas.openxmlformats.org/officeDocument/2006/relationships/hyperlink" Target="https://talan.bank.gov.ua/get-user-certificate/9JaHsR6T6e1BY0tgvzhL" TargetMode="External"/><Relationship Id="rId69" Type="http://schemas.openxmlformats.org/officeDocument/2006/relationships/hyperlink" Target="https://talan.bank.gov.ua/get-user-certificate/9JaHsn7fFV3yiO6bp8NE" TargetMode="External"/><Relationship Id="rId134" Type="http://schemas.openxmlformats.org/officeDocument/2006/relationships/hyperlink" Target="https://talan.bank.gov.ua/get-user-certificate/9JaHsxOJ8JNyib5B9Ok8" TargetMode="External"/><Relationship Id="rId579" Type="http://schemas.openxmlformats.org/officeDocument/2006/relationships/hyperlink" Target="https://talan.bank.gov.ua/get-user-certificate/9JaHsl2fvz-Z-QbfVsjW" TargetMode="External"/><Relationship Id="rId786" Type="http://schemas.openxmlformats.org/officeDocument/2006/relationships/hyperlink" Target="https://talan.bank.gov.ua/get-user-certificate/9JaHs2LkU4CDh-6VE-eq" TargetMode="External"/><Relationship Id="rId341" Type="http://schemas.openxmlformats.org/officeDocument/2006/relationships/hyperlink" Target="https://talan.bank.gov.ua/get-user-certificate/9JaHsqkhHGt1kvemGYMf" TargetMode="External"/><Relationship Id="rId439" Type="http://schemas.openxmlformats.org/officeDocument/2006/relationships/hyperlink" Target="https://talan.bank.gov.ua/get-user-certificate/9JaHsP6MLbDQZBWl81pM" TargetMode="External"/><Relationship Id="rId646" Type="http://schemas.openxmlformats.org/officeDocument/2006/relationships/hyperlink" Target="https://talan.bank.gov.ua/get-user-certificate/9JaHsrxMAQ7uHPTFKsZK" TargetMode="External"/><Relationship Id="rId201" Type="http://schemas.openxmlformats.org/officeDocument/2006/relationships/hyperlink" Target="https://talan.bank.gov.ua/get-user-certificate/9JaHsRGa8egkMJmM3agd" TargetMode="External"/><Relationship Id="rId285" Type="http://schemas.openxmlformats.org/officeDocument/2006/relationships/hyperlink" Target="https://talan.bank.gov.ua/get-user-certificate/9JaHsJSFpbPXis9eD-tK" TargetMode="External"/><Relationship Id="rId506" Type="http://schemas.openxmlformats.org/officeDocument/2006/relationships/hyperlink" Target="https://talan.bank.gov.ua/get-user-certificate/9JaHsW3Q7fFHNe1NaPr0" TargetMode="External"/><Relationship Id="rId492" Type="http://schemas.openxmlformats.org/officeDocument/2006/relationships/hyperlink" Target="https://talan.bank.gov.ua/get-user-certificate/9JaHsc_-UnPbnjYAvaZQ" TargetMode="External"/><Relationship Id="rId713" Type="http://schemas.openxmlformats.org/officeDocument/2006/relationships/hyperlink" Target="https://talan.bank.gov.ua/get-user-certificate/9JaHstSCVYmOU5_HApok" TargetMode="External"/><Relationship Id="rId797" Type="http://schemas.openxmlformats.org/officeDocument/2006/relationships/hyperlink" Target="https://talan.bank.gov.ua/get-user-certificate/9JaHsRtDkUs3P9ZlslOQ" TargetMode="External"/><Relationship Id="rId145" Type="http://schemas.openxmlformats.org/officeDocument/2006/relationships/hyperlink" Target="https://talan.bank.gov.ua/get-user-certificate/9JaHsF0rESQJ3qajw_R2" TargetMode="External"/><Relationship Id="rId352" Type="http://schemas.openxmlformats.org/officeDocument/2006/relationships/hyperlink" Target="https://talan.bank.gov.ua/get-user-certificate/9JaHsEiGmTRkxE0dqC42" TargetMode="External"/><Relationship Id="rId212" Type="http://schemas.openxmlformats.org/officeDocument/2006/relationships/hyperlink" Target="https://talan.bank.gov.ua/get-user-certificate/9JaHs5oMNToN_VJPSA-b" TargetMode="External"/><Relationship Id="rId657" Type="http://schemas.openxmlformats.org/officeDocument/2006/relationships/hyperlink" Target="https://talan.bank.gov.ua/get-user-certificate/9JaHsiRibMWMeqMcNjIT" TargetMode="External"/><Relationship Id="rId296" Type="http://schemas.openxmlformats.org/officeDocument/2006/relationships/hyperlink" Target="https://talan.bank.gov.ua/get-user-certificate/9JaHs4oQdV1_2a8TjnsK" TargetMode="External"/><Relationship Id="rId517" Type="http://schemas.openxmlformats.org/officeDocument/2006/relationships/hyperlink" Target="https://talan.bank.gov.ua/get-user-certificate/9JaHsVduECWf_xAWFKps" TargetMode="External"/><Relationship Id="rId724" Type="http://schemas.openxmlformats.org/officeDocument/2006/relationships/hyperlink" Target="https://talan.bank.gov.ua/get-user-certificate/9JaHs6vjEn6aB_H4SoPq" TargetMode="External"/><Relationship Id="rId60" Type="http://schemas.openxmlformats.org/officeDocument/2006/relationships/hyperlink" Target="https://talan.bank.gov.ua/get-user-certificate/9JaHs4u4m0SK4crpmn4N" TargetMode="External"/><Relationship Id="rId156" Type="http://schemas.openxmlformats.org/officeDocument/2006/relationships/hyperlink" Target="https://talan.bank.gov.ua/get-user-certificate/9JaHsMf1Itdgs0ONAf97" TargetMode="External"/><Relationship Id="rId363" Type="http://schemas.openxmlformats.org/officeDocument/2006/relationships/hyperlink" Target="https://talan.bank.gov.ua/get-user-certificate/9JaHse4K_W3-7S5aYRy3" TargetMode="External"/><Relationship Id="rId570" Type="http://schemas.openxmlformats.org/officeDocument/2006/relationships/hyperlink" Target="https://talan.bank.gov.ua/get-user-certificate/9JaHszDMGUXzJanyS0cN" TargetMode="External"/><Relationship Id="rId223" Type="http://schemas.openxmlformats.org/officeDocument/2006/relationships/hyperlink" Target="https://talan.bank.gov.ua/get-user-certificate/9JaHs2tuSpl8AoCWot2U" TargetMode="External"/><Relationship Id="rId430" Type="http://schemas.openxmlformats.org/officeDocument/2006/relationships/hyperlink" Target="https://talan.bank.gov.ua/get-user-certificate/9JaHsjq6Id6vmI8Ob6_8" TargetMode="External"/><Relationship Id="rId668" Type="http://schemas.openxmlformats.org/officeDocument/2006/relationships/hyperlink" Target="https://talan.bank.gov.ua/get-user-certificate/9JaHsRLdwdL8y21m3aC8" TargetMode="External"/><Relationship Id="rId18" Type="http://schemas.openxmlformats.org/officeDocument/2006/relationships/hyperlink" Target="https://talan.bank.gov.ua/get-user-certificate/9JaHsbksGx27XarACpuj" TargetMode="External"/><Relationship Id="rId528" Type="http://schemas.openxmlformats.org/officeDocument/2006/relationships/hyperlink" Target="https://talan.bank.gov.ua/get-user-certificate/9JaHsYY2kxDDF6L9HTIC" TargetMode="External"/><Relationship Id="rId735" Type="http://schemas.openxmlformats.org/officeDocument/2006/relationships/hyperlink" Target="https://talan.bank.gov.ua/get-user-certificate/9JaHsSW0t0IcFHUurN1c" TargetMode="External"/><Relationship Id="rId167" Type="http://schemas.openxmlformats.org/officeDocument/2006/relationships/hyperlink" Target="https://talan.bank.gov.ua/get-user-certificate/9JaHsblawVDpa9Sm0Igb" TargetMode="External"/><Relationship Id="rId374" Type="http://schemas.openxmlformats.org/officeDocument/2006/relationships/hyperlink" Target="https://talan.bank.gov.ua/get-user-certificate/9JaHs1_zAIs0ll9vfMwg" TargetMode="External"/><Relationship Id="rId581" Type="http://schemas.openxmlformats.org/officeDocument/2006/relationships/hyperlink" Target="https://talan.bank.gov.ua/get-user-certificate/9JaHsvUrXdH6UvgfLIwF" TargetMode="External"/><Relationship Id="rId71" Type="http://schemas.openxmlformats.org/officeDocument/2006/relationships/hyperlink" Target="https://talan.bank.gov.ua/get-user-certificate/9JaHsqRvaRRoIGogFIzx" TargetMode="External"/><Relationship Id="rId234" Type="http://schemas.openxmlformats.org/officeDocument/2006/relationships/hyperlink" Target="https://talan.bank.gov.ua/get-user-certificate/9JaHs6AjCDri2Yf8qKUs" TargetMode="External"/><Relationship Id="rId679" Type="http://schemas.openxmlformats.org/officeDocument/2006/relationships/hyperlink" Target="https://talan.bank.gov.ua/get-user-certificate/9JaHsZJGa43xgkHG66Wt" TargetMode="External"/><Relationship Id="rId802" Type="http://schemas.openxmlformats.org/officeDocument/2006/relationships/hyperlink" Target="https://talan.bank.gov.ua/get-user-certificate/9JaHs4VB1H8IPTZCB4Wy" TargetMode="External"/><Relationship Id="rId2" Type="http://schemas.openxmlformats.org/officeDocument/2006/relationships/hyperlink" Target="https://talan.bank.gov.ua/get-user-certificate/9JaHsCs9azHbnmQ03Tl0" TargetMode="External"/><Relationship Id="rId29" Type="http://schemas.openxmlformats.org/officeDocument/2006/relationships/hyperlink" Target="https://talan.bank.gov.ua/get-user-certificate/9JaHsWPuQKbpltHasMPz" TargetMode="External"/><Relationship Id="rId441" Type="http://schemas.openxmlformats.org/officeDocument/2006/relationships/hyperlink" Target="https://talan.bank.gov.ua/get-user-certificate/9JaHsCQNzYBEsP_wZLh-" TargetMode="External"/><Relationship Id="rId539" Type="http://schemas.openxmlformats.org/officeDocument/2006/relationships/hyperlink" Target="https://talan.bank.gov.ua/get-user-certificate/9JaHs-q1UdMigL6FKX25" TargetMode="External"/><Relationship Id="rId746" Type="http://schemas.openxmlformats.org/officeDocument/2006/relationships/hyperlink" Target="https://talan.bank.gov.ua/get-user-certificate/9JaHspvZdLpI-mu2QnmZ" TargetMode="External"/><Relationship Id="rId178" Type="http://schemas.openxmlformats.org/officeDocument/2006/relationships/hyperlink" Target="https://talan.bank.gov.ua/get-user-certificate/9JaHsaZoHS2N8M9QUZvT" TargetMode="External"/><Relationship Id="rId301" Type="http://schemas.openxmlformats.org/officeDocument/2006/relationships/hyperlink" Target="https://talan.bank.gov.ua/get-user-certificate/9JaHsGlzIZhlvw4SpF5u" TargetMode="External"/><Relationship Id="rId82" Type="http://schemas.openxmlformats.org/officeDocument/2006/relationships/hyperlink" Target="https://talan.bank.gov.ua/get-user-certificate/9JaHszz6T07zFn4cv6jm" TargetMode="External"/><Relationship Id="rId385" Type="http://schemas.openxmlformats.org/officeDocument/2006/relationships/hyperlink" Target="https://talan.bank.gov.ua/get-user-certificate/9JaHsj0QfVvffyzNkwcU" TargetMode="External"/><Relationship Id="rId592" Type="http://schemas.openxmlformats.org/officeDocument/2006/relationships/hyperlink" Target="https://talan.bank.gov.ua/get-user-certificate/9JaHsX34Ki8ODMWRog6x" TargetMode="External"/><Relationship Id="rId606" Type="http://schemas.openxmlformats.org/officeDocument/2006/relationships/hyperlink" Target="https://talan.bank.gov.ua/get-user-certificate/9JaHs40imtzLzv5r9FA-" TargetMode="External"/><Relationship Id="rId813" Type="http://schemas.openxmlformats.org/officeDocument/2006/relationships/hyperlink" Target="https://talan.bank.gov.ua/get-user-certificate/9JaHs7UJnAD4m8yXxB3Z" TargetMode="External"/><Relationship Id="rId245" Type="http://schemas.openxmlformats.org/officeDocument/2006/relationships/hyperlink" Target="https://talan.bank.gov.ua/get-user-certificate/9JaHsALu3myQdRkoy6Ri" TargetMode="External"/><Relationship Id="rId452" Type="http://schemas.openxmlformats.org/officeDocument/2006/relationships/hyperlink" Target="https://talan.bank.gov.ua/get-user-certificate/9JaHs_4FvB03YUei6IfQ" TargetMode="External"/><Relationship Id="rId105" Type="http://schemas.openxmlformats.org/officeDocument/2006/relationships/hyperlink" Target="https://talan.bank.gov.ua/get-user-certificate/9JaHsA6uFf02exllU0oD" TargetMode="External"/><Relationship Id="rId312" Type="http://schemas.openxmlformats.org/officeDocument/2006/relationships/hyperlink" Target="https://talan.bank.gov.ua/get-user-certificate/9JaHswTMSXqJJ6gpwHtu" TargetMode="External"/><Relationship Id="rId757" Type="http://schemas.openxmlformats.org/officeDocument/2006/relationships/hyperlink" Target="https://talan.bank.gov.ua/get-user-certificate/9JaHscQJ91hfSjuON1Hf" TargetMode="External"/><Relationship Id="rId93" Type="http://schemas.openxmlformats.org/officeDocument/2006/relationships/hyperlink" Target="https://talan.bank.gov.ua/get-user-certificate/9JaHsnYDFxg9QFdQJW17" TargetMode="External"/><Relationship Id="rId189" Type="http://schemas.openxmlformats.org/officeDocument/2006/relationships/hyperlink" Target="https://talan.bank.gov.ua/get-user-certificate/9JaHsPYE0bBF3zyn5AXm" TargetMode="External"/><Relationship Id="rId396" Type="http://schemas.openxmlformats.org/officeDocument/2006/relationships/hyperlink" Target="https://talan.bank.gov.ua/get-user-certificate/9JaHsAYFST6wfRGQI2Mp" TargetMode="External"/><Relationship Id="rId617" Type="http://schemas.openxmlformats.org/officeDocument/2006/relationships/hyperlink" Target="https://talan.bank.gov.ua/get-user-certificate/9JaHsB1ZfbzG6dR71PHR" TargetMode="External"/><Relationship Id="rId256" Type="http://schemas.openxmlformats.org/officeDocument/2006/relationships/hyperlink" Target="https://talan.bank.gov.ua/get-user-certificate/9JaHswWFB0ImAJJJpROj" TargetMode="External"/><Relationship Id="rId463" Type="http://schemas.openxmlformats.org/officeDocument/2006/relationships/hyperlink" Target="https://talan.bank.gov.ua/get-user-certificate/9JaHs87HwK0V6_AwAo0N" TargetMode="External"/><Relationship Id="rId670" Type="http://schemas.openxmlformats.org/officeDocument/2006/relationships/hyperlink" Target="https://talan.bank.gov.ua/get-user-certificate/9JaHs8amaqU_7xsATNC7" TargetMode="External"/><Relationship Id="rId116" Type="http://schemas.openxmlformats.org/officeDocument/2006/relationships/hyperlink" Target="https://talan.bank.gov.ua/get-user-certificate/9JaHsJntzx-sedFgom3v" TargetMode="External"/><Relationship Id="rId323" Type="http://schemas.openxmlformats.org/officeDocument/2006/relationships/hyperlink" Target="https://talan.bank.gov.ua/get-user-certificate/9JaHslcFhOtz8vW2gm3N" TargetMode="External"/><Relationship Id="rId530" Type="http://schemas.openxmlformats.org/officeDocument/2006/relationships/hyperlink" Target="https://talan.bank.gov.ua/get-user-certificate/9JaHs3JpShjRMNcMjCc6" TargetMode="External"/><Relationship Id="rId768" Type="http://schemas.openxmlformats.org/officeDocument/2006/relationships/hyperlink" Target="https://talan.bank.gov.ua/get-user-certificate/9JaHsWbOZuxFb3houMsp" TargetMode="External"/><Relationship Id="rId20" Type="http://schemas.openxmlformats.org/officeDocument/2006/relationships/hyperlink" Target="https://talan.bank.gov.ua/get-user-certificate/9JaHsiDhnOufZaMNoEiz" TargetMode="External"/><Relationship Id="rId628" Type="http://schemas.openxmlformats.org/officeDocument/2006/relationships/hyperlink" Target="https://talan.bank.gov.ua/get-user-certificate/9JaHsLiNiusTpItmk-hC" TargetMode="External"/><Relationship Id="rId267" Type="http://schemas.openxmlformats.org/officeDocument/2006/relationships/hyperlink" Target="https://talan.bank.gov.ua/get-user-certificate/9JaHsUz67sPdkF7AF2rE" TargetMode="External"/><Relationship Id="rId474" Type="http://schemas.openxmlformats.org/officeDocument/2006/relationships/hyperlink" Target="https://talan.bank.gov.ua/get-user-certificate/9JaHsduVjxE7G55jvyjD" TargetMode="External"/><Relationship Id="rId127" Type="http://schemas.openxmlformats.org/officeDocument/2006/relationships/hyperlink" Target="https://talan.bank.gov.ua/get-user-certificate/9JaHsLhiQSC0AxCZ8BDM" TargetMode="External"/><Relationship Id="rId681" Type="http://schemas.openxmlformats.org/officeDocument/2006/relationships/hyperlink" Target="https://talan.bank.gov.ua/get-user-certificate/9JaHsX1zOQH0lM2hBaQZ" TargetMode="External"/><Relationship Id="rId779" Type="http://schemas.openxmlformats.org/officeDocument/2006/relationships/hyperlink" Target="https://talan.bank.gov.ua/get-user-certificate/9JaHsNeiEVWD7cmc2Ut4" TargetMode="External"/><Relationship Id="rId31" Type="http://schemas.openxmlformats.org/officeDocument/2006/relationships/hyperlink" Target="https://talan.bank.gov.ua/get-user-certificate/9JaHsxcNkMu_RdiM0q7g" TargetMode="External"/><Relationship Id="rId334" Type="http://schemas.openxmlformats.org/officeDocument/2006/relationships/hyperlink" Target="https://talan.bank.gov.ua/get-user-certificate/9JaHsjSysWJvaX-Mavi6" TargetMode="External"/><Relationship Id="rId541" Type="http://schemas.openxmlformats.org/officeDocument/2006/relationships/hyperlink" Target="https://talan.bank.gov.ua/get-user-certificate/9JaHsWeoappTSImYoakv" TargetMode="External"/><Relationship Id="rId639" Type="http://schemas.openxmlformats.org/officeDocument/2006/relationships/hyperlink" Target="https://talan.bank.gov.ua/get-user-certificate/9JaHsD3crqiKn2NWzd-A" TargetMode="External"/><Relationship Id="rId180" Type="http://schemas.openxmlformats.org/officeDocument/2006/relationships/hyperlink" Target="https://talan.bank.gov.ua/get-user-certificate/9JaHs6usggrjH1txHWZe" TargetMode="External"/><Relationship Id="rId278" Type="http://schemas.openxmlformats.org/officeDocument/2006/relationships/hyperlink" Target="https://talan.bank.gov.ua/get-user-certificate/9JaHs524Li9v5f1yFdNQ" TargetMode="External"/><Relationship Id="rId401" Type="http://schemas.openxmlformats.org/officeDocument/2006/relationships/hyperlink" Target="https://talan.bank.gov.ua/get-user-certificate/9JaHs08oZ4IV-zpzWYDU" TargetMode="External"/><Relationship Id="rId485" Type="http://schemas.openxmlformats.org/officeDocument/2006/relationships/hyperlink" Target="https://talan.bank.gov.ua/get-user-certificate/9JaHsvPqZIxkGjejM99C" TargetMode="External"/><Relationship Id="rId692" Type="http://schemas.openxmlformats.org/officeDocument/2006/relationships/hyperlink" Target="https://talan.bank.gov.ua/get-user-certificate/9JaHsvp-y_IXDbk9_o6n" TargetMode="External"/><Relationship Id="rId706" Type="http://schemas.openxmlformats.org/officeDocument/2006/relationships/hyperlink" Target="https://talan.bank.gov.ua/get-user-certificate/9JaHsc3YcactDk0cptnZ" TargetMode="External"/><Relationship Id="rId42" Type="http://schemas.openxmlformats.org/officeDocument/2006/relationships/hyperlink" Target="https://talan.bank.gov.ua/get-user-certificate/9JaHsrV5qcj-4QdL0e3m" TargetMode="External"/><Relationship Id="rId138" Type="http://schemas.openxmlformats.org/officeDocument/2006/relationships/hyperlink" Target="https://talan.bank.gov.ua/get-user-certificate/9JaHswbsi5a8DplQrl_h" TargetMode="External"/><Relationship Id="rId345" Type="http://schemas.openxmlformats.org/officeDocument/2006/relationships/hyperlink" Target="https://talan.bank.gov.ua/get-user-certificate/9JaHs--xdVuSp9I8_4-G" TargetMode="External"/><Relationship Id="rId552" Type="http://schemas.openxmlformats.org/officeDocument/2006/relationships/hyperlink" Target="https://talan.bank.gov.ua/get-user-certificate/9JaHsd3QISb7Z9-bvCLc" TargetMode="External"/><Relationship Id="rId191" Type="http://schemas.openxmlformats.org/officeDocument/2006/relationships/hyperlink" Target="https://talan.bank.gov.ua/get-user-certificate/9JaHs1wusanKQpQkec6S" TargetMode="External"/><Relationship Id="rId205" Type="http://schemas.openxmlformats.org/officeDocument/2006/relationships/hyperlink" Target="https://talan.bank.gov.ua/get-user-certificate/9JaHs0TQUCyqAwHUgktk" TargetMode="External"/><Relationship Id="rId412" Type="http://schemas.openxmlformats.org/officeDocument/2006/relationships/hyperlink" Target="https://talan.bank.gov.ua/get-user-certificate/9JaHsKJPdm45IwVi4kFY" TargetMode="External"/><Relationship Id="rId289" Type="http://schemas.openxmlformats.org/officeDocument/2006/relationships/hyperlink" Target="https://talan.bank.gov.ua/get-user-certificate/9JaHs4MU1v3zLgo9KHDb" TargetMode="External"/><Relationship Id="rId496" Type="http://schemas.openxmlformats.org/officeDocument/2006/relationships/hyperlink" Target="https://talan.bank.gov.ua/get-user-certificate/9JaHswYmhv6P41nSj9k8" TargetMode="External"/><Relationship Id="rId717" Type="http://schemas.openxmlformats.org/officeDocument/2006/relationships/hyperlink" Target="https://talan.bank.gov.ua/get-user-certificate/9JaHsuJbJ8VzNQGHSX0b" TargetMode="External"/><Relationship Id="rId53" Type="http://schemas.openxmlformats.org/officeDocument/2006/relationships/hyperlink" Target="https://talan.bank.gov.ua/get-user-certificate/9JaHsbCOgFjgCx1tZVsc" TargetMode="External"/><Relationship Id="rId149" Type="http://schemas.openxmlformats.org/officeDocument/2006/relationships/hyperlink" Target="https://talan.bank.gov.ua/get-user-certificate/9JaHstODx-aXjVPtGWnn" TargetMode="External"/><Relationship Id="rId356" Type="http://schemas.openxmlformats.org/officeDocument/2006/relationships/hyperlink" Target="https://talan.bank.gov.ua/get-user-certificate/9JaHsWiYKBWHu6jL00bW" TargetMode="External"/><Relationship Id="rId563" Type="http://schemas.openxmlformats.org/officeDocument/2006/relationships/hyperlink" Target="https://talan.bank.gov.ua/get-user-certificate/9JaHsf6E4XTf6HebDEWF" TargetMode="External"/><Relationship Id="rId770" Type="http://schemas.openxmlformats.org/officeDocument/2006/relationships/hyperlink" Target="https://talan.bank.gov.ua/get-user-certificate/9JaHsxM6DsJ6LR3x-jv_" TargetMode="External"/><Relationship Id="rId216" Type="http://schemas.openxmlformats.org/officeDocument/2006/relationships/hyperlink" Target="https://talan.bank.gov.ua/get-user-certificate/9JaHsAaillLpMd_Y3Fq9" TargetMode="External"/><Relationship Id="rId423" Type="http://schemas.openxmlformats.org/officeDocument/2006/relationships/hyperlink" Target="https://talan.bank.gov.ua/get-user-certificate/9JaHs9yE34g7AU6YUmVB" TargetMode="External"/><Relationship Id="rId630" Type="http://schemas.openxmlformats.org/officeDocument/2006/relationships/hyperlink" Target="https://talan.bank.gov.ua/get-user-certificate/9JaHsHvqm9OSXUDhtNbg" TargetMode="External"/><Relationship Id="rId728" Type="http://schemas.openxmlformats.org/officeDocument/2006/relationships/hyperlink" Target="https://talan.bank.gov.ua/get-user-certificate/9JaHsbR5A22Syr9q7A7B" TargetMode="External"/><Relationship Id="rId64" Type="http://schemas.openxmlformats.org/officeDocument/2006/relationships/hyperlink" Target="https://talan.bank.gov.ua/get-user-certificate/9JaHsW-qyUBeArfEOMUj" TargetMode="External"/><Relationship Id="rId367" Type="http://schemas.openxmlformats.org/officeDocument/2006/relationships/hyperlink" Target="https://talan.bank.gov.ua/get-user-certificate/9JaHs9QuAuGFQzh0Nck4" TargetMode="External"/><Relationship Id="rId574" Type="http://schemas.openxmlformats.org/officeDocument/2006/relationships/hyperlink" Target="https://talan.bank.gov.ua/get-user-certificate/9JaHsE4XP5oX-lLXiH8v" TargetMode="External"/><Relationship Id="rId227" Type="http://schemas.openxmlformats.org/officeDocument/2006/relationships/hyperlink" Target="https://talan.bank.gov.ua/get-user-certificate/9JaHs1H2X-oZIXlnM-f_" TargetMode="External"/><Relationship Id="rId781" Type="http://schemas.openxmlformats.org/officeDocument/2006/relationships/hyperlink" Target="https://talan.bank.gov.ua/get-user-certificate/9JaHs__B4aST9vjAjFhm" TargetMode="External"/><Relationship Id="rId434" Type="http://schemas.openxmlformats.org/officeDocument/2006/relationships/hyperlink" Target="https://talan.bank.gov.ua/get-user-certificate/9JaHsXSGh7xUWmka0cZ6" TargetMode="External"/><Relationship Id="rId641" Type="http://schemas.openxmlformats.org/officeDocument/2006/relationships/hyperlink" Target="https://talan.bank.gov.ua/get-user-certificate/9JaHs9QASV868XgeCtp9" TargetMode="External"/><Relationship Id="rId739" Type="http://schemas.openxmlformats.org/officeDocument/2006/relationships/hyperlink" Target="https://talan.bank.gov.ua/get-user-certificate/9JaHs17Bd_qU4SaQP_-C" TargetMode="External"/><Relationship Id="rId280" Type="http://schemas.openxmlformats.org/officeDocument/2006/relationships/hyperlink" Target="https://talan.bank.gov.ua/get-user-certificate/9JaHsgMOM3VR2zux3zZE" TargetMode="External"/><Relationship Id="rId501" Type="http://schemas.openxmlformats.org/officeDocument/2006/relationships/hyperlink" Target="https://talan.bank.gov.ua/get-user-certificate/9JaHsQ62kj2zKBl8aehB" TargetMode="External"/><Relationship Id="rId75" Type="http://schemas.openxmlformats.org/officeDocument/2006/relationships/hyperlink" Target="https://talan.bank.gov.ua/get-user-certificate/9JaHsTA9Q0tyJRtFO6aP" TargetMode="External"/><Relationship Id="rId140" Type="http://schemas.openxmlformats.org/officeDocument/2006/relationships/hyperlink" Target="https://talan.bank.gov.ua/get-user-certificate/9JaHsG8ya8_QiGDvxP7x" TargetMode="External"/><Relationship Id="rId378" Type="http://schemas.openxmlformats.org/officeDocument/2006/relationships/hyperlink" Target="https://talan.bank.gov.ua/get-user-certificate/9JaHs4KsW3VrJ_0Tb_J_" TargetMode="External"/><Relationship Id="rId585" Type="http://schemas.openxmlformats.org/officeDocument/2006/relationships/hyperlink" Target="https://talan.bank.gov.ua/get-user-certificate/9JaHss4rkJ-vLDhov9k9" TargetMode="External"/><Relationship Id="rId792" Type="http://schemas.openxmlformats.org/officeDocument/2006/relationships/hyperlink" Target="https://talan.bank.gov.ua/get-user-certificate/9JaHsAjc3gortakw_fEp" TargetMode="External"/><Relationship Id="rId806" Type="http://schemas.openxmlformats.org/officeDocument/2006/relationships/hyperlink" Target="https://talan.bank.gov.ua/get-user-certificate/9JaHstsN9A9om5hIwfwD" TargetMode="External"/><Relationship Id="rId6" Type="http://schemas.openxmlformats.org/officeDocument/2006/relationships/hyperlink" Target="https://talan.bank.gov.ua/get-user-certificate/9JaHsJYgHrhaLgNVuTwK" TargetMode="External"/><Relationship Id="rId238" Type="http://schemas.openxmlformats.org/officeDocument/2006/relationships/hyperlink" Target="https://talan.bank.gov.ua/get-user-certificate/9JaHsK27Mku91CuyDdy9" TargetMode="External"/><Relationship Id="rId445" Type="http://schemas.openxmlformats.org/officeDocument/2006/relationships/hyperlink" Target="https://talan.bank.gov.ua/get-user-certificate/9JaHse9mreIw5jj0NRRG" TargetMode="External"/><Relationship Id="rId652" Type="http://schemas.openxmlformats.org/officeDocument/2006/relationships/hyperlink" Target="https://talan.bank.gov.ua/get-user-certificate/9JaHsuroI_UKvJj2nG9Z" TargetMode="External"/><Relationship Id="rId291" Type="http://schemas.openxmlformats.org/officeDocument/2006/relationships/hyperlink" Target="https://talan.bank.gov.ua/get-user-certificate/9JaHsR-2Ou3hcDvSTHaL" TargetMode="External"/><Relationship Id="rId305" Type="http://schemas.openxmlformats.org/officeDocument/2006/relationships/hyperlink" Target="https://talan.bank.gov.ua/get-user-certificate/9JaHscT1yZZi5Jyc7BdT" TargetMode="External"/><Relationship Id="rId512" Type="http://schemas.openxmlformats.org/officeDocument/2006/relationships/hyperlink" Target="https://talan.bank.gov.ua/get-user-certificate/9JaHshbN8J6EwxXdBNlh" TargetMode="External"/><Relationship Id="rId44" Type="http://schemas.openxmlformats.org/officeDocument/2006/relationships/hyperlink" Target="https://talan.bank.gov.ua/get-user-certificate/9JaHsopw90h3FFOnXgj5" TargetMode="External"/><Relationship Id="rId86" Type="http://schemas.openxmlformats.org/officeDocument/2006/relationships/hyperlink" Target="https://talan.bank.gov.ua/get-user-certificate/9JaHsNzI6ZSKwkMYWT3g" TargetMode="External"/><Relationship Id="rId151" Type="http://schemas.openxmlformats.org/officeDocument/2006/relationships/hyperlink" Target="https://talan.bank.gov.ua/get-user-certificate/9JaHsXTpRVWYI-M2NJG_" TargetMode="External"/><Relationship Id="rId389" Type="http://schemas.openxmlformats.org/officeDocument/2006/relationships/hyperlink" Target="https://talan.bank.gov.ua/get-user-certificate/9JaHsW4BQvR1KT9ffh1E" TargetMode="External"/><Relationship Id="rId554" Type="http://schemas.openxmlformats.org/officeDocument/2006/relationships/hyperlink" Target="https://talan.bank.gov.ua/get-user-certificate/9JaHsCasdx7fALQgrCO4" TargetMode="External"/><Relationship Id="rId596" Type="http://schemas.openxmlformats.org/officeDocument/2006/relationships/hyperlink" Target="https://talan.bank.gov.ua/get-user-certificate/9JaHszzFnmaJiloRTe7u" TargetMode="External"/><Relationship Id="rId761" Type="http://schemas.openxmlformats.org/officeDocument/2006/relationships/hyperlink" Target="https://talan.bank.gov.ua/get-user-certificate/9JaHs0-jzPkpcVqilANZ" TargetMode="External"/><Relationship Id="rId817" Type="http://schemas.openxmlformats.org/officeDocument/2006/relationships/hyperlink" Target="https://talan.bank.gov.ua/get-user-certificate/9JaHssRZLxbCA6LnOx6y" TargetMode="External"/><Relationship Id="rId193" Type="http://schemas.openxmlformats.org/officeDocument/2006/relationships/hyperlink" Target="https://talan.bank.gov.ua/get-user-certificate/9JaHsZ8Hu1W4mwUnuu_1" TargetMode="External"/><Relationship Id="rId207" Type="http://schemas.openxmlformats.org/officeDocument/2006/relationships/hyperlink" Target="https://talan.bank.gov.ua/get-user-certificate/9JaHs3m633RykUM2XJCe" TargetMode="External"/><Relationship Id="rId249" Type="http://schemas.openxmlformats.org/officeDocument/2006/relationships/hyperlink" Target="https://talan.bank.gov.ua/get-user-certificate/9JaHsjK3cjq1W0PffEYj" TargetMode="External"/><Relationship Id="rId414" Type="http://schemas.openxmlformats.org/officeDocument/2006/relationships/hyperlink" Target="https://talan.bank.gov.ua/get-user-certificate/9JaHskFa2RMTpIzEms39" TargetMode="External"/><Relationship Id="rId456" Type="http://schemas.openxmlformats.org/officeDocument/2006/relationships/hyperlink" Target="https://talan.bank.gov.ua/get-user-certificate/9JaHsJPBQkBisfc85Khw" TargetMode="External"/><Relationship Id="rId498" Type="http://schemas.openxmlformats.org/officeDocument/2006/relationships/hyperlink" Target="https://talan.bank.gov.ua/get-user-certificate/9JaHs_kGnCXjRiJLhamV" TargetMode="External"/><Relationship Id="rId621" Type="http://schemas.openxmlformats.org/officeDocument/2006/relationships/hyperlink" Target="https://talan.bank.gov.ua/get-user-certificate/9JaHsUfw36u30qJakVm2" TargetMode="External"/><Relationship Id="rId663" Type="http://schemas.openxmlformats.org/officeDocument/2006/relationships/hyperlink" Target="https://talan.bank.gov.ua/get-user-certificate/9JaHs7tMQ1a3YbEljV9k" TargetMode="External"/><Relationship Id="rId13" Type="http://schemas.openxmlformats.org/officeDocument/2006/relationships/hyperlink" Target="https://talan.bank.gov.ua/get-user-certificate/9JaHsmefLPprRtyii_S5" TargetMode="External"/><Relationship Id="rId109" Type="http://schemas.openxmlformats.org/officeDocument/2006/relationships/hyperlink" Target="https://talan.bank.gov.ua/get-user-certificate/9JaHsLovB5kMWaP9Tt6Z" TargetMode="External"/><Relationship Id="rId260" Type="http://schemas.openxmlformats.org/officeDocument/2006/relationships/hyperlink" Target="https://talan.bank.gov.ua/get-user-certificate/9JaHshnwzk01RCLwtZAz" TargetMode="External"/><Relationship Id="rId316" Type="http://schemas.openxmlformats.org/officeDocument/2006/relationships/hyperlink" Target="https://talan.bank.gov.ua/get-user-certificate/9JaHsFmi9oo5dyRhzeiQ" TargetMode="External"/><Relationship Id="rId523" Type="http://schemas.openxmlformats.org/officeDocument/2006/relationships/hyperlink" Target="https://talan.bank.gov.ua/get-user-certificate/9JaHsndqEHPkq7zNTHVp" TargetMode="External"/><Relationship Id="rId719" Type="http://schemas.openxmlformats.org/officeDocument/2006/relationships/hyperlink" Target="https://talan.bank.gov.ua/get-user-certificate/9JaHsK8otxOZCgqHlGMM" TargetMode="External"/><Relationship Id="rId55" Type="http://schemas.openxmlformats.org/officeDocument/2006/relationships/hyperlink" Target="https://talan.bank.gov.ua/get-user-certificate/9JaHsq7RidpHXJb8kYAJ" TargetMode="External"/><Relationship Id="rId97" Type="http://schemas.openxmlformats.org/officeDocument/2006/relationships/hyperlink" Target="https://talan.bank.gov.ua/get-user-certificate/9JaHs0KXPNb_CsMUnQRj" TargetMode="External"/><Relationship Id="rId120" Type="http://schemas.openxmlformats.org/officeDocument/2006/relationships/hyperlink" Target="https://talan.bank.gov.ua/get-user-certificate/9JaHsctvigmSbrQfDdD8" TargetMode="External"/><Relationship Id="rId358" Type="http://schemas.openxmlformats.org/officeDocument/2006/relationships/hyperlink" Target="https://talan.bank.gov.ua/get-user-certificate/9JaHs_d0Xm-nHYuzCwX7" TargetMode="External"/><Relationship Id="rId565" Type="http://schemas.openxmlformats.org/officeDocument/2006/relationships/hyperlink" Target="https://talan.bank.gov.ua/get-user-certificate/9JaHsmmfE2ZyGZiYFP4X" TargetMode="External"/><Relationship Id="rId730" Type="http://schemas.openxmlformats.org/officeDocument/2006/relationships/hyperlink" Target="https://talan.bank.gov.ua/get-user-certificate/9JaHsnFi9Pq1BT7PEpgd" TargetMode="External"/><Relationship Id="rId772" Type="http://schemas.openxmlformats.org/officeDocument/2006/relationships/hyperlink" Target="https://talan.bank.gov.ua/get-user-certificate/9JaHs5fq7G3FCuzMrf-W" TargetMode="External"/><Relationship Id="rId162" Type="http://schemas.openxmlformats.org/officeDocument/2006/relationships/hyperlink" Target="https://talan.bank.gov.ua/get-user-certificate/9JaHsiuJxM0i1Y2SDa92" TargetMode="External"/><Relationship Id="rId218" Type="http://schemas.openxmlformats.org/officeDocument/2006/relationships/hyperlink" Target="https://talan.bank.gov.ua/get-user-certificate/9JaHsSZU89l8Xp3WyCOx" TargetMode="External"/><Relationship Id="rId425" Type="http://schemas.openxmlformats.org/officeDocument/2006/relationships/hyperlink" Target="https://talan.bank.gov.ua/get-user-certificate/9JaHspxHYyJkFUBUKLmc" TargetMode="External"/><Relationship Id="rId467" Type="http://schemas.openxmlformats.org/officeDocument/2006/relationships/hyperlink" Target="https://talan.bank.gov.ua/get-user-certificate/9JaHs0HMCZT8KxVtZ-2k" TargetMode="External"/><Relationship Id="rId632" Type="http://schemas.openxmlformats.org/officeDocument/2006/relationships/hyperlink" Target="https://talan.bank.gov.ua/get-user-certificate/9JaHssR-PEEXGLUlfp4_" TargetMode="External"/><Relationship Id="rId271" Type="http://schemas.openxmlformats.org/officeDocument/2006/relationships/hyperlink" Target="https://talan.bank.gov.ua/get-user-certificate/9JaHsR2LDDfEo2OK3_1V" TargetMode="External"/><Relationship Id="rId674" Type="http://schemas.openxmlformats.org/officeDocument/2006/relationships/hyperlink" Target="https://talan.bank.gov.ua/get-user-certificate/9JaHs-vOSfuvP-d_h6vr" TargetMode="External"/><Relationship Id="rId24" Type="http://schemas.openxmlformats.org/officeDocument/2006/relationships/hyperlink" Target="https://talan.bank.gov.ua/get-user-certificate/9JaHsJOX0jFk5i1dX9Vq" TargetMode="External"/><Relationship Id="rId66" Type="http://schemas.openxmlformats.org/officeDocument/2006/relationships/hyperlink" Target="https://talan.bank.gov.ua/get-user-certificate/9JaHsaJikrH7HgafEx_X" TargetMode="External"/><Relationship Id="rId131" Type="http://schemas.openxmlformats.org/officeDocument/2006/relationships/hyperlink" Target="https://talan.bank.gov.ua/get-user-certificate/9JaHs4IDBV8KnedLNjPP" TargetMode="External"/><Relationship Id="rId327" Type="http://schemas.openxmlformats.org/officeDocument/2006/relationships/hyperlink" Target="https://talan.bank.gov.ua/get-user-certificate/9JaHs_VuDrunzyOWcIZs" TargetMode="External"/><Relationship Id="rId369" Type="http://schemas.openxmlformats.org/officeDocument/2006/relationships/hyperlink" Target="https://talan.bank.gov.ua/get-user-certificate/9JaHskbXjEzC4lxqU-Pr" TargetMode="External"/><Relationship Id="rId534" Type="http://schemas.openxmlformats.org/officeDocument/2006/relationships/hyperlink" Target="https://talan.bank.gov.ua/get-user-certificate/9JaHsNDH8skGV-X8HqkW" TargetMode="External"/><Relationship Id="rId576" Type="http://schemas.openxmlformats.org/officeDocument/2006/relationships/hyperlink" Target="https://talan.bank.gov.ua/get-user-certificate/9JaHs-WNe5hfM9kZG7LC" TargetMode="External"/><Relationship Id="rId741" Type="http://schemas.openxmlformats.org/officeDocument/2006/relationships/hyperlink" Target="https://talan.bank.gov.ua/get-user-certificate/9JaHsJ-otHllOKiWkEpF" TargetMode="External"/><Relationship Id="rId783" Type="http://schemas.openxmlformats.org/officeDocument/2006/relationships/hyperlink" Target="https://talan.bank.gov.ua/get-user-certificate/9JaHsfFHR7seRqvH8_oj" TargetMode="External"/><Relationship Id="rId173" Type="http://schemas.openxmlformats.org/officeDocument/2006/relationships/hyperlink" Target="https://talan.bank.gov.ua/get-user-certificate/9JaHs9WT6V7V8RCAoCzo" TargetMode="External"/><Relationship Id="rId229" Type="http://schemas.openxmlformats.org/officeDocument/2006/relationships/hyperlink" Target="https://talan.bank.gov.ua/get-user-certificate/9JaHsYZwaClDdgZnQf39" TargetMode="External"/><Relationship Id="rId380" Type="http://schemas.openxmlformats.org/officeDocument/2006/relationships/hyperlink" Target="https://talan.bank.gov.ua/get-user-certificate/9JaHsKW4FsKeD8Puu23i" TargetMode="External"/><Relationship Id="rId436" Type="http://schemas.openxmlformats.org/officeDocument/2006/relationships/hyperlink" Target="https://talan.bank.gov.ua/get-user-certificate/9JaHs4pNldAfUEYQ7Mzf" TargetMode="External"/><Relationship Id="rId601" Type="http://schemas.openxmlformats.org/officeDocument/2006/relationships/hyperlink" Target="https://talan.bank.gov.ua/get-user-certificate/9JaHsIxHqayYa2RyBOwq" TargetMode="External"/><Relationship Id="rId643" Type="http://schemas.openxmlformats.org/officeDocument/2006/relationships/hyperlink" Target="https://talan.bank.gov.ua/get-user-certificate/9JaHsFmnZjR1ue8AAkz4" TargetMode="External"/><Relationship Id="rId240" Type="http://schemas.openxmlformats.org/officeDocument/2006/relationships/hyperlink" Target="https://talan.bank.gov.ua/get-user-certificate/9JaHsO2DWTAF9SobRMpw" TargetMode="External"/><Relationship Id="rId478" Type="http://schemas.openxmlformats.org/officeDocument/2006/relationships/hyperlink" Target="https://talan.bank.gov.ua/get-user-certificate/9JaHs04W7ZmF7wdkVqWR" TargetMode="External"/><Relationship Id="rId685" Type="http://schemas.openxmlformats.org/officeDocument/2006/relationships/hyperlink" Target="https://talan.bank.gov.ua/get-user-certificate/9JaHsu2cpBsdIDj19ML1" TargetMode="External"/><Relationship Id="rId35" Type="http://schemas.openxmlformats.org/officeDocument/2006/relationships/hyperlink" Target="https://talan.bank.gov.ua/get-user-certificate/9JaHsuw9vemeVoKIgfuw" TargetMode="External"/><Relationship Id="rId77" Type="http://schemas.openxmlformats.org/officeDocument/2006/relationships/hyperlink" Target="https://talan.bank.gov.ua/get-user-certificate/9JaHs2YRZhXrrGDP6dP6" TargetMode="External"/><Relationship Id="rId100" Type="http://schemas.openxmlformats.org/officeDocument/2006/relationships/hyperlink" Target="https://talan.bank.gov.ua/get-user-certificate/9JaHs8Pkcr8zhNodOQoU" TargetMode="External"/><Relationship Id="rId282" Type="http://schemas.openxmlformats.org/officeDocument/2006/relationships/hyperlink" Target="https://talan.bank.gov.ua/get-user-certificate/9JaHsP8RrFkQD2tvflXD" TargetMode="External"/><Relationship Id="rId338" Type="http://schemas.openxmlformats.org/officeDocument/2006/relationships/hyperlink" Target="https://talan.bank.gov.ua/get-user-certificate/9JaHs4K_EfnfZ-qOI-v5" TargetMode="External"/><Relationship Id="rId503" Type="http://schemas.openxmlformats.org/officeDocument/2006/relationships/hyperlink" Target="https://talan.bank.gov.ua/get-user-certificate/9JaHsbUJp7CnD84qqEmF" TargetMode="External"/><Relationship Id="rId545" Type="http://schemas.openxmlformats.org/officeDocument/2006/relationships/hyperlink" Target="https://talan.bank.gov.ua/get-user-certificate/9JaHsuaVi8Uhj-OL4mHc" TargetMode="External"/><Relationship Id="rId587" Type="http://schemas.openxmlformats.org/officeDocument/2006/relationships/hyperlink" Target="https://talan.bank.gov.ua/get-user-certificate/9JaHsglGlxP9MoB-6eSO" TargetMode="External"/><Relationship Id="rId710" Type="http://schemas.openxmlformats.org/officeDocument/2006/relationships/hyperlink" Target="https://talan.bank.gov.ua/get-user-certificate/9JaHsLk3dXVeb08qigXe" TargetMode="External"/><Relationship Id="rId752" Type="http://schemas.openxmlformats.org/officeDocument/2006/relationships/hyperlink" Target="https://talan.bank.gov.ua/get-user-certificate/9JaHsWfZcsD0ZldEM0wh" TargetMode="External"/><Relationship Id="rId808" Type="http://schemas.openxmlformats.org/officeDocument/2006/relationships/hyperlink" Target="https://talan.bank.gov.ua/get-user-certificate/9JaHsHziSJ8liscewAxD" TargetMode="External"/><Relationship Id="rId8" Type="http://schemas.openxmlformats.org/officeDocument/2006/relationships/hyperlink" Target="https://talan.bank.gov.ua/get-user-certificate/9JaHsN_ZiJyQg9bgalWa" TargetMode="External"/><Relationship Id="rId142" Type="http://schemas.openxmlformats.org/officeDocument/2006/relationships/hyperlink" Target="https://talan.bank.gov.ua/get-user-certificate/9JaHs45ni8a16bXCnXsB" TargetMode="External"/><Relationship Id="rId184" Type="http://schemas.openxmlformats.org/officeDocument/2006/relationships/hyperlink" Target="https://talan.bank.gov.ua/get-user-certificate/9JaHssXn8mutzIGcsbit" TargetMode="External"/><Relationship Id="rId391" Type="http://schemas.openxmlformats.org/officeDocument/2006/relationships/hyperlink" Target="https://talan.bank.gov.ua/get-user-certificate/9JaHsW-44fyysz0fo4wh" TargetMode="External"/><Relationship Id="rId405" Type="http://schemas.openxmlformats.org/officeDocument/2006/relationships/hyperlink" Target="https://talan.bank.gov.ua/get-user-certificate/9JaHsxorQTxHIWF4GjAH" TargetMode="External"/><Relationship Id="rId447" Type="http://schemas.openxmlformats.org/officeDocument/2006/relationships/hyperlink" Target="https://talan.bank.gov.ua/get-user-certificate/9JaHsZ-YCGzWZCPVJcO4" TargetMode="External"/><Relationship Id="rId612" Type="http://schemas.openxmlformats.org/officeDocument/2006/relationships/hyperlink" Target="https://talan.bank.gov.ua/get-user-certificate/9JaHsMjHbqyYVcPifEUo" TargetMode="External"/><Relationship Id="rId794" Type="http://schemas.openxmlformats.org/officeDocument/2006/relationships/hyperlink" Target="https://talan.bank.gov.ua/get-user-certificate/9JaHs6XHWByUGAke9CJ1" TargetMode="External"/><Relationship Id="rId251" Type="http://schemas.openxmlformats.org/officeDocument/2006/relationships/hyperlink" Target="https://talan.bank.gov.ua/get-user-certificate/9JaHspZiAyXhbp9YMSsr" TargetMode="External"/><Relationship Id="rId489" Type="http://schemas.openxmlformats.org/officeDocument/2006/relationships/hyperlink" Target="https://talan.bank.gov.ua/get-user-certificate/9JaHsoNaWSGyevIFYYsD" TargetMode="External"/><Relationship Id="rId654" Type="http://schemas.openxmlformats.org/officeDocument/2006/relationships/hyperlink" Target="https://talan.bank.gov.ua/get-user-certificate/9JaHsnzKLEP_Vm_Q910i" TargetMode="External"/><Relationship Id="rId696" Type="http://schemas.openxmlformats.org/officeDocument/2006/relationships/hyperlink" Target="https://talan.bank.gov.ua/get-user-certificate/9JaHsd8OdQpNCZ5QKk_j" TargetMode="External"/><Relationship Id="rId46" Type="http://schemas.openxmlformats.org/officeDocument/2006/relationships/hyperlink" Target="https://talan.bank.gov.ua/get-user-certificate/9JaHse4zx7WI_YnJHRsG" TargetMode="External"/><Relationship Id="rId293" Type="http://schemas.openxmlformats.org/officeDocument/2006/relationships/hyperlink" Target="https://talan.bank.gov.ua/get-user-certificate/9JaHs8J02YO3wyD0nHZQ" TargetMode="External"/><Relationship Id="rId307" Type="http://schemas.openxmlformats.org/officeDocument/2006/relationships/hyperlink" Target="https://talan.bank.gov.ua/get-user-certificate/9JaHsDhyes9UICYXEIw9" TargetMode="External"/><Relationship Id="rId349" Type="http://schemas.openxmlformats.org/officeDocument/2006/relationships/hyperlink" Target="https://talan.bank.gov.ua/get-user-certificate/9JaHsV4KlKUAPCRKa3eg" TargetMode="External"/><Relationship Id="rId514" Type="http://schemas.openxmlformats.org/officeDocument/2006/relationships/hyperlink" Target="https://talan.bank.gov.ua/get-user-certificate/9JaHsfWcFmOn4uRyMUE7" TargetMode="External"/><Relationship Id="rId556" Type="http://schemas.openxmlformats.org/officeDocument/2006/relationships/hyperlink" Target="https://talan.bank.gov.ua/get-user-certificate/9JaHs3PF6XZeWPA8TXAk" TargetMode="External"/><Relationship Id="rId721" Type="http://schemas.openxmlformats.org/officeDocument/2006/relationships/hyperlink" Target="https://talan.bank.gov.ua/get-user-certificate/9JaHsNtK7AB5ViF72S9F" TargetMode="External"/><Relationship Id="rId763" Type="http://schemas.openxmlformats.org/officeDocument/2006/relationships/hyperlink" Target="https://talan.bank.gov.ua/get-user-certificate/9JaHs5zYqeL7Fn6Qkrru" TargetMode="External"/><Relationship Id="rId88" Type="http://schemas.openxmlformats.org/officeDocument/2006/relationships/hyperlink" Target="https://talan.bank.gov.ua/get-user-certificate/9JaHs3O7HJwoMVnIMdsm" TargetMode="External"/><Relationship Id="rId111" Type="http://schemas.openxmlformats.org/officeDocument/2006/relationships/hyperlink" Target="https://talan.bank.gov.ua/get-user-certificate/9JaHsfkJiVkdBAwfPbkl" TargetMode="External"/><Relationship Id="rId153" Type="http://schemas.openxmlformats.org/officeDocument/2006/relationships/hyperlink" Target="https://talan.bank.gov.ua/get-user-certificate/9JaHs2SHx_7c33mFbjAy" TargetMode="External"/><Relationship Id="rId195" Type="http://schemas.openxmlformats.org/officeDocument/2006/relationships/hyperlink" Target="https://talan.bank.gov.ua/get-user-certificate/9JaHsOA8Bej3yE0R96lF" TargetMode="External"/><Relationship Id="rId209" Type="http://schemas.openxmlformats.org/officeDocument/2006/relationships/hyperlink" Target="https://talan.bank.gov.ua/get-user-certificate/9JaHs4PQkxDh0BwCmXBC" TargetMode="External"/><Relationship Id="rId360" Type="http://schemas.openxmlformats.org/officeDocument/2006/relationships/hyperlink" Target="https://talan.bank.gov.ua/get-user-certificate/9JaHswhsYHqvSYKmq5VE" TargetMode="External"/><Relationship Id="rId416" Type="http://schemas.openxmlformats.org/officeDocument/2006/relationships/hyperlink" Target="https://talan.bank.gov.ua/get-user-certificate/9JaHs-3gzuPsEserhdO8" TargetMode="External"/><Relationship Id="rId598" Type="http://schemas.openxmlformats.org/officeDocument/2006/relationships/hyperlink" Target="https://talan.bank.gov.ua/get-user-certificate/9JaHsoJRayAUAcnIFc7r" TargetMode="External"/><Relationship Id="rId819" Type="http://schemas.openxmlformats.org/officeDocument/2006/relationships/hyperlink" Target="https://talan.bank.gov.ua/get-user-certificate/9JaHsTiXnpbS2x39Tgh7" TargetMode="External"/><Relationship Id="rId220" Type="http://schemas.openxmlformats.org/officeDocument/2006/relationships/hyperlink" Target="https://talan.bank.gov.ua/get-user-certificate/9JaHsf6fTziMh6YcVo-2" TargetMode="External"/><Relationship Id="rId458" Type="http://schemas.openxmlformats.org/officeDocument/2006/relationships/hyperlink" Target="https://talan.bank.gov.ua/get-user-certificate/9JaHsRqQjcNWgRcwQZ-L" TargetMode="External"/><Relationship Id="rId623" Type="http://schemas.openxmlformats.org/officeDocument/2006/relationships/hyperlink" Target="https://talan.bank.gov.ua/get-user-certificate/9JaHsH3Au2UnvdymGRqS" TargetMode="External"/><Relationship Id="rId665" Type="http://schemas.openxmlformats.org/officeDocument/2006/relationships/hyperlink" Target="https://talan.bank.gov.ua/get-user-certificate/9JaHsxCFrTaaJtGGLfRh" TargetMode="External"/><Relationship Id="rId15" Type="http://schemas.openxmlformats.org/officeDocument/2006/relationships/hyperlink" Target="https://talan.bank.gov.ua/get-user-certificate/9JaHsOisjv4aAzGeVLTJ" TargetMode="External"/><Relationship Id="rId57" Type="http://schemas.openxmlformats.org/officeDocument/2006/relationships/hyperlink" Target="https://talan.bank.gov.ua/get-user-certificate/9JaHs-lvK2tPUM_okToB" TargetMode="External"/><Relationship Id="rId262" Type="http://schemas.openxmlformats.org/officeDocument/2006/relationships/hyperlink" Target="https://talan.bank.gov.ua/get-user-certificate/9JaHs9AIDko750eR9zKo" TargetMode="External"/><Relationship Id="rId318" Type="http://schemas.openxmlformats.org/officeDocument/2006/relationships/hyperlink" Target="https://talan.bank.gov.ua/get-user-certificate/9JaHsYYA-KRa7Emc7pUM" TargetMode="External"/><Relationship Id="rId525" Type="http://schemas.openxmlformats.org/officeDocument/2006/relationships/hyperlink" Target="https://talan.bank.gov.ua/get-user-certificate/9JaHsDZq-oLjZtuary5J" TargetMode="External"/><Relationship Id="rId567" Type="http://schemas.openxmlformats.org/officeDocument/2006/relationships/hyperlink" Target="https://talan.bank.gov.ua/get-user-certificate/9JaHssZq9RUSNByMNZFA" TargetMode="External"/><Relationship Id="rId732" Type="http://schemas.openxmlformats.org/officeDocument/2006/relationships/hyperlink" Target="https://talan.bank.gov.ua/get-user-certificate/9JaHs1QSOyMoX_ssLIyU" TargetMode="External"/><Relationship Id="rId99" Type="http://schemas.openxmlformats.org/officeDocument/2006/relationships/hyperlink" Target="https://talan.bank.gov.ua/get-user-certificate/9JaHskj_AHMb78qgp1H8" TargetMode="External"/><Relationship Id="rId122" Type="http://schemas.openxmlformats.org/officeDocument/2006/relationships/hyperlink" Target="https://talan.bank.gov.ua/get-user-certificate/9JaHsP7eQ5goWSBWXQ13" TargetMode="External"/><Relationship Id="rId164" Type="http://schemas.openxmlformats.org/officeDocument/2006/relationships/hyperlink" Target="https://talan.bank.gov.ua/get-user-certificate/9JaHsF-mJqwrUJdUXVEd" TargetMode="External"/><Relationship Id="rId371" Type="http://schemas.openxmlformats.org/officeDocument/2006/relationships/hyperlink" Target="https://talan.bank.gov.ua/get-user-certificate/9JaHsSUa1YtzyFtDsFiV" TargetMode="External"/><Relationship Id="rId774" Type="http://schemas.openxmlformats.org/officeDocument/2006/relationships/hyperlink" Target="https://talan.bank.gov.ua/get-user-certificate/9JaHsx_6v76aP2WKSvzT" TargetMode="External"/><Relationship Id="rId427" Type="http://schemas.openxmlformats.org/officeDocument/2006/relationships/hyperlink" Target="https://talan.bank.gov.ua/get-user-certificate/9JaHsh3RrLjJtlAtOT1D" TargetMode="External"/><Relationship Id="rId469" Type="http://schemas.openxmlformats.org/officeDocument/2006/relationships/hyperlink" Target="https://talan.bank.gov.ua/get-user-certificate/9JaHsOv3CalGJQ9k1jUj" TargetMode="External"/><Relationship Id="rId634" Type="http://schemas.openxmlformats.org/officeDocument/2006/relationships/hyperlink" Target="https://talan.bank.gov.ua/get-user-certificate/9JaHszI_NWR3LWnBgMnC" TargetMode="External"/><Relationship Id="rId676" Type="http://schemas.openxmlformats.org/officeDocument/2006/relationships/hyperlink" Target="https://talan.bank.gov.ua/get-user-certificate/9JaHsF4pBAmCLHHwIm34" TargetMode="External"/><Relationship Id="rId26" Type="http://schemas.openxmlformats.org/officeDocument/2006/relationships/hyperlink" Target="https://talan.bank.gov.ua/get-user-certificate/9JaHs1iGaV4cGcrXJ7oL" TargetMode="External"/><Relationship Id="rId231" Type="http://schemas.openxmlformats.org/officeDocument/2006/relationships/hyperlink" Target="https://talan.bank.gov.ua/get-user-certificate/9JaHs7_Gc0ETVf8IOmy-" TargetMode="External"/><Relationship Id="rId273" Type="http://schemas.openxmlformats.org/officeDocument/2006/relationships/hyperlink" Target="https://talan.bank.gov.ua/get-user-certificate/9JaHs-srdKr1ny9TSalk" TargetMode="External"/><Relationship Id="rId329" Type="http://schemas.openxmlformats.org/officeDocument/2006/relationships/hyperlink" Target="https://talan.bank.gov.ua/get-user-certificate/9JaHs4T_shVHazjQXiF-" TargetMode="External"/><Relationship Id="rId480" Type="http://schemas.openxmlformats.org/officeDocument/2006/relationships/hyperlink" Target="https://talan.bank.gov.ua/get-user-certificate/9JaHsjtPywLZhn6uAWLh" TargetMode="External"/><Relationship Id="rId536" Type="http://schemas.openxmlformats.org/officeDocument/2006/relationships/hyperlink" Target="https://talan.bank.gov.ua/get-user-certificate/9JaHsFHYl7nFmeYVissr" TargetMode="External"/><Relationship Id="rId701" Type="http://schemas.openxmlformats.org/officeDocument/2006/relationships/hyperlink" Target="https://talan.bank.gov.ua/get-user-certificate/9JaHsp64565vCHfLd8en" TargetMode="External"/><Relationship Id="rId68" Type="http://schemas.openxmlformats.org/officeDocument/2006/relationships/hyperlink" Target="https://talan.bank.gov.ua/get-user-certificate/9JaHsSkUA5FiHFa28TUW" TargetMode="External"/><Relationship Id="rId133" Type="http://schemas.openxmlformats.org/officeDocument/2006/relationships/hyperlink" Target="https://talan.bank.gov.ua/get-user-certificate/9JaHs3XHmRuQQdLq2aee" TargetMode="External"/><Relationship Id="rId175" Type="http://schemas.openxmlformats.org/officeDocument/2006/relationships/hyperlink" Target="https://talan.bank.gov.ua/get-user-certificate/9JaHshKytjobUgYQmMke" TargetMode="External"/><Relationship Id="rId340" Type="http://schemas.openxmlformats.org/officeDocument/2006/relationships/hyperlink" Target="https://talan.bank.gov.ua/get-user-certificate/9JaHssS65wB1gy8rjRQo" TargetMode="External"/><Relationship Id="rId578" Type="http://schemas.openxmlformats.org/officeDocument/2006/relationships/hyperlink" Target="https://talan.bank.gov.ua/get-user-certificate/9JaHsKC9OVZ9nltYRxLC" TargetMode="External"/><Relationship Id="rId743" Type="http://schemas.openxmlformats.org/officeDocument/2006/relationships/hyperlink" Target="https://talan.bank.gov.ua/get-user-certificate/9JaHsNRXTBTFZFn7OhNN" TargetMode="External"/><Relationship Id="rId785" Type="http://schemas.openxmlformats.org/officeDocument/2006/relationships/hyperlink" Target="https://talan.bank.gov.ua/get-user-certificate/9JaHsoWRr8RZuqoN5zW_" TargetMode="External"/><Relationship Id="rId200" Type="http://schemas.openxmlformats.org/officeDocument/2006/relationships/hyperlink" Target="https://talan.bank.gov.ua/get-user-certificate/9JaHs9fnuo8z6C9hGnqF" TargetMode="External"/><Relationship Id="rId382" Type="http://schemas.openxmlformats.org/officeDocument/2006/relationships/hyperlink" Target="https://talan.bank.gov.ua/get-user-certificate/9JaHsqaAc7MEpF7H0jZL" TargetMode="External"/><Relationship Id="rId438" Type="http://schemas.openxmlformats.org/officeDocument/2006/relationships/hyperlink" Target="https://talan.bank.gov.ua/get-user-certificate/9JaHsYveGcVzAYc_auMD" TargetMode="External"/><Relationship Id="rId603" Type="http://schemas.openxmlformats.org/officeDocument/2006/relationships/hyperlink" Target="https://talan.bank.gov.ua/get-user-certificate/9JaHs-GAjM-wJcasHPfF" TargetMode="External"/><Relationship Id="rId645" Type="http://schemas.openxmlformats.org/officeDocument/2006/relationships/hyperlink" Target="https://talan.bank.gov.ua/get-user-certificate/9JaHs-D88YOpKAlYJ1Fg" TargetMode="External"/><Relationship Id="rId687" Type="http://schemas.openxmlformats.org/officeDocument/2006/relationships/hyperlink" Target="https://talan.bank.gov.ua/get-user-certificate/9JaHsWw4fJzA0d5kqRyj" TargetMode="External"/><Relationship Id="rId810" Type="http://schemas.openxmlformats.org/officeDocument/2006/relationships/hyperlink" Target="https://talan.bank.gov.ua/get-user-certificate/9JaHs1zAw4FqftuvwVHm" TargetMode="External"/><Relationship Id="rId242" Type="http://schemas.openxmlformats.org/officeDocument/2006/relationships/hyperlink" Target="https://talan.bank.gov.ua/get-user-certificate/9JaHsQVxzoeo1hlZQsSJ" TargetMode="External"/><Relationship Id="rId284" Type="http://schemas.openxmlformats.org/officeDocument/2006/relationships/hyperlink" Target="https://talan.bank.gov.ua/get-user-certificate/9JaHsQKQqFp3G6LXNQt4" TargetMode="External"/><Relationship Id="rId491" Type="http://schemas.openxmlformats.org/officeDocument/2006/relationships/hyperlink" Target="https://talan.bank.gov.ua/get-user-certificate/9JaHsHnxI3mqIVrSxv50" TargetMode="External"/><Relationship Id="rId505" Type="http://schemas.openxmlformats.org/officeDocument/2006/relationships/hyperlink" Target="https://talan.bank.gov.ua/get-user-certificate/9JaHs8jt7RhOjlnkWW6E" TargetMode="External"/><Relationship Id="rId712" Type="http://schemas.openxmlformats.org/officeDocument/2006/relationships/hyperlink" Target="https://talan.bank.gov.ua/get-user-certificate/9JaHs3yVvQZtv_1jJv-a" TargetMode="External"/><Relationship Id="rId37" Type="http://schemas.openxmlformats.org/officeDocument/2006/relationships/hyperlink" Target="https://talan.bank.gov.ua/get-user-certificate/9JaHsY_WTH2zL50im7ef" TargetMode="External"/><Relationship Id="rId79" Type="http://schemas.openxmlformats.org/officeDocument/2006/relationships/hyperlink" Target="https://talan.bank.gov.ua/get-user-certificate/9JaHs-FVN3Klpwh4ftZU" TargetMode="External"/><Relationship Id="rId102" Type="http://schemas.openxmlformats.org/officeDocument/2006/relationships/hyperlink" Target="https://talan.bank.gov.ua/get-user-certificate/9JaHsOl9AE6Vt-9bkGAq" TargetMode="External"/><Relationship Id="rId144" Type="http://schemas.openxmlformats.org/officeDocument/2006/relationships/hyperlink" Target="https://talan.bank.gov.ua/get-user-certificate/9JaHsqIHSUEcmrSuwVsm" TargetMode="External"/><Relationship Id="rId547" Type="http://schemas.openxmlformats.org/officeDocument/2006/relationships/hyperlink" Target="https://talan.bank.gov.ua/get-user-certificate/9JaHsX_5v1WyKeT-J_AI" TargetMode="External"/><Relationship Id="rId589" Type="http://schemas.openxmlformats.org/officeDocument/2006/relationships/hyperlink" Target="https://talan.bank.gov.ua/get-user-certificate/9JaHszedyVxo4M9b4oaV" TargetMode="External"/><Relationship Id="rId754" Type="http://schemas.openxmlformats.org/officeDocument/2006/relationships/hyperlink" Target="https://talan.bank.gov.ua/get-user-certificate/9JaHsm2P5Qt9pciMWo97" TargetMode="External"/><Relationship Id="rId796" Type="http://schemas.openxmlformats.org/officeDocument/2006/relationships/hyperlink" Target="https://talan.bank.gov.ua/get-user-certificate/9JaHsdn6I7dH_qJCzc_1" TargetMode="External"/><Relationship Id="rId90" Type="http://schemas.openxmlformats.org/officeDocument/2006/relationships/hyperlink" Target="https://talan.bank.gov.ua/get-user-certificate/9JaHs6I-jVlMunRebX39" TargetMode="External"/><Relationship Id="rId186" Type="http://schemas.openxmlformats.org/officeDocument/2006/relationships/hyperlink" Target="https://talan.bank.gov.ua/get-user-certificate/9JaHswLpwPNl0QDnXxLo" TargetMode="External"/><Relationship Id="rId351" Type="http://schemas.openxmlformats.org/officeDocument/2006/relationships/hyperlink" Target="https://talan.bank.gov.ua/get-user-certificate/9JaHsZwiKh_OvZ0lpa_u" TargetMode="External"/><Relationship Id="rId393" Type="http://schemas.openxmlformats.org/officeDocument/2006/relationships/hyperlink" Target="https://talan.bank.gov.ua/get-user-certificate/9JaHsrjmbbnxePY2DhJb" TargetMode="External"/><Relationship Id="rId407" Type="http://schemas.openxmlformats.org/officeDocument/2006/relationships/hyperlink" Target="https://talan.bank.gov.ua/get-user-certificate/9JaHssWRiWJZ6eA6spDR" TargetMode="External"/><Relationship Id="rId449" Type="http://schemas.openxmlformats.org/officeDocument/2006/relationships/hyperlink" Target="https://talan.bank.gov.ua/get-user-certificate/9JaHsmLoivUWmQip9y9j" TargetMode="External"/><Relationship Id="rId614" Type="http://schemas.openxmlformats.org/officeDocument/2006/relationships/hyperlink" Target="https://talan.bank.gov.ua/get-user-certificate/9JaHs9EWcpNdgEeWLIZV" TargetMode="External"/><Relationship Id="rId656" Type="http://schemas.openxmlformats.org/officeDocument/2006/relationships/hyperlink" Target="https://talan.bank.gov.ua/get-user-certificate/9JaHsp39bJvnZxgO7tOu" TargetMode="External"/><Relationship Id="rId821" Type="http://schemas.openxmlformats.org/officeDocument/2006/relationships/hyperlink" Target="https://talan.bank.gov.ua/get-user-certificate/9JaHsdv3iKcp592NkWkY" TargetMode="External"/><Relationship Id="rId211" Type="http://schemas.openxmlformats.org/officeDocument/2006/relationships/hyperlink" Target="https://talan.bank.gov.ua/get-user-certificate/9JaHsdFmNCXo3S7d1ADT" TargetMode="External"/><Relationship Id="rId253" Type="http://schemas.openxmlformats.org/officeDocument/2006/relationships/hyperlink" Target="https://talan.bank.gov.ua/get-user-certificate/9JaHsaLSVD8fncRgt3jX" TargetMode="External"/><Relationship Id="rId295" Type="http://schemas.openxmlformats.org/officeDocument/2006/relationships/hyperlink" Target="https://talan.bank.gov.ua/get-user-certificate/9JaHscyzscLw8kLitmy5" TargetMode="External"/><Relationship Id="rId309" Type="http://schemas.openxmlformats.org/officeDocument/2006/relationships/hyperlink" Target="https://talan.bank.gov.ua/get-user-certificate/9JaHs4goSUiKZwSwXqxe" TargetMode="External"/><Relationship Id="rId460" Type="http://schemas.openxmlformats.org/officeDocument/2006/relationships/hyperlink" Target="https://talan.bank.gov.ua/get-user-certificate/9JaHsu9KRrY2pgkZhpLz" TargetMode="External"/><Relationship Id="rId516" Type="http://schemas.openxmlformats.org/officeDocument/2006/relationships/hyperlink" Target="https://talan.bank.gov.ua/get-user-certificate/9JaHs-7c34Dbyq_hFxCI" TargetMode="External"/><Relationship Id="rId698" Type="http://schemas.openxmlformats.org/officeDocument/2006/relationships/hyperlink" Target="https://talan.bank.gov.ua/get-user-certificate/9JaHsdRxlJvLSb7mYs86" TargetMode="External"/><Relationship Id="rId48" Type="http://schemas.openxmlformats.org/officeDocument/2006/relationships/hyperlink" Target="https://talan.bank.gov.ua/get-user-certificate/9JaHs8LW-x5Z43gaachK" TargetMode="External"/><Relationship Id="rId113" Type="http://schemas.openxmlformats.org/officeDocument/2006/relationships/hyperlink" Target="https://talan.bank.gov.ua/get-user-certificate/9JaHsSv3-98bLF6gges-" TargetMode="External"/><Relationship Id="rId320" Type="http://schemas.openxmlformats.org/officeDocument/2006/relationships/hyperlink" Target="https://talan.bank.gov.ua/get-user-certificate/9JaHsdvk0hP9CGRwsHmV" TargetMode="External"/><Relationship Id="rId558" Type="http://schemas.openxmlformats.org/officeDocument/2006/relationships/hyperlink" Target="https://talan.bank.gov.ua/get-user-certificate/9JaHsZxR1ghQWWnWFogA" TargetMode="External"/><Relationship Id="rId723" Type="http://schemas.openxmlformats.org/officeDocument/2006/relationships/hyperlink" Target="https://talan.bank.gov.ua/get-user-certificate/9JaHsNFA1FgPdrW7iH5u" TargetMode="External"/><Relationship Id="rId765" Type="http://schemas.openxmlformats.org/officeDocument/2006/relationships/hyperlink" Target="https://talan.bank.gov.ua/get-user-certificate/9JaHs4Mz7Gze-UOCLZGK" TargetMode="External"/><Relationship Id="rId155" Type="http://schemas.openxmlformats.org/officeDocument/2006/relationships/hyperlink" Target="https://talan.bank.gov.ua/get-user-certificate/9JaHsV3gKhkAja-g12we" TargetMode="External"/><Relationship Id="rId197" Type="http://schemas.openxmlformats.org/officeDocument/2006/relationships/hyperlink" Target="https://talan.bank.gov.ua/get-user-certificate/9JaHsv7OdpA_MgFcJHuO" TargetMode="External"/><Relationship Id="rId362" Type="http://schemas.openxmlformats.org/officeDocument/2006/relationships/hyperlink" Target="https://talan.bank.gov.ua/get-user-certificate/9JaHsjW4O6ZgZGnVwNCi" TargetMode="External"/><Relationship Id="rId418" Type="http://schemas.openxmlformats.org/officeDocument/2006/relationships/hyperlink" Target="https://talan.bank.gov.ua/get-user-certificate/9JaHsoDNJy0w_HyNWpVA" TargetMode="External"/><Relationship Id="rId625" Type="http://schemas.openxmlformats.org/officeDocument/2006/relationships/hyperlink" Target="https://talan.bank.gov.ua/get-user-certificate/9JaHsgl2qlB-xKcfBx1Y" TargetMode="External"/><Relationship Id="rId222" Type="http://schemas.openxmlformats.org/officeDocument/2006/relationships/hyperlink" Target="https://talan.bank.gov.ua/get-user-certificate/9JaHs5NN04I-ZHBk4o3V" TargetMode="External"/><Relationship Id="rId264" Type="http://schemas.openxmlformats.org/officeDocument/2006/relationships/hyperlink" Target="https://talan.bank.gov.ua/get-user-certificate/9JaHsfh3pWojtcwo49-Y" TargetMode="External"/><Relationship Id="rId471" Type="http://schemas.openxmlformats.org/officeDocument/2006/relationships/hyperlink" Target="https://talan.bank.gov.ua/get-user-certificate/9JaHsE48NsDqv2rFEf8F" TargetMode="External"/><Relationship Id="rId667" Type="http://schemas.openxmlformats.org/officeDocument/2006/relationships/hyperlink" Target="https://talan.bank.gov.ua/get-user-certificate/9JaHsLYI_g6MSdR35mBZ" TargetMode="External"/><Relationship Id="rId17" Type="http://schemas.openxmlformats.org/officeDocument/2006/relationships/hyperlink" Target="https://talan.bank.gov.ua/get-user-certificate/9JaHspVK3TT5V7kl0a1P" TargetMode="External"/><Relationship Id="rId59" Type="http://schemas.openxmlformats.org/officeDocument/2006/relationships/hyperlink" Target="https://talan.bank.gov.ua/get-user-certificate/9JaHsAoG_guJqvg3OC3G" TargetMode="External"/><Relationship Id="rId124" Type="http://schemas.openxmlformats.org/officeDocument/2006/relationships/hyperlink" Target="https://talan.bank.gov.ua/get-user-certificate/9JaHsII-MEpH3XAFMyGI" TargetMode="External"/><Relationship Id="rId527" Type="http://schemas.openxmlformats.org/officeDocument/2006/relationships/hyperlink" Target="https://talan.bank.gov.ua/get-user-certificate/9JaHs_7Pe1aEZKPUH33j" TargetMode="External"/><Relationship Id="rId569" Type="http://schemas.openxmlformats.org/officeDocument/2006/relationships/hyperlink" Target="https://talan.bank.gov.ua/get-user-certificate/9JaHsi8bbBjNKoplL0Sb" TargetMode="External"/><Relationship Id="rId734" Type="http://schemas.openxmlformats.org/officeDocument/2006/relationships/hyperlink" Target="https://talan.bank.gov.ua/get-user-certificate/9JaHsmijj9tKYeFdOVJt" TargetMode="External"/><Relationship Id="rId776" Type="http://schemas.openxmlformats.org/officeDocument/2006/relationships/hyperlink" Target="https://talan.bank.gov.ua/get-user-certificate/9JaHshRhF2SIg65io0m3" TargetMode="External"/><Relationship Id="rId70" Type="http://schemas.openxmlformats.org/officeDocument/2006/relationships/hyperlink" Target="https://talan.bank.gov.ua/get-user-certificate/9JaHsPoD_MmF4lBmHILa" TargetMode="External"/><Relationship Id="rId166" Type="http://schemas.openxmlformats.org/officeDocument/2006/relationships/hyperlink" Target="https://talan.bank.gov.ua/get-user-certificate/9JaHsoRXKjNFVEdqUUGQ" TargetMode="External"/><Relationship Id="rId331" Type="http://schemas.openxmlformats.org/officeDocument/2006/relationships/hyperlink" Target="https://talan.bank.gov.ua/get-user-certificate/9JaHsHWsoiWJwU2QCD2X" TargetMode="External"/><Relationship Id="rId373" Type="http://schemas.openxmlformats.org/officeDocument/2006/relationships/hyperlink" Target="https://talan.bank.gov.ua/get-user-certificate/9JaHslzQ7eFL-LHfZEul" TargetMode="External"/><Relationship Id="rId429" Type="http://schemas.openxmlformats.org/officeDocument/2006/relationships/hyperlink" Target="https://talan.bank.gov.ua/get-user-certificate/9JaHsoyPqdHBFkADBZuv" TargetMode="External"/><Relationship Id="rId580" Type="http://schemas.openxmlformats.org/officeDocument/2006/relationships/hyperlink" Target="https://talan.bank.gov.ua/get-user-certificate/9JaHswBVjDchZpOnr7jO" TargetMode="External"/><Relationship Id="rId636" Type="http://schemas.openxmlformats.org/officeDocument/2006/relationships/hyperlink" Target="https://talan.bank.gov.ua/get-user-certificate/9JaHsYkKgjgBLjmTen0z" TargetMode="External"/><Relationship Id="rId801" Type="http://schemas.openxmlformats.org/officeDocument/2006/relationships/hyperlink" Target="https://talan.bank.gov.ua/get-user-certificate/9JaHsx-ywcP3P1PXUfzy" TargetMode="External"/><Relationship Id="rId1" Type="http://schemas.openxmlformats.org/officeDocument/2006/relationships/hyperlink" Target="https://talan.bank.gov.ua/get-user-certificate/9JaHsSX8srK47bTvmQKs" TargetMode="External"/><Relationship Id="rId233" Type="http://schemas.openxmlformats.org/officeDocument/2006/relationships/hyperlink" Target="https://talan.bank.gov.ua/get-user-certificate/9JaHsMaRNB_OSRsKjJUJ" TargetMode="External"/><Relationship Id="rId440" Type="http://schemas.openxmlformats.org/officeDocument/2006/relationships/hyperlink" Target="https://talan.bank.gov.ua/get-user-certificate/9JaHsgFHXZouaVptCmMU" TargetMode="External"/><Relationship Id="rId678" Type="http://schemas.openxmlformats.org/officeDocument/2006/relationships/hyperlink" Target="https://talan.bank.gov.ua/get-user-certificate/9JaHsfpQ7GSJWZO2OMIs" TargetMode="External"/><Relationship Id="rId28" Type="http://schemas.openxmlformats.org/officeDocument/2006/relationships/hyperlink" Target="https://talan.bank.gov.ua/get-user-certificate/9JaHs2mBqEvszRD8sRFZ" TargetMode="External"/><Relationship Id="rId275" Type="http://schemas.openxmlformats.org/officeDocument/2006/relationships/hyperlink" Target="https://talan.bank.gov.ua/get-user-certificate/9JaHsEaATMyJ3oz5XqbX" TargetMode="External"/><Relationship Id="rId300" Type="http://schemas.openxmlformats.org/officeDocument/2006/relationships/hyperlink" Target="https://talan.bank.gov.ua/get-user-certificate/9JaHsRM7QTYpfCWGuJ1L" TargetMode="External"/><Relationship Id="rId482" Type="http://schemas.openxmlformats.org/officeDocument/2006/relationships/hyperlink" Target="https://talan.bank.gov.ua/get-user-certificate/9JaHsEmI39NpfckXwGIC" TargetMode="External"/><Relationship Id="rId538" Type="http://schemas.openxmlformats.org/officeDocument/2006/relationships/hyperlink" Target="https://talan.bank.gov.ua/get-user-certificate/9JaHsYuVJjrWnlZjD-ms" TargetMode="External"/><Relationship Id="rId703" Type="http://schemas.openxmlformats.org/officeDocument/2006/relationships/hyperlink" Target="https://talan.bank.gov.ua/get-user-certificate/9JaHs8-kIkoPsINTPzbZ" TargetMode="External"/><Relationship Id="rId745" Type="http://schemas.openxmlformats.org/officeDocument/2006/relationships/hyperlink" Target="https://talan.bank.gov.ua/get-user-certificate/9JaHsjM4blv5a4SbY6Gb" TargetMode="External"/><Relationship Id="rId81" Type="http://schemas.openxmlformats.org/officeDocument/2006/relationships/hyperlink" Target="https://talan.bank.gov.ua/get-user-certificate/9JaHs6n5VuPku7VISEDM" TargetMode="External"/><Relationship Id="rId135" Type="http://schemas.openxmlformats.org/officeDocument/2006/relationships/hyperlink" Target="https://talan.bank.gov.ua/get-user-certificate/9JaHseG9JWdSEzdKl5zw" TargetMode="External"/><Relationship Id="rId177" Type="http://schemas.openxmlformats.org/officeDocument/2006/relationships/hyperlink" Target="https://talan.bank.gov.ua/get-user-certificate/9JaHs0edP7F6gBcoR1gk" TargetMode="External"/><Relationship Id="rId342" Type="http://schemas.openxmlformats.org/officeDocument/2006/relationships/hyperlink" Target="https://talan.bank.gov.ua/get-user-certificate/9JaHsXMGiYhjzKOcVbr8" TargetMode="External"/><Relationship Id="rId384" Type="http://schemas.openxmlformats.org/officeDocument/2006/relationships/hyperlink" Target="https://talan.bank.gov.ua/get-user-certificate/9JaHs19kW6s-x_CV6LVq" TargetMode="External"/><Relationship Id="rId591" Type="http://schemas.openxmlformats.org/officeDocument/2006/relationships/hyperlink" Target="https://talan.bank.gov.ua/get-user-certificate/9JaHs5jf2Mk-pf8yKFuI" TargetMode="External"/><Relationship Id="rId605" Type="http://schemas.openxmlformats.org/officeDocument/2006/relationships/hyperlink" Target="https://talan.bank.gov.ua/get-user-certificate/9JaHs4GyUmhNzBmpizth" TargetMode="External"/><Relationship Id="rId787" Type="http://schemas.openxmlformats.org/officeDocument/2006/relationships/hyperlink" Target="https://talan.bank.gov.ua/get-user-certificate/9JaHsJ7ypm9f7wgQarqy" TargetMode="External"/><Relationship Id="rId812" Type="http://schemas.openxmlformats.org/officeDocument/2006/relationships/hyperlink" Target="https://talan.bank.gov.ua/get-user-certificate/9JaHsTwDtH49M9DqSR6z" TargetMode="External"/><Relationship Id="rId202" Type="http://schemas.openxmlformats.org/officeDocument/2006/relationships/hyperlink" Target="https://talan.bank.gov.ua/get-user-certificate/9JaHsjwjDRBnvtJ7c7oa" TargetMode="External"/><Relationship Id="rId244" Type="http://schemas.openxmlformats.org/officeDocument/2006/relationships/hyperlink" Target="https://talan.bank.gov.ua/get-user-certificate/9JaHsTod_23eKd5b7Kmg" TargetMode="External"/><Relationship Id="rId647" Type="http://schemas.openxmlformats.org/officeDocument/2006/relationships/hyperlink" Target="https://talan.bank.gov.ua/get-user-certificate/9JaHs9qCcwzzmdOJRWfk" TargetMode="External"/><Relationship Id="rId689" Type="http://schemas.openxmlformats.org/officeDocument/2006/relationships/hyperlink" Target="https://talan.bank.gov.ua/get-user-certificate/9JaHsVZrnGI0cl64RLFw" TargetMode="External"/><Relationship Id="rId39" Type="http://schemas.openxmlformats.org/officeDocument/2006/relationships/hyperlink" Target="https://talan.bank.gov.ua/get-user-certificate/9JaHsoyTEMA0l31XyuXS" TargetMode="External"/><Relationship Id="rId286" Type="http://schemas.openxmlformats.org/officeDocument/2006/relationships/hyperlink" Target="https://talan.bank.gov.ua/get-user-certificate/9JaHsGSOA5sHAbQM1SyV" TargetMode="External"/><Relationship Id="rId451" Type="http://schemas.openxmlformats.org/officeDocument/2006/relationships/hyperlink" Target="https://talan.bank.gov.ua/get-user-certificate/9JaHs2VFGnUzI2bQNMV2" TargetMode="External"/><Relationship Id="rId493" Type="http://schemas.openxmlformats.org/officeDocument/2006/relationships/hyperlink" Target="https://talan.bank.gov.ua/get-user-certificate/9JaHsv2vDpvWeCuibkm5" TargetMode="External"/><Relationship Id="rId507" Type="http://schemas.openxmlformats.org/officeDocument/2006/relationships/hyperlink" Target="https://talan.bank.gov.ua/get-user-certificate/9JaHsa5nQLH8R5bDc3Jl" TargetMode="External"/><Relationship Id="rId549" Type="http://schemas.openxmlformats.org/officeDocument/2006/relationships/hyperlink" Target="https://talan.bank.gov.ua/get-user-certificate/9JaHsUZssixJjfQRe9xK" TargetMode="External"/><Relationship Id="rId714" Type="http://schemas.openxmlformats.org/officeDocument/2006/relationships/hyperlink" Target="https://talan.bank.gov.ua/get-user-certificate/9JaHsfEJoAZCfcOUN7AO" TargetMode="External"/><Relationship Id="rId756" Type="http://schemas.openxmlformats.org/officeDocument/2006/relationships/hyperlink" Target="https://talan.bank.gov.ua/get-user-certificate/9JaHsoNLwQwY6-CpP-y3" TargetMode="External"/><Relationship Id="rId50" Type="http://schemas.openxmlformats.org/officeDocument/2006/relationships/hyperlink" Target="https://talan.bank.gov.ua/get-user-certificate/9JaHsBB-MX0g7djowSmp" TargetMode="External"/><Relationship Id="rId104" Type="http://schemas.openxmlformats.org/officeDocument/2006/relationships/hyperlink" Target="https://talan.bank.gov.ua/get-user-certificate/9JaHsjHHMJ5DOPodFmT1" TargetMode="External"/><Relationship Id="rId146" Type="http://schemas.openxmlformats.org/officeDocument/2006/relationships/hyperlink" Target="https://talan.bank.gov.ua/get-user-certificate/9JaHsm92jmX8TirfecdD" TargetMode="External"/><Relationship Id="rId188" Type="http://schemas.openxmlformats.org/officeDocument/2006/relationships/hyperlink" Target="https://talan.bank.gov.ua/get-user-certificate/9JaHs3vCq2wwKrr4hXU5" TargetMode="External"/><Relationship Id="rId311" Type="http://schemas.openxmlformats.org/officeDocument/2006/relationships/hyperlink" Target="https://talan.bank.gov.ua/get-user-certificate/9JaHse2_BTKfVwmiSfrU" TargetMode="External"/><Relationship Id="rId353" Type="http://schemas.openxmlformats.org/officeDocument/2006/relationships/hyperlink" Target="https://talan.bank.gov.ua/get-user-certificate/9JaHsWQM94cfcL5yD7AT" TargetMode="External"/><Relationship Id="rId395" Type="http://schemas.openxmlformats.org/officeDocument/2006/relationships/hyperlink" Target="https://talan.bank.gov.ua/get-user-certificate/9JaHsioaXedEffOyYQYT" TargetMode="External"/><Relationship Id="rId409" Type="http://schemas.openxmlformats.org/officeDocument/2006/relationships/hyperlink" Target="https://talan.bank.gov.ua/get-user-certificate/9JaHseXPI5UFhIhCKX1i" TargetMode="External"/><Relationship Id="rId560" Type="http://schemas.openxmlformats.org/officeDocument/2006/relationships/hyperlink" Target="https://talan.bank.gov.ua/get-user-certificate/9JaHsOt0H6LhcfB1nCcA" TargetMode="External"/><Relationship Id="rId798" Type="http://schemas.openxmlformats.org/officeDocument/2006/relationships/hyperlink" Target="https://talan.bank.gov.ua/get-user-certificate/9JaHsTdalA0l1C00uqNT" TargetMode="External"/><Relationship Id="rId92" Type="http://schemas.openxmlformats.org/officeDocument/2006/relationships/hyperlink" Target="https://talan.bank.gov.ua/get-user-certificate/9JaHs9ZFYox3QnDkKQjs" TargetMode="External"/><Relationship Id="rId213" Type="http://schemas.openxmlformats.org/officeDocument/2006/relationships/hyperlink" Target="https://talan.bank.gov.ua/get-user-certificate/9JaHsnKHCuOauITeu7b_" TargetMode="External"/><Relationship Id="rId420" Type="http://schemas.openxmlformats.org/officeDocument/2006/relationships/hyperlink" Target="https://talan.bank.gov.ua/get-user-certificate/9JaHspdX1H-UrSNfI3OD" TargetMode="External"/><Relationship Id="rId616" Type="http://schemas.openxmlformats.org/officeDocument/2006/relationships/hyperlink" Target="https://talan.bank.gov.ua/get-user-certificate/9JaHsjm5i9Z-3T6ePLtX" TargetMode="External"/><Relationship Id="rId658" Type="http://schemas.openxmlformats.org/officeDocument/2006/relationships/hyperlink" Target="https://talan.bank.gov.ua/get-user-certificate/9JaHsivtNDfa8ge9e14Q" TargetMode="External"/><Relationship Id="rId255" Type="http://schemas.openxmlformats.org/officeDocument/2006/relationships/hyperlink" Target="https://talan.bank.gov.ua/get-user-certificate/9JaHsCzjKmarqVt3Zgk6" TargetMode="External"/><Relationship Id="rId297" Type="http://schemas.openxmlformats.org/officeDocument/2006/relationships/hyperlink" Target="https://talan.bank.gov.ua/get-user-certificate/9JaHs_dlpihq-8XOvuwJ" TargetMode="External"/><Relationship Id="rId462" Type="http://schemas.openxmlformats.org/officeDocument/2006/relationships/hyperlink" Target="https://talan.bank.gov.ua/get-user-certificate/9JaHsKj_oDB9QYTTegZv" TargetMode="External"/><Relationship Id="rId518" Type="http://schemas.openxmlformats.org/officeDocument/2006/relationships/hyperlink" Target="https://talan.bank.gov.ua/get-user-certificate/9JaHs2xjaqNYaOuKY1Fy" TargetMode="External"/><Relationship Id="rId725" Type="http://schemas.openxmlformats.org/officeDocument/2006/relationships/hyperlink" Target="https://talan.bank.gov.ua/get-user-certificate/9JaHsSNtzrpn3Qxq8S5i" TargetMode="External"/><Relationship Id="rId115" Type="http://schemas.openxmlformats.org/officeDocument/2006/relationships/hyperlink" Target="https://talan.bank.gov.ua/get-user-certificate/9JaHsD_8i9cYMQvEUJvx" TargetMode="External"/><Relationship Id="rId157" Type="http://schemas.openxmlformats.org/officeDocument/2006/relationships/hyperlink" Target="https://talan.bank.gov.ua/get-user-certificate/9JaHsTlka2RChiSsqqlF" TargetMode="External"/><Relationship Id="rId322" Type="http://schemas.openxmlformats.org/officeDocument/2006/relationships/hyperlink" Target="https://talan.bank.gov.ua/get-user-certificate/9JaHshUdBOAS4PerQ1MK" TargetMode="External"/><Relationship Id="rId364" Type="http://schemas.openxmlformats.org/officeDocument/2006/relationships/hyperlink" Target="https://talan.bank.gov.ua/get-user-certificate/9JaHsv5MnP1y2Sn3Irne" TargetMode="External"/><Relationship Id="rId767" Type="http://schemas.openxmlformats.org/officeDocument/2006/relationships/hyperlink" Target="https://talan.bank.gov.ua/get-user-certificate/9JaHs7LAoBxciWAIIfiE" TargetMode="External"/><Relationship Id="rId61" Type="http://schemas.openxmlformats.org/officeDocument/2006/relationships/hyperlink" Target="https://talan.bank.gov.ua/get-user-certificate/9JaHsIrEh-rGKrJkq815" TargetMode="External"/><Relationship Id="rId199" Type="http://schemas.openxmlformats.org/officeDocument/2006/relationships/hyperlink" Target="https://talan.bank.gov.ua/get-user-certificate/9JaHs189xzzJ4YRg5oCJ" TargetMode="External"/><Relationship Id="rId571" Type="http://schemas.openxmlformats.org/officeDocument/2006/relationships/hyperlink" Target="https://talan.bank.gov.ua/get-user-certificate/9JaHsnrb_e8fsk28bsxB" TargetMode="External"/><Relationship Id="rId627" Type="http://schemas.openxmlformats.org/officeDocument/2006/relationships/hyperlink" Target="https://talan.bank.gov.ua/get-user-certificate/9JaHsyWRwqJo3d7o7Dqq" TargetMode="External"/><Relationship Id="rId669" Type="http://schemas.openxmlformats.org/officeDocument/2006/relationships/hyperlink" Target="https://talan.bank.gov.ua/get-user-certificate/9JaHseipGvYAfMPwGMv5" TargetMode="External"/><Relationship Id="rId19" Type="http://schemas.openxmlformats.org/officeDocument/2006/relationships/hyperlink" Target="https://talan.bank.gov.ua/get-user-certificate/9JaHsZvYiMQZRBGn-WJT" TargetMode="External"/><Relationship Id="rId224" Type="http://schemas.openxmlformats.org/officeDocument/2006/relationships/hyperlink" Target="https://talan.bank.gov.ua/get-user-certificate/9JaHs8dMUrPT5sl9VTn8" TargetMode="External"/><Relationship Id="rId266" Type="http://schemas.openxmlformats.org/officeDocument/2006/relationships/hyperlink" Target="https://talan.bank.gov.ua/get-user-certificate/9JaHsJE1SYtcEPaXzsEq" TargetMode="External"/><Relationship Id="rId431" Type="http://schemas.openxmlformats.org/officeDocument/2006/relationships/hyperlink" Target="https://talan.bank.gov.ua/get-user-certificate/9JaHshksGqayTQY3Bhf8" TargetMode="External"/><Relationship Id="rId473" Type="http://schemas.openxmlformats.org/officeDocument/2006/relationships/hyperlink" Target="https://talan.bank.gov.ua/get-user-certificate/9JaHsbf-RlRN_qH5UvLl" TargetMode="External"/><Relationship Id="rId529" Type="http://schemas.openxmlformats.org/officeDocument/2006/relationships/hyperlink" Target="https://talan.bank.gov.ua/get-user-certificate/9JaHs6P6yBn3ZlNi60RC" TargetMode="External"/><Relationship Id="rId680" Type="http://schemas.openxmlformats.org/officeDocument/2006/relationships/hyperlink" Target="https://talan.bank.gov.ua/get-user-certificate/9JaHsHx5FOY2Ma5fr9kh" TargetMode="External"/><Relationship Id="rId736" Type="http://schemas.openxmlformats.org/officeDocument/2006/relationships/hyperlink" Target="https://talan.bank.gov.ua/get-user-certificate/9JaHspuo9gbStLhHhS3z" TargetMode="External"/><Relationship Id="rId30" Type="http://schemas.openxmlformats.org/officeDocument/2006/relationships/hyperlink" Target="https://talan.bank.gov.ua/get-user-certificate/9JaHs20TamVj0_uS1VNm" TargetMode="External"/><Relationship Id="rId126" Type="http://schemas.openxmlformats.org/officeDocument/2006/relationships/hyperlink" Target="https://talan.bank.gov.ua/get-user-certificate/9JaHskUGb5bICQaJGDUS" TargetMode="External"/><Relationship Id="rId168" Type="http://schemas.openxmlformats.org/officeDocument/2006/relationships/hyperlink" Target="https://talan.bank.gov.ua/get-user-certificate/9JaHsj_9T5pCXPriU3If" TargetMode="External"/><Relationship Id="rId333" Type="http://schemas.openxmlformats.org/officeDocument/2006/relationships/hyperlink" Target="https://talan.bank.gov.ua/get-user-certificate/9JaHsSGXKp4FoC58ad3i" TargetMode="External"/><Relationship Id="rId540" Type="http://schemas.openxmlformats.org/officeDocument/2006/relationships/hyperlink" Target="https://talan.bank.gov.ua/get-user-certificate/9JaHsbPy0sOHA0uRxp1x" TargetMode="External"/><Relationship Id="rId778" Type="http://schemas.openxmlformats.org/officeDocument/2006/relationships/hyperlink" Target="https://talan.bank.gov.ua/get-user-certificate/9JaHszL-UdLgADc0SVk1" TargetMode="External"/><Relationship Id="rId72" Type="http://schemas.openxmlformats.org/officeDocument/2006/relationships/hyperlink" Target="https://talan.bank.gov.ua/get-user-certificate/9JaHspnszxJ3uFpMD6JW" TargetMode="External"/><Relationship Id="rId375" Type="http://schemas.openxmlformats.org/officeDocument/2006/relationships/hyperlink" Target="https://talan.bank.gov.ua/get-user-certificate/9JaHsxMGR0rZg3cba3Y-" TargetMode="External"/><Relationship Id="rId582" Type="http://schemas.openxmlformats.org/officeDocument/2006/relationships/hyperlink" Target="https://talan.bank.gov.ua/get-user-certificate/9JaHsF9O7X_CbGEW-xPs" TargetMode="External"/><Relationship Id="rId638" Type="http://schemas.openxmlformats.org/officeDocument/2006/relationships/hyperlink" Target="https://talan.bank.gov.ua/get-user-certificate/9JaHsNUC2zrHu4Prd-12" TargetMode="External"/><Relationship Id="rId803" Type="http://schemas.openxmlformats.org/officeDocument/2006/relationships/hyperlink" Target="https://talan.bank.gov.ua/get-user-certificate/9JaHsKwWWnCVzqrlFE2L" TargetMode="External"/><Relationship Id="rId3" Type="http://schemas.openxmlformats.org/officeDocument/2006/relationships/hyperlink" Target="https://talan.bank.gov.ua/get-user-certificate/9JaHsneJ-9vPFgkRwYgP" TargetMode="External"/><Relationship Id="rId235" Type="http://schemas.openxmlformats.org/officeDocument/2006/relationships/hyperlink" Target="https://talan.bank.gov.ua/get-user-certificate/9JaHsrJ0uaFUcF0uELkR" TargetMode="External"/><Relationship Id="rId277" Type="http://schemas.openxmlformats.org/officeDocument/2006/relationships/hyperlink" Target="https://talan.bank.gov.ua/get-user-certificate/9JaHsqrgyFGPShW4Bij8" TargetMode="External"/><Relationship Id="rId400" Type="http://schemas.openxmlformats.org/officeDocument/2006/relationships/hyperlink" Target="https://talan.bank.gov.ua/get-user-certificate/9JaHsK5UylAwYwlPhylO" TargetMode="External"/><Relationship Id="rId442" Type="http://schemas.openxmlformats.org/officeDocument/2006/relationships/hyperlink" Target="https://talan.bank.gov.ua/get-user-certificate/9JaHsIjsW_EDj56Koh2z" TargetMode="External"/><Relationship Id="rId484" Type="http://schemas.openxmlformats.org/officeDocument/2006/relationships/hyperlink" Target="https://talan.bank.gov.ua/get-user-certificate/9JaHsYPRdBIMfGxkeEbr" TargetMode="External"/><Relationship Id="rId705" Type="http://schemas.openxmlformats.org/officeDocument/2006/relationships/hyperlink" Target="https://talan.bank.gov.ua/get-user-certificate/9JaHstj_U7SjcTDtnTcH" TargetMode="External"/><Relationship Id="rId137" Type="http://schemas.openxmlformats.org/officeDocument/2006/relationships/hyperlink" Target="https://talan.bank.gov.ua/get-user-certificate/9JaHsSR6HETAnFlnMEs5" TargetMode="External"/><Relationship Id="rId302" Type="http://schemas.openxmlformats.org/officeDocument/2006/relationships/hyperlink" Target="https://talan.bank.gov.ua/get-user-certificate/9JaHsfuhFornfujqrG8Q" TargetMode="External"/><Relationship Id="rId344" Type="http://schemas.openxmlformats.org/officeDocument/2006/relationships/hyperlink" Target="https://talan.bank.gov.ua/get-user-certificate/9JaHs8eM1v68z-ZlChva" TargetMode="External"/><Relationship Id="rId691" Type="http://schemas.openxmlformats.org/officeDocument/2006/relationships/hyperlink" Target="https://talan.bank.gov.ua/get-user-certificate/9JaHsYiis2CRsG_pd5Ws" TargetMode="External"/><Relationship Id="rId747" Type="http://schemas.openxmlformats.org/officeDocument/2006/relationships/hyperlink" Target="https://talan.bank.gov.ua/get-user-certificate/9JaHsEEFOdlwEpwUnzbl" TargetMode="External"/><Relationship Id="rId789" Type="http://schemas.openxmlformats.org/officeDocument/2006/relationships/hyperlink" Target="https://talan.bank.gov.ua/get-user-certificate/9JaHsLnNTKhbzGKE1tpK" TargetMode="External"/><Relationship Id="rId41" Type="http://schemas.openxmlformats.org/officeDocument/2006/relationships/hyperlink" Target="https://talan.bank.gov.ua/get-user-certificate/9JaHsYSDvi6ymnBmDSD1" TargetMode="External"/><Relationship Id="rId83" Type="http://schemas.openxmlformats.org/officeDocument/2006/relationships/hyperlink" Target="https://talan.bank.gov.ua/get-user-certificate/9JaHsgbN2WSdMyOGPEG9" TargetMode="External"/><Relationship Id="rId179" Type="http://schemas.openxmlformats.org/officeDocument/2006/relationships/hyperlink" Target="https://talan.bank.gov.ua/get-user-certificate/9JaHsG-Cvlaq4SDsmMAV" TargetMode="External"/><Relationship Id="rId386" Type="http://schemas.openxmlformats.org/officeDocument/2006/relationships/hyperlink" Target="https://talan.bank.gov.ua/get-user-certificate/9JaHsMlACa3EUrfcZa-j" TargetMode="External"/><Relationship Id="rId551" Type="http://schemas.openxmlformats.org/officeDocument/2006/relationships/hyperlink" Target="https://talan.bank.gov.ua/get-user-certificate/9JaHsZ2Sqxlfjm0jvcHL" TargetMode="External"/><Relationship Id="rId593" Type="http://schemas.openxmlformats.org/officeDocument/2006/relationships/hyperlink" Target="https://talan.bank.gov.ua/get-user-certificate/9JaHswmHaoE31CLKEv4g" TargetMode="External"/><Relationship Id="rId607" Type="http://schemas.openxmlformats.org/officeDocument/2006/relationships/hyperlink" Target="https://talan.bank.gov.ua/get-user-certificate/9JaHsH368zK-CBYSsrsC" TargetMode="External"/><Relationship Id="rId649" Type="http://schemas.openxmlformats.org/officeDocument/2006/relationships/hyperlink" Target="https://talan.bank.gov.ua/get-user-certificate/9JaHsecqrPjn-C1Ro9w9" TargetMode="External"/><Relationship Id="rId814" Type="http://schemas.openxmlformats.org/officeDocument/2006/relationships/hyperlink" Target="https://talan.bank.gov.ua/get-user-certificate/9JaHsfZwJjGMk1FnxzIW" TargetMode="External"/><Relationship Id="rId190" Type="http://schemas.openxmlformats.org/officeDocument/2006/relationships/hyperlink" Target="https://talan.bank.gov.ua/get-user-certificate/9JaHsAraTiW0AeLhmU4m" TargetMode="External"/><Relationship Id="rId204" Type="http://schemas.openxmlformats.org/officeDocument/2006/relationships/hyperlink" Target="https://talan.bank.gov.ua/get-user-certificate/9JaHs9Ud8qofxZeAB9rl" TargetMode="External"/><Relationship Id="rId246" Type="http://schemas.openxmlformats.org/officeDocument/2006/relationships/hyperlink" Target="https://talan.bank.gov.ua/get-user-certificate/9JaHsiYy7iF0XxqMkjAL" TargetMode="External"/><Relationship Id="rId288" Type="http://schemas.openxmlformats.org/officeDocument/2006/relationships/hyperlink" Target="https://talan.bank.gov.ua/get-user-certificate/9JaHsm2iK89fMvjCMHIi" TargetMode="External"/><Relationship Id="rId411" Type="http://schemas.openxmlformats.org/officeDocument/2006/relationships/hyperlink" Target="https://talan.bank.gov.ua/get-user-certificate/9JaHspgMuqy1HhP6I-BG" TargetMode="External"/><Relationship Id="rId453" Type="http://schemas.openxmlformats.org/officeDocument/2006/relationships/hyperlink" Target="https://talan.bank.gov.ua/get-user-certificate/9JaHsKKZ7-qd6y_iI6r3" TargetMode="External"/><Relationship Id="rId509" Type="http://schemas.openxmlformats.org/officeDocument/2006/relationships/hyperlink" Target="https://talan.bank.gov.ua/get-user-certificate/9JaHs3SFEU_ZK8El1_dS" TargetMode="External"/><Relationship Id="rId660" Type="http://schemas.openxmlformats.org/officeDocument/2006/relationships/hyperlink" Target="https://talan.bank.gov.ua/get-user-certificate/9JaHsbLHnI0HHeIT95Ij" TargetMode="External"/><Relationship Id="rId106" Type="http://schemas.openxmlformats.org/officeDocument/2006/relationships/hyperlink" Target="https://talan.bank.gov.ua/get-user-certificate/9JaHspl_TOEY5zPycOtS" TargetMode="External"/><Relationship Id="rId313" Type="http://schemas.openxmlformats.org/officeDocument/2006/relationships/hyperlink" Target="https://talan.bank.gov.ua/get-user-certificate/9JaHsb2ve_oAYd05C-oC" TargetMode="External"/><Relationship Id="rId495" Type="http://schemas.openxmlformats.org/officeDocument/2006/relationships/hyperlink" Target="https://talan.bank.gov.ua/get-user-certificate/9JaHsnF8GWWvJdCgP5dO" TargetMode="External"/><Relationship Id="rId716" Type="http://schemas.openxmlformats.org/officeDocument/2006/relationships/hyperlink" Target="https://talan.bank.gov.ua/get-user-certificate/9JaHs4zMW92CJw4AmnAT" TargetMode="External"/><Relationship Id="rId758" Type="http://schemas.openxmlformats.org/officeDocument/2006/relationships/hyperlink" Target="https://talan.bank.gov.ua/get-user-certificate/9JaHsdeHOQ1ojlqwVezE" TargetMode="External"/><Relationship Id="rId10" Type="http://schemas.openxmlformats.org/officeDocument/2006/relationships/hyperlink" Target="https://talan.bank.gov.ua/get-user-certificate/9JaHsLoTZ_RoPxJRxf9T" TargetMode="External"/><Relationship Id="rId52" Type="http://schemas.openxmlformats.org/officeDocument/2006/relationships/hyperlink" Target="https://talan.bank.gov.ua/get-user-certificate/9JaHsPzFM0HH-NRY3hs-" TargetMode="External"/><Relationship Id="rId94" Type="http://schemas.openxmlformats.org/officeDocument/2006/relationships/hyperlink" Target="https://talan.bank.gov.ua/get-user-certificate/9JaHsSiUe2zlvFK4nZnd" TargetMode="External"/><Relationship Id="rId148" Type="http://schemas.openxmlformats.org/officeDocument/2006/relationships/hyperlink" Target="https://talan.bank.gov.ua/get-user-certificate/9JaHs2zowTYCpbiOOt_f" TargetMode="External"/><Relationship Id="rId355" Type="http://schemas.openxmlformats.org/officeDocument/2006/relationships/hyperlink" Target="https://talan.bank.gov.ua/get-user-certificate/9JaHsJiFa1iOPJ1FmdkL" TargetMode="External"/><Relationship Id="rId397" Type="http://schemas.openxmlformats.org/officeDocument/2006/relationships/hyperlink" Target="https://talan.bank.gov.ua/get-user-certificate/9JaHsDE6w3QIGyB1ZTXC" TargetMode="External"/><Relationship Id="rId520" Type="http://schemas.openxmlformats.org/officeDocument/2006/relationships/hyperlink" Target="https://talan.bank.gov.ua/get-user-certificate/9JaHs2Z9MnwHz2v9fZ82" TargetMode="External"/><Relationship Id="rId562" Type="http://schemas.openxmlformats.org/officeDocument/2006/relationships/hyperlink" Target="https://talan.bank.gov.ua/get-user-certificate/9JaHs7Ei7wqvku_vNVET" TargetMode="External"/><Relationship Id="rId618" Type="http://schemas.openxmlformats.org/officeDocument/2006/relationships/hyperlink" Target="https://talan.bank.gov.ua/get-user-certificate/9JaHsLNNK0ctEsLFWCQg" TargetMode="External"/><Relationship Id="rId215" Type="http://schemas.openxmlformats.org/officeDocument/2006/relationships/hyperlink" Target="https://talan.bank.gov.ua/get-user-certificate/9JaHsbvljGgEX-nV-BSW" TargetMode="External"/><Relationship Id="rId257" Type="http://schemas.openxmlformats.org/officeDocument/2006/relationships/hyperlink" Target="https://talan.bank.gov.ua/get-user-certificate/9JaHsetI_wNSo5tRHedT" TargetMode="External"/><Relationship Id="rId422" Type="http://schemas.openxmlformats.org/officeDocument/2006/relationships/hyperlink" Target="https://talan.bank.gov.ua/get-user-certificate/9JaHsmmwEP8zZos2UzRj" TargetMode="External"/><Relationship Id="rId464" Type="http://schemas.openxmlformats.org/officeDocument/2006/relationships/hyperlink" Target="https://talan.bank.gov.ua/get-user-certificate/9JaHsLaWlxDF8KTs7JWf" TargetMode="External"/><Relationship Id="rId299" Type="http://schemas.openxmlformats.org/officeDocument/2006/relationships/hyperlink" Target="https://talan.bank.gov.ua/get-user-certificate/9JaHsZ1n_cLYrsh-h0Es" TargetMode="External"/><Relationship Id="rId727" Type="http://schemas.openxmlformats.org/officeDocument/2006/relationships/hyperlink" Target="https://talan.bank.gov.ua/get-user-certificate/9JaHsR7UdZ7RqX_cFaGX" TargetMode="External"/><Relationship Id="rId63" Type="http://schemas.openxmlformats.org/officeDocument/2006/relationships/hyperlink" Target="https://talan.bank.gov.ua/get-user-certificate/9JaHsaeszSpuXPUfrvmB" TargetMode="External"/><Relationship Id="rId159" Type="http://schemas.openxmlformats.org/officeDocument/2006/relationships/hyperlink" Target="https://talan.bank.gov.ua/get-user-certificate/9JaHs6tFZz2Usi69yqZt" TargetMode="External"/><Relationship Id="rId366" Type="http://schemas.openxmlformats.org/officeDocument/2006/relationships/hyperlink" Target="https://talan.bank.gov.ua/get-user-certificate/9JaHs6RrFuw3E8m0pZnJ" TargetMode="External"/><Relationship Id="rId573" Type="http://schemas.openxmlformats.org/officeDocument/2006/relationships/hyperlink" Target="https://talan.bank.gov.ua/get-user-certificate/9JaHsy1w4CPHp25DzZ7Y" TargetMode="External"/><Relationship Id="rId780" Type="http://schemas.openxmlformats.org/officeDocument/2006/relationships/hyperlink" Target="https://talan.bank.gov.ua/get-user-certificate/9JaHswvv7LeM0TxD_FbB" TargetMode="External"/><Relationship Id="rId226" Type="http://schemas.openxmlformats.org/officeDocument/2006/relationships/hyperlink" Target="https://talan.bank.gov.ua/get-user-certificate/9JaHssitzR40Xcd5PFns" TargetMode="External"/><Relationship Id="rId433" Type="http://schemas.openxmlformats.org/officeDocument/2006/relationships/hyperlink" Target="https://talan.bank.gov.ua/get-user-certificate/9JaHsuEqH4CLQk7oF6vx" TargetMode="External"/><Relationship Id="rId640" Type="http://schemas.openxmlformats.org/officeDocument/2006/relationships/hyperlink" Target="https://talan.bank.gov.ua/get-user-certificate/9JaHsdXXN038h73ZKtS4" TargetMode="External"/><Relationship Id="rId738" Type="http://schemas.openxmlformats.org/officeDocument/2006/relationships/hyperlink" Target="https://talan.bank.gov.ua/get-user-certificate/9JaHsOJi-RmMQQcXaSFA" TargetMode="External"/><Relationship Id="rId74" Type="http://schemas.openxmlformats.org/officeDocument/2006/relationships/hyperlink" Target="https://talan.bank.gov.ua/get-user-certificate/9JaHsI-ckx9aXHw8R8mA" TargetMode="External"/><Relationship Id="rId377" Type="http://schemas.openxmlformats.org/officeDocument/2006/relationships/hyperlink" Target="https://talan.bank.gov.ua/get-user-certificate/9JaHsnXxWrThbbm5H3C5" TargetMode="External"/><Relationship Id="rId500" Type="http://schemas.openxmlformats.org/officeDocument/2006/relationships/hyperlink" Target="https://talan.bank.gov.ua/get-user-certificate/9JaHsqqnzi64TiE5w_rv" TargetMode="External"/><Relationship Id="rId584" Type="http://schemas.openxmlformats.org/officeDocument/2006/relationships/hyperlink" Target="https://talan.bank.gov.ua/get-user-certificate/9JaHsDzqb-PmZ_fD-BF5" TargetMode="External"/><Relationship Id="rId805" Type="http://schemas.openxmlformats.org/officeDocument/2006/relationships/hyperlink" Target="https://talan.bank.gov.ua/get-user-certificate/9JaHsr3CR6bybyT3TPqw" TargetMode="External"/><Relationship Id="rId5" Type="http://schemas.openxmlformats.org/officeDocument/2006/relationships/hyperlink" Target="https://talan.bank.gov.ua/get-user-certificate/9JaHsoFgbjhYvarE0KET" TargetMode="External"/><Relationship Id="rId237" Type="http://schemas.openxmlformats.org/officeDocument/2006/relationships/hyperlink" Target="https://talan.bank.gov.ua/get-user-certificate/9JaHsnPE01pnILKrigti" TargetMode="External"/><Relationship Id="rId791" Type="http://schemas.openxmlformats.org/officeDocument/2006/relationships/hyperlink" Target="https://talan.bank.gov.ua/get-user-certificate/9JaHsQwjiIfUZj3zqhkh" TargetMode="External"/><Relationship Id="rId444" Type="http://schemas.openxmlformats.org/officeDocument/2006/relationships/hyperlink" Target="https://talan.bank.gov.ua/get-user-certificate/9JaHsAV7nSiUvV-56WaC" TargetMode="External"/><Relationship Id="rId651" Type="http://schemas.openxmlformats.org/officeDocument/2006/relationships/hyperlink" Target="https://talan.bank.gov.ua/get-user-certificate/9JaHsurPkDkd7fq_wBEi" TargetMode="External"/><Relationship Id="rId749" Type="http://schemas.openxmlformats.org/officeDocument/2006/relationships/hyperlink" Target="https://talan.bank.gov.ua/get-user-certificate/9JaHs8bj-uGuKNgNUgZc" TargetMode="External"/><Relationship Id="rId290" Type="http://schemas.openxmlformats.org/officeDocument/2006/relationships/hyperlink" Target="https://talan.bank.gov.ua/get-user-certificate/9JaHsLzsBwL0Q88rwu2J" TargetMode="External"/><Relationship Id="rId304" Type="http://schemas.openxmlformats.org/officeDocument/2006/relationships/hyperlink" Target="https://talan.bank.gov.ua/get-user-certificate/9JaHs5k6BRnycXijYbQQ" TargetMode="External"/><Relationship Id="rId388" Type="http://schemas.openxmlformats.org/officeDocument/2006/relationships/hyperlink" Target="https://talan.bank.gov.ua/get-user-certificate/9JaHssk3CTCapod2O-3J" TargetMode="External"/><Relationship Id="rId511" Type="http://schemas.openxmlformats.org/officeDocument/2006/relationships/hyperlink" Target="https://talan.bank.gov.ua/get-user-certificate/9JaHs5SlswHOXHY8Dlhu" TargetMode="External"/><Relationship Id="rId609" Type="http://schemas.openxmlformats.org/officeDocument/2006/relationships/hyperlink" Target="https://talan.bank.gov.ua/get-user-certificate/9JaHsg12H2M1fCOmRWYH" TargetMode="External"/><Relationship Id="rId85" Type="http://schemas.openxmlformats.org/officeDocument/2006/relationships/hyperlink" Target="https://talan.bank.gov.ua/get-user-certificate/9JaHsqh3U7plXpSkq8A2" TargetMode="External"/><Relationship Id="rId150" Type="http://schemas.openxmlformats.org/officeDocument/2006/relationships/hyperlink" Target="https://talan.bank.gov.ua/get-user-certificate/9JaHs0mBqzIkLXDwPAAd" TargetMode="External"/><Relationship Id="rId595" Type="http://schemas.openxmlformats.org/officeDocument/2006/relationships/hyperlink" Target="https://talan.bank.gov.ua/get-user-certificate/9JaHsNWNfAnNXyFKqS3q" TargetMode="External"/><Relationship Id="rId816" Type="http://schemas.openxmlformats.org/officeDocument/2006/relationships/hyperlink" Target="https://talan.bank.gov.ua/get-user-certificate/9JaHsy2m1XWikrVm5vhJ" TargetMode="External"/><Relationship Id="rId248" Type="http://schemas.openxmlformats.org/officeDocument/2006/relationships/hyperlink" Target="https://talan.bank.gov.ua/get-user-certificate/9JaHsmV7aHo8VIfqwH8W" TargetMode="External"/><Relationship Id="rId455" Type="http://schemas.openxmlformats.org/officeDocument/2006/relationships/hyperlink" Target="https://talan.bank.gov.ua/get-user-certificate/9JaHsbjEjrnKIryD27Z9" TargetMode="External"/><Relationship Id="rId662" Type="http://schemas.openxmlformats.org/officeDocument/2006/relationships/hyperlink" Target="https://talan.bank.gov.ua/get-user-certificate/9JaHsa0wOfvD1GS3I2am" TargetMode="External"/><Relationship Id="rId12" Type="http://schemas.openxmlformats.org/officeDocument/2006/relationships/hyperlink" Target="https://talan.bank.gov.ua/get-user-certificate/9JaHsMtjbsNH_g6AGqcP" TargetMode="External"/><Relationship Id="rId108" Type="http://schemas.openxmlformats.org/officeDocument/2006/relationships/hyperlink" Target="https://talan.bank.gov.ua/get-user-certificate/9JaHskd9GEUeQPEKaCoH" TargetMode="External"/><Relationship Id="rId315" Type="http://schemas.openxmlformats.org/officeDocument/2006/relationships/hyperlink" Target="https://talan.bank.gov.ua/get-user-certificate/9JaHsiCp2aVXldaNCHU7" TargetMode="External"/><Relationship Id="rId522" Type="http://schemas.openxmlformats.org/officeDocument/2006/relationships/hyperlink" Target="https://talan.bank.gov.ua/get-user-certificate/9JaHsSmEDSikv6lAUPPQ" TargetMode="External"/><Relationship Id="rId96" Type="http://schemas.openxmlformats.org/officeDocument/2006/relationships/hyperlink" Target="https://talan.bank.gov.ua/get-user-certificate/9JaHsB56lqNCpqI12Iku" TargetMode="External"/><Relationship Id="rId161" Type="http://schemas.openxmlformats.org/officeDocument/2006/relationships/hyperlink" Target="https://talan.bank.gov.ua/get-user-certificate/9JaHsyqysiqvvi99qhA6" TargetMode="External"/><Relationship Id="rId399" Type="http://schemas.openxmlformats.org/officeDocument/2006/relationships/hyperlink" Target="https://talan.bank.gov.ua/get-user-certificate/9JaHs8aL-3NtPoeRE9ad" TargetMode="External"/><Relationship Id="rId259" Type="http://schemas.openxmlformats.org/officeDocument/2006/relationships/hyperlink" Target="https://talan.bank.gov.ua/get-user-certificate/9JaHslyEB89ISlg45CHe" TargetMode="External"/><Relationship Id="rId466" Type="http://schemas.openxmlformats.org/officeDocument/2006/relationships/hyperlink" Target="https://talan.bank.gov.ua/get-user-certificate/9JaHsFv6SW2hRv_y3Zg5" TargetMode="External"/><Relationship Id="rId673" Type="http://schemas.openxmlformats.org/officeDocument/2006/relationships/hyperlink" Target="https://talan.bank.gov.ua/get-user-certificate/9JaHsl27hv-gFg1XVJOd" TargetMode="External"/><Relationship Id="rId23" Type="http://schemas.openxmlformats.org/officeDocument/2006/relationships/hyperlink" Target="https://talan.bank.gov.ua/get-user-certificate/9JaHsz9yc9Q8tzvoFF3l" TargetMode="External"/><Relationship Id="rId119" Type="http://schemas.openxmlformats.org/officeDocument/2006/relationships/hyperlink" Target="https://talan.bank.gov.ua/get-user-certificate/9JaHs3kSzj1CYUaWrwxN" TargetMode="External"/><Relationship Id="rId326" Type="http://schemas.openxmlformats.org/officeDocument/2006/relationships/hyperlink" Target="https://talan.bank.gov.ua/get-user-certificate/9JaHs7RYp-QuNxNnQP7G" TargetMode="External"/><Relationship Id="rId533" Type="http://schemas.openxmlformats.org/officeDocument/2006/relationships/hyperlink" Target="https://talan.bank.gov.ua/get-user-certificate/9JaHsPO8E1N0qWV34Oun" TargetMode="External"/><Relationship Id="rId740" Type="http://schemas.openxmlformats.org/officeDocument/2006/relationships/hyperlink" Target="https://talan.bank.gov.ua/get-user-certificate/9JaHsWuilnt3qJWZrWon" TargetMode="External"/><Relationship Id="rId172" Type="http://schemas.openxmlformats.org/officeDocument/2006/relationships/hyperlink" Target="https://talan.bank.gov.ua/get-user-certificate/9JaHswR3FyG5YJ4-RbPX" TargetMode="External"/><Relationship Id="rId477" Type="http://schemas.openxmlformats.org/officeDocument/2006/relationships/hyperlink" Target="https://talan.bank.gov.ua/get-user-certificate/9JaHs2gAtA5T_mTJwhq3" TargetMode="External"/><Relationship Id="rId600" Type="http://schemas.openxmlformats.org/officeDocument/2006/relationships/hyperlink" Target="https://talan.bank.gov.ua/get-user-certificate/9JaHs8eX08sAGPLAZuCM" TargetMode="External"/><Relationship Id="rId684" Type="http://schemas.openxmlformats.org/officeDocument/2006/relationships/hyperlink" Target="https://talan.bank.gov.ua/get-user-certificate/9JaHscTPqAjlLNriF7qK" TargetMode="External"/><Relationship Id="rId337" Type="http://schemas.openxmlformats.org/officeDocument/2006/relationships/hyperlink" Target="https://talan.bank.gov.ua/get-user-certificate/9JaHsPFUTHZrDbbEd09P" TargetMode="External"/><Relationship Id="rId34" Type="http://schemas.openxmlformats.org/officeDocument/2006/relationships/hyperlink" Target="https://talan.bank.gov.ua/get-user-certificate/9JaHs3w7C9AyQd0iujGe" TargetMode="External"/><Relationship Id="rId544" Type="http://schemas.openxmlformats.org/officeDocument/2006/relationships/hyperlink" Target="https://talan.bank.gov.ua/get-user-certificate/9JaHsOWPR-tsbTE1ZYPJ" TargetMode="External"/><Relationship Id="rId751" Type="http://schemas.openxmlformats.org/officeDocument/2006/relationships/hyperlink" Target="https://talan.bank.gov.ua/get-user-certificate/9JaHsRQmLXab10jRBgGy" TargetMode="External"/><Relationship Id="rId183" Type="http://schemas.openxmlformats.org/officeDocument/2006/relationships/hyperlink" Target="https://talan.bank.gov.ua/get-user-certificate/9JaHskZhp2r7ySSUlcxm" TargetMode="External"/><Relationship Id="rId390" Type="http://schemas.openxmlformats.org/officeDocument/2006/relationships/hyperlink" Target="https://talan.bank.gov.ua/get-user-certificate/9JaHscmYIpbpeJymVjCA" TargetMode="External"/><Relationship Id="rId404" Type="http://schemas.openxmlformats.org/officeDocument/2006/relationships/hyperlink" Target="https://talan.bank.gov.ua/get-user-certificate/9JaHsPWarOH5xgxLdDOI" TargetMode="External"/><Relationship Id="rId611" Type="http://schemas.openxmlformats.org/officeDocument/2006/relationships/hyperlink" Target="https://talan.bank.gov.ua/get-user-certificate/9JaHssVR5pUxDy2ArfkU" TargetMode="External"/><Relationship Id="rId250" Type="http://schemas.openxmlformats.org/officeDocument/2006/relationships/hyperlink" Target="https://talan.bank.gov.ua/get-user-certificate/9JaHs2BO6Esu0DoMvTpg" TargetMode="External"/><Relationship Id="rId488" Type="http://schemas.openxmlformats.org/officeDocument/2006/relationships/hyperlink" Target="https://talan.bank.gov.ua/get-user-certificate/9JaHs2TtCvg_Z5SLRhna" TargetMode="External"/><Relationship Id="rId695" Type="http://schemas.openxmlformats.org/officeDocument/2006/relationships/hyperlink" Target="https://talan.bank.gov.ua/get-user-certificate/9JaHsYTiK5G5fAnfo33y" TargetMode="External"/><Relationship Id="rId709" Type="http://schemas.openxmlformats.org/officeDocument/2006/relationships/hyperlink" Target="https://talan.bank.gov.ua/get-user-certificate/9JaHsnOltgSEqPo6Hb_0" TargetMode="External"/><Relationship Id="rId45" Type="http://schemas.openxmlformats.org/officeDocument/2006/relationships/hyperlink" Target="https://talan.bank.gov.ua/get-user-certificate/9JaHsm8Gl2GoC9ate08g" TargetMode="External"/><Relationship Id="rId110" Type="http://schemas.openxmlformats.org/officeDocument/2006/relationships/hyperlink" Target="https://talan.bank.gov.ua/get-user-certificate/9JaHsicoKbTXTIchEjm0" TargetMode="External"/><Relationship Id="rId348" Type="http://schemas.openxmlformats.org/officeDocument/2006/relationships/hyperlink" Target="https://talan.bank.gov.ua/get-user-certificate/9JaHsrervyYUe6Gx2gYH" TargetMode="External"/><Relationship Id="rId555" Type="http://schemas.openxmlformats.org/officeDocument/2006/relationships/hyperlink" Target="https://talan.bank.gov.ua/get-user-certificate/9JaHsapIDwgNh-4yEDX7" TargetMode="External"/><Relationship Id="rId762" Type="http://schemas.openxmlformats.org/officeDocument/2006/relationships/hyperlink" Target="https://talan.bank.gov.ua/get-user-certificate/9JaHsEwftIwvd31rCCjK" TargetMode="External"/><Relationship Id="rId194" Type="http://schemas.openxmlformats.org/officeDocument/2006/relationships/hyperlink" Target="https://talan.bank.gov.ua/get-user-certificate/9JaHseKDnzEpxxxJC2Mn" TargetMode="External"/><Relationship Id="rId208" Type="http://schemas.openxmlformats.org/officeDocument/2006/relationships/hyperlink" Target="https://talan.bank.gov.ua/get-user-certificate/9JaHscO3kLpi2pZBJjmK" TargetMode="External"/><Relationship Id="rId415" Type="http://schemas.openxmlformats.org/officeDocument/2006/relationships/hyperlink" Target="https://talan.bank.gov.ua/get-user-certificate/9JaHsekfQnp5BeHrcLU_" TargetMode="External"/><Relationship Id="rId622" Type="http://schemas.openxmlformats.org/officeDocument/2006/relationships/hyperlink" Target="https://talan.bank.gov.ua/get-user-certificate/9JaHsiG3Gu3UeLRUMlpO" TargetMode="External"/><Relationship Id="rId261" Type="http://schemas.openxmlformats.org/officeDocument/2006/relationships/hyperlink" Target="https://talan.bank.gov.ua/get-user-certificate/9JaHsal4jXHwte8cBtnj" TargetMode="External"/><Relationship Id="rId499" Type="http://schemas.openxmlformats.org/officeDocument/2006/relationships/hyperlink" Target="https://talan.bank.gov.ua/get-user-certificate/9JaHsOGwla_VannIpjPr" TargetMode="External"/><Relationship Id="rId56" Type="http://schemas.openxmlformats.org/officeDocument/2006/relationships/hyperlink" Target="https://talan.bank.gov.ua/get-user-certificate/9JaHsqefE9nH54a0dT5D" TargetMode="External"/><Relationship Id="rId359" Type="http://schemas.openxmlformats.org/officeDocument/2006/relationships/hyperlink" Target="https://talan.bank.gov.ua/get-user-certificate/9JaHsuYsUUEqsbV-Sc5G" TargetMode="External"/><Relationship Id="rId566" Type="http://schemas.openxmlformats.org/officeDocument/2006/relationships/hyperlink" Target="https://talan.bank.gov.ua/get-user-certificate/9JaHsrvhnt_HZ3tEZJ_f" TargetMode="External"/><Relationship Id="rId773" Type="http://schemas.openxmlformats.org/officeDocument/2006/relationships/hyperlink" Target="https://talan.bank.gov.ua/get-user-certificate/9JaHs-UseuFMDwfgZki0" TargetMode="External"/><Relationship Id="rId121" Type="http://schemas.openxmlformats.org/officeDocument/2006/relationships/hyperlink" Target="https://talan.bank.gov.ua/get-user-certificate/9JaHsRyzVTMtm88NMnbg" TargetMode="External"/><Relationship Id="rId219" Type="http://schemas.openxmlformats.org/officeDocument/2006/relationships/hyperlink" Target="https://talan.bank.gov.ua/get-user-certificate/9JaHsp6-lp4tlDNaN4H_" TargetMode="External"/><Relationship Id="rId426" Type="http://schemas.openxmlformats.org/officeDocument/2006/relationships/hyperlink" Target="https://talan.bank.gov.ua/get-user-certificate/9JaHsewkiKM25A8qwa2e" TargetMode="External"/><Relationship Id="rId633" Type="http://schemas.openxmlformats.org/officeDocument/2006/relationships/hyperlink" Target="https://talan.bank.gov.ua/get-user-certificate/9JaHsOHTZ_antl3g8fxN" TargetMode="External"/><Relationship Id="rId67" Type="http://schemas.openxmlformats.org/officeDocument/2006/relationships/hyperlink" Target="https://talan.bank.gov.ua/get-user-certificate/9JaHszFwfveBV63XqYwT" TargetMode="External"/><Relationship Id="rId272" Type="http://schemas.openxmlformats.org/officeDocument/2006/relationships/hyperlink" Target="https://talan.bank.gov.ua/get-user-certificate/9JaHsSGP643rTGFEP0Fb" TargetMode="External"/><Relationship Id="rId577" Type="http://schemas.openxmlformats.org/officeDocument/2006/relationships/hyperlink" Target="https://talan.bank.gov.ua/get-user-certificate/9JaHsyOHFMpSN-HeSRAz" TargetMode="External"/><Relationship Id="rId700" Type="http://schemas.openxmlformats.org/officeDocument/2006/relationships/hyperlink" Target="https://talan.bank.gov.ua/get-user-certificate/9JaHsNDy_q6FzBPN4VdP" TargetMode="External"/><Relationship Id="rId132" Type="http://schemas.openxmlformats.org/officeDocument/2006/relationships/hyperlink" Target="https://talan.bank.gov.ua/get-user-certificate/9JaHsv5CD2B3_pnnDiRN" TargetMode="External"/><Relationship Id="rId784" Type="http://schemas.openxmlformats.org/officeDocument/2006/relationships/hyperlink" Target="https://talan.bank.gov.ua/get-user-certificate/9JaHsBtv9WQX5f_ksCn5" TargetMode="External"/><Relationship Id="rId437" Type="http://schemas.openxmlformats.org/officeDocument/2006/relationships/hyperlink" Target="https://talan.bank.gov.ua/get-user-certificate/9JaHsOB46eIlWx6-x0cb" TargetMode="External"/><Relationship Id="rId644" Type="http://schemas.openxmlformats.org/officeDocument/2006/relationships/hyperlink" Target="https://talan.bank.gov.ua/get-user-certificate/9JaHsgfQyTKrR_IPhTe3" TargetMode="External"/><Relationship Id="rId283" Type="http://schemas.openxmlformats.org/officeDocument/2006/relationships/hyperlink" Target="https://talan.bank.gov.ua/get-user-certificate/9JaHsn6jqa4FkjLEZbno" TargetMode="External"/><Relationship Id="rId490" Type="http://schemas.openxmlformats.org/officeDocument/2006/relationships/hyperlink" Target="https://talan.bank.gov.ua/get-user-certificate/9JaHsVNfe3fDxbsKlIiO" TargetMode="External"/><Relationship Id="rId504" Type="http://schemas.openxmlformats.org/officeDocument/2006/relationships/hyperlink" Target="https://talan.bank.gov.ua/get-user-certificate/9JaHsAYwo6_HmMJ6Z5PQ" TargetMode="External"/><Relationship Id="rId711" Type="http://schemas.openxmlformats.org/officeDocument/2006/relationships/hyperlink" Target="https://talan.bank.gov.ua/get-user-certificate/9JaHsZhLodN1vf6FXqdn" TargetMode="External"/><Relationship Id="rId78" Type="http://schemas.openxmlformats.org/officeDocument/2006/relationships/hyperlink" Target="https://talan.bank.gov.ua/get-user-certificate/9JaHs-lOtUFfLfAyxOc8" TargetMode="External"/><Relationship Id="rId143" Type="http://schemas.openxmlformats.org/officeDocument/2006/relationships/hyperlink" Target="https://talan.bank.gov.ua/get-user-certificate/9JaHs9ji0p54F2Rip3QA" TargetMode="External"/><Relationship Id="rId350" Type="http://schemas.openxmlformats.org/officeDocument/2006/relationships/hyperlink" Target="https://talan.bank.gov.ua/get-user-certificate/9JaHs_3sP-N_waqKL-M_" TargetMode="External"/><Relationship Id="rId588" Type="http://schemas.openxmlformats.org/officeDocument/2006/relationships/hyperlink" Target="https://talan.bank.gov.ua/get-user-certificate/9JaHsP11nCVyb64UMCJq" TargetMode="External"/><Relationship Id="rId795" Type="http://schemas.openxmlformats.org/officeDocument/2006/relationships/hyperlink" Target="https://talan.bank.gov.ua/get-user-certificate/9JaHs5Cue9vfDAQgVVKx" TargetMode="External"/><Relationship Id="rId809" Type="http://schemas.openxmlformats.org/officeDocument/2006/relationships/hyperlink" Target="https://talan.bank.gov.ua/get-user-certificate/9JaHsrLdpWeHhY_5NWqc" TargetMode="External"/><Relationship Id="rId9" Type="http://schemas.openxmlformats.org/officeDocument/2006/relationships/hyperlink" Target="https://talan.bank.gov.ua/get-user-certificate/9JaHsT3FtO9bNtZbzQol" TargetMode="External"/><Relationship Id="rId210" Type="http://schemas.openxmlformats.org/officeDocument/2006/relationships/hyperlink" Target="https://talan.bank.gov.ua/get-user-certificate/9JaHsa6GXxOLrcr73sGD" TargetMode="External"/><Relationship Id="rId448" Type="http://schemas.openxmlformats.org/officeDocument/2006/relationships/hyperlink" Target="https://talan.bank.gov.ua/get-user-certificate/9JaHsSvdNTrGvpbXD422" TargetMode="External"/><Relationship Id="rId655" Type="http://schemas.openxmlformats.org/officeDocument/2006/relationships/hyperlink" Target="https://talan.bank.gov.ua/get-user-certificate/9JaHsaSlz6f-v42MR7hB" TargetMode="External"/><Relationship Id="rId294" Type="http://schemas.openxmlformats.org/officeDocument/2006/relationships/hyperlink" Target="https://talan.bank.gov.ua/get-user-certificate/9JaHsazhdDF5TR3X3wZa" TargetMode="External"/><Relationship Id="rId308" Type="http://schemas.openxmlformats.org/officeDocument/2006/relationships/hyperlink" Target="https://talan.bank.gov.ua/get-user-certificate/9JaHsN8ngLI7KYR0i6Wo" TargetMode="External"/><Relationship Id="rId515" Type="http://schemas.openxmlformats.org/officeDocument/2006/relationships/hyperlink" Target="https://talan.bank.gov.ua/get-user-certificate/9JaHsvM32XnKTOp1huOq" TargetMode="External"/><Relationship Id="rId722" Type="http://schemas.openxmlformats.org/officeDocument/2006/relationships/hyperlink" Target="https://talan.bank.gov.ua/get-user-certificate/9JaHsW9v3cZvRuC3KV7Z" TargetMode="External"/><Relationship Id="rId89" Type="http://schemas.openxmlformats.org/officeDocument/2006/relationships/hyperlink" Target="https://talan.bank.gov.ua/get-user-certificate/9JaHssdIAyuybUSu7jU-" TargetMode="External"/><Relationship Id="rId154" Type="http://schemas.openxmlformats.org/officeDocument/2006/relationships/hyperlink" Target="https://talan.bank.gov.ua/get-user-certificate/9JaHsJhhvrYbWPgue1Hn" TargetMode="External"/><Relationship Id="rId361" Type="http://schemas.openxmlformats.org/officeDocument/2006/relationships/hyperlink" Target="https://talan.bank.gov.ua/get-user-certificate/9JaHsfIGcqfWjX6LCrj3" TargetMode="External"/><Relationship Id="rId599" Type="http://schemas.openxmlformats.org/officeDocument/2006/relationships/hyperlink" Target="https://talan.bank.gov.ua/get-user-certificate/9JaHs2FsAK7apAuWNRyw" TargetMode="External"/><Relationship Id="rId459" Type="http://schemas.openxmlformats.org/officeDocument/2006/relationships/hyperlink" Target="https://talan.bank.gov.ua/get-user-certificate/9JaHsJlewnP8soS3V__8" TargetMode="External"/><Relationship Id="rId666" Type="http://schemas.openxmlformats.org/officeDocument/2006/relationships/hyperlink" Target="https://talan.bank.gov.ua/get-user-certificate/9JaHsjDLiEaxlfF_fhLt" TargetMode="External"/><Relationship Id="rId16" Type="http://schemas.openxmlformats.org/officeDocument/2006/relationships/hyperlink" Target="https://talan.bank.gov.ua/get-user-certificate/9JaHsKaESpZYlL9JjoX0" TargetMode="External"/><Relationship Id="rId221" Type="http://schemas.openxmlformats.org/officeDocument/2006/relationships/hyperlink" Target="https://talan.bank.gov.ua/get-user-certificate/9JaHsI3tZH0FRJ-ZhvXp" TargetMode="External"/><Relationship Id="rId319" Type="http://schemas.openxmlformats.org/officeDocument/2006/relationships/hyperlink" Target="https://talan.bank.gov.ua/get-user-certificate/9JaHsMAO1GNUzLHkEKPW" TargetMode="External"/><Relationship Id="rId526" Type="http://schemas.openxmlformats.org/officeDocument/2006/relationships/hyperlink" Target="https://talan.bank.gov.ua/get-user-certificate/9JaHs6H6557tdUZz_lsc" TargetMode="External"/><Relationship Id="rId733" Type="http://schemas.openxmlformats.org/officeDocument/2006/relationships/hyperlink" Target="https://talan.bank.gov.ua/get-user-certificate/9JaHsIwlWy4GoRnNWcZ6" TargetMode="External"/><Relationship Id="rId165" Type="http://schemas.openxmlformats.org/officeDocument/2006/relationships/hyperlink" Target="https://talan.bank.gov.ua/get-user-certificate/9JaHsTC2CSgr9_N5Q6Rk" TargetMode="External"/><Relationship Id="rId372" Type="http://schemas.openxmlformats.org/officeDocument/2006/relationships/hyperlink" Target="https://talan.bank.gov.ua/get-user-certificate/9JaHsWtu081pAZ-QDCAk" TargetMode="External"/><Relationship Id="rId677" Type="http://schemas.openxmlformats.org/officeDocument/2006/relationships/hyperlink" Target="https://talan.bank.gov.ua/get-user-certificate/9JaHs1J6NC-dwQP91Kcp" TargetMode="External"/><Relationship Id="rId800" Type="http://schemas.openxmlformats.org/officeDocument/2006/relationships/hyperlink" Target="https://talan.bank.gov.ua/get-user-certificate/9JaHs09ybNSC88Z6r-3S" TargetMode="External"/><Relationship Id="rId232" Type="http://schemas.openxmlformats.org/officeDocument/2006/relationships/hyperlink" Target="https://talan.bank.gov.ua/get-user-certificate/9JaHs0-6RBXmPmkrH1Np" TargetMode="External"/><Relationship Id="rId27" Type="http://schemas.openxmlformats.org/officeDocument/2006/relationships/hyperlink" Target="https://talan.bank.gov.ua/get-user-certificate/9JaHssin5YuXyEA5MFky" TargetMode="External"/><Relationship Id="rId537" Type="http://schemas.openxmlformats.org/officeDocument/2006/relationships/hyperlink" Target="https://talan.bank.gov.ua/get-user-certificate/9JaHsdfAV_M0HgQM9D9W" TargetMode="External"/><Relationship Id="rId744" Type="http://schemas.openxmlformats.org/officeDocument/2006/relationships/hyperlink" Target="https://talan.bank.gov.ua/get-user-certificate/9JaHsAj_F8kSxWeQDyss" TargetMode="External"/><Relationship Id="rId80" Type="http://schemas.openxmlformats.org/officeDocument/2006/relationships/hyperlink" Target="https://talan.bank.gov.ua/get-user-certificate/9JaHsuStHDnKdW4Vcu0n" TargetMode="External"/><Relationship Id="rId176" Type="http://schemas.openxmlformats.org/officeDocument/2006/relationships/hyperlink" Target="https://talan.bank.gov.ua/get-user-certificate/9JaHseL4r7988Ory5V65" TargetMode="External"/><Relationship Id="rId383" Type="http://schemas.openxmlformats.org/officeDocument/2006/relationships/hyperlink" Target="https://talan.bank.gov.ua/get-user-certificate/9JaHs1Bk6WhbtEbrWBBL" TargetMode="External"/><Relationship Id="rId590" Type="http://schemas.openxmlformats.org/officeDocument/2006/relationships/hyperlink" Target="https://talan.bank.gov.ua/get-user-certificate/9JaHsyKBK5YhPsQnsD_z" TargetMode="External"/><Relationship Id="rId604" Type="http://schemas.openxmlformats.org/officeDocument/2006/relationships/hyperlink" Target="https://talan.bank.gov.ua/get-user-certificate/9JaHs0D64q1LROgJKjbX" TargetMode="External"/><Relationship Id="rId811" Type="http://schemas.openxmlformats.org/officeDocument/2006/relationships/hyperlink" Target="https://talan.bank.gov.ua/get-user-certificate/9JaHsiuhCvALudWLsp21" TargetMode="External"/><Relationship Id="rId243" Type="http://schemas.openxmlformats.org/officeDocument/2006/relationships/hyperlink" Target="https://talan.bank.gov.ua/get-user-certificate/9JaHsoEgT7fYhg9jwxM-" TargetMode="External"/><Relationship Id="rId450" Type="http://schemas.openxmlformats.org/officeDocument/2006/relationships/hyperlink" Target="https://talan.bank.gov.ua/get-user-certificate/9JaHsIN3Ag-2RlXO444g" TargetMode="External"/><Relationship Id="rId688" Type="http://schemas.openxmlformats.org/officeDocument/2006/relationships/hyperlink" Target="https://talan.bank.gov.ua/get-user-certificate/9JaHsetmoC2ej-gyGacj" TargetMode="External"/><Relationship Id="rId38" Type="http://schemas.openxmlformats.org/officeDocument/2006/relationships/hyperlink" Target="https://talan.bank.gov.ua/get-user-certificate/9JaHsoY2MHYHC78Px-0a" TargetMode="External"/><Relationship Id="rId103" Type="http://schemas.openxmlformats.org/officeDocument/2006/relationships/hyperlink" Target="https://talan.bank.gov.ua/get-user-certificate/9JaHs1YGJqbmH9rhaoq9" TargetMode="External"/><Relationship Id="rId310" Type="http://schemas.openxmlformats.org/officeDocument/2006/relationships/hyperlink" Target="https://talan.bank.gov.ua/get-user-certificate/9JaHsYi6buzS9F67SyuB" TargetMode="External"/><Relationship Id="rId548" Type="http://schemas.openxmlformats.org/officeDocument/2006/relationships/hyperlink" Target="https://talan.bank.gov.ua/get-user-certificate/9JaHsQbdlhNOy7Ed_70g" TargetMode="External"/><Relationship Id="rId755" Type="http://schemas.openxmlformats.org/officeDocument/2006/relationships/hyperlink" Target="https://talan.bank.gov.ua/get-user-certificate/9JaHszv_b6uz4pQzDHsQ" TargetMode="External"/><Relationship Id="rId91" Type="http://schemas.openxmlformats.org/officeDocument/2006/relationships/hyperlink" Target="https://talan.bank.gov.ua/get-user-certificate/9JaHsv10GTQRt0qSAonf" TargetMode="External"/><Relationship Id="rId187" Type="http://schemas.openxmlformats.org/officeDocument/2006/relationships/hyperlink" Target="https://talan.bank.gov.ua/get-user-certificate/9JaHsmxe-p3HWENyC1zt" TargetMode="External"/><Relationship Id="rId394" Type="http://schemas.openxmlformats.org/officeDocument/2006/relationships/hyperlink" Target="https://talan.bank.gov.ua/get-user-certificate/9JaHsUMgpK0pX9PEBmym" TargetMode="External"/><Relationship Id="rId408" Type="http://schemas.openxmlformats.org/officeDocument/2006/relationships/hyperlink" Target="https://talan.bank.gov.ua/get-user-certificate/9JaHs-1z9tpPIGfU5Qyo" TargetMode="External"/><Relationship Id="rId615" Type="http://schemas.openxmlformats.org/officeDocument/2006/relationships/hyperlink" Target="https://talan.bank.gov.ua/get-user-certificate/9JaHssU8PPEn4mpb7MMZ" TargetMode="External"/><Relationship Id="rId822" Type="http://schemas.openxmlformats.org/officeDocument/2006/relationships/hyperlink" Target="https://talan.bank.gov.ua/get-user-certificate/9JaHs3fL_Thw9Dulruqo" TargetMode="External"/><Relationship Id="rId254" Type="http://schemas.openxmlformats.org/officeDocument/2006/relationships/hyperlink" Target="https://talan.bank.gov.ua/get-user-certificate/9JaHsXqsmGLQifsVZ_x5" TargetMode="External"/><Relationship Id="rId699" Type="http://schemas.openxmlformats.org/officeDocument/2006/relationships/hyperlink" Target="https://talan.bank.gov.ua/get-user-certificate/9JaHseFwpfC9kjucZI6h" TargetMode="External"/><Relationship Id="rId49" Type="http://schemas.openxmlformats.org/officeDocument/2006/relationships/hyperlink" Target="https://talan.bank.gov.ua/get-user-certificate/9JaHsuL3CNs2Amfj9wd3" TargetMode="External"/><Relationship Id="rId114" Type="http://schemas.openxmlformats.org/officeDocument/2006/relationships/hyperlink" Target="https://talan.bank.gov.ua/get-user-certificate/9JaHsNYWQlnB_RMGdf7L" TargetMode="External"/><Relationship Id="rId461" Type="http://schemas.openxmlformats.org/officeDocument/2006/relationships/hyperlink" Target="https://talan.bank.gov.ua/get-user-certificate/9JaHsmGe9pIYoXQ-9aY6" TargetMode="External"/><Relationship Id="rId559" Type="http://schemas.openxmlformats.org/officeDocument/2006/relationships/hyperlink" Target="https://talan.bank.gov.ua/get-user-certificate/9JaHsfMcbMPFAh93gB2s" TargetMode="External"/><Relationship Id="rId766" Type="http://schemas.openxmlformats.org/officeDocument/2006/relationships/hyperlink" Target="https://talan.bank.gov.ua/get-user-certificate/9JaHsTXDO7m68BdpCf2C" TargetMode="External"/><Relationship Id="rId198" Type="http://schemas.openxmlformats.org/officeDocument/2006/relationships/hyperlink" Target="https://talan.bank.gov.ua/get-user-certificate/9JaHsz9CgprMRQm0Sg8j" TargetMode="External"/><Relationship Id="rId321" Type="http://schemas.openxmlformats.org/officeDocument/2006/relationships/hyperlink" Target="https://talan.bank.gov.ua/get-user-certificate/9JaHsRFS_dGcDf1F_Tbc" TargetMode="External"/><Relationship Id="rId419" Type="http://schemas.openxmlformats.org/officeDocument/2006/relationships/hyperlink" Target="https://talan.bank.gov.ua/get-user-certificate/9JaHs4GV21EhmnKf-hfe" TargetMode="External"/><Relationship Id="rId626" Type="http://schemas.openxmlformats.org/officeDocument/2006/relationships/hyperlink" Target="https://talan.bank.gov.ua/get-user-certificate/9JaHsQSZcKWUu1ATEsCj" TargetMode="External"/><Relationship Id="rId265" Type="http://schemas.openxmlformats.org/officeDocument/2006/relationships/hyperlink" Target="https://talan.bank.gov.ua/get-user-certificate/9JaHsUd6CutX3jRC0IJ5" TargetMode="External"/><Relationship Id="rId472" Type="http://schemas.openxmlformats.org/officeDocument/2006/relationships/hyperlink" Target="https://talan.bank.gov.ua/get-user-certificate/9JaHsKZHjhYsNKaziLMz" TargetMode="External"/><Relationship Id="rId125" Type="http://schemas.openxmlformats.org/officeDocument/2006/relationships/hyperlink" Target="https://talan.bank.gov.ua/get-user-certificate/9JaHso4weCmiIgvSVw7C" TargetMode="External"/><Relationship Id="rId332" Type="http://schemas.openxmlformats.org/officeDocument/2006/relationships/hyperlink" Target="https://talan.bank.gov.ua/get-user-certificate/9JaHsvSjp8uOxHZ6m_Rg" TargetMode="External"/><Relationship Id="rId777" Type="http://schemas.openxmlformats.org/officeDocument/2006/relationships/hyperlink" Target="https://talan.bank.gov.ua/get-user-certificate/9JaHsOVlBBMMCwIHEkfs" TargetMode="External"/><Relationship Id="rId637" Type="http://schemas.openxmlformats.org/officeDocument/2006/relationships/hyperlink" Target="https://talan.bank.gov.ua/get-user-certificate/9JaHsIO2JvE3XJRZNpYl" TargetMode="External"/><Relationship Id="rId276" Type="http://schemas.openxmlformats.org/officeDocument/2006/relationships/hyperlink" Target="https://talan.bank.gov.ua/get-user-certificate/9JaHsRZmC5Yg21lJ8ub0" TargetMode="External"/><Relationship Id="rId483" Type="http://schemas.openxmlformats.org/officeDocument/2006/relationships/hyperlink" Target="https://talan.bank.gov.ua/get-user-certificate/9JaHs_ziTx4mXHd74F-6" TargetMode="External"/><Relationship Id="rId690" Type="http://schemas.openxmlformats.org/officeDocument/2006/relationships/hyperlink" Target="https://talan.bank.gov.ua/get-user-certificate/9JaHschm5qZSkbzw4rSi" TargetMode="External"/><Relationship Id="rId704" Type="http://schemas.openxmlformats.org/officeDocument/2006/relationships/hyperlink" Target="https://talan.bank.gov.ua/get-user-certificate/9JaHsNYBdNS3IQQnxeaZ" TargetMode="External"/><Relationship Id="rId40" Type="http://schemas.openxmlformats.org/officeDocument/2006/relationships/hyperlink" Target="https://talan.bank.gov.ua/get-user-certificate/9JaHsES-fIKpRJh5zOnX" TargetMode="External"/><Relationship Id="rId136" Type="http://schemas.openxmlformats.org/officeDocument/2006/relationships/hyperlink" Target="https://talan.bank.gov.ua/get-user-certificate/9JaHsYFdK2j8YBf96AK7" TargetMode="External"/><Relationship Id="rId343" Type="http://schemas.openxmlformats.org/officeDocument/2006/relationships/hyperlink" Target="https://talan.bank.gov.ua/get-user-certificate/9JaHsKb_honf54GnzR4O" TargetMode="External"/><Relationship Id="rId550" Type="http://schemas.openxmlformats.org/officeDocument/2006/relationships/hyperlink" Target="https://talan.bank.gov.ua/get-user-certificate/9JaHs5cfPinH-y9Mak6Q" TargetMode="External"/><Relationship Id="rId788" Type="http://schemas.openxmlformats.org/officeDocument/2006/relationships/hyperlink" Target="https://talan.bank.gov.ua/get-user-certificate/9JaHsfKEC0bPT4sCTNlB" TargetMode="External"/><Relationship Id="rId203" Type="http://schemas.openxmlformats.org/officeDocument/2006/relationships/hyperlink" Target="https://talan.bank.gov.ua/get-user-certificate/9JaHs0qq2qIJ20JxAwIt" TargetMode="External"/><Relationship Id="rId648" Type="http://schemas.openxmlformats.org/officeDocument/2006/relationships/hyperlink" Target="https://talan.bank.gov.ua/get-user-certificate/9JaHsm02hhRAtn2_SM0F" TargetMode="External"/><Relationship Id="rId287" Type="http://schemas.openxmlformats.org/officeDocument/2006/relationships/hyperlink" Target="https://talan.bank.gov.ua/get-user-certificate/9JaHs1PYYWVnWyZwYnqe" TargetMode="External"/><Relationship Id="rId410" Type="http://schemas.openxmlformats.org/officeDocument/2006/relationships/hyperlink" Target="https://talan.bank.gov.ua/get-user-certificate/9JaHsCkPF0kNYhe2Rf_v" TargetMode="External"/><Relationship Id="rId494" Type="http://schemas.openxmlformats.org/officeDocument/2006/relationships/hyperlink" Target="https://talan.bank.gov.ua/get-user-certificate/9JaHsdTxXUa-RncmnDNn" TargetMode="External"/><Relationship Id="rId508" Type="http://schemas.openxmlformats.org/officeDocument/2006/relationships/hyperlink" Target="https://talan.bank.gov.ua/get-user-certificate/9JaHsZ3ayzXqRrJC925b" TargetMode="External"/><Relationship Id="rId715" Type="http://schemas.openxmlformats.org/officeDocument/2006/relationships/hyperlink" Target="https://talan.bank.gov.ua/get-user-certificate/9JaHsX_p0y3_Xo4396Jh" TargetMode="External"/><Relationship Id="rId147" Type="http://schemas.openxmlformats.org/officeDocument/2006/relationships/hyperlink" Target="https://talan.bank.gov.ua/get-user-certificate/9JaHsMkOiyG1z3Zi6qgL" TargetMode="External"/><Relationship Id="rId354" Type="http://schemas.openxmlformats.org/officeDocument/2006/relationships/hyperlink" Target="https://talan.bank.gov.ua/get-user-certificate/9JaHsrtw0wOhqNKQ510Q" TargetMode="External"/><Relationship Id="rId799" Type="http://schemas.openxmlformats.org/officeDocument/2006/relationships/hyperlink" Target="https://talan.bank.gov.ua/get-user-certificate/9JaHsIxmt6pssoWzPUJy" TargetMode="External"/><Relationship Id="rId51" Type="http://schemas.openxmlformats.org/officeDocument/2006/relationships/hyperlink" Target="https://talan.bank.gov.ua/get-user-certificate/9JaHsiThHrxPJ59nx4y3" TargetMode="External"/><Relationship Id="rId561" Type="http://schemas.openxmlformats.org/officeDocument/2006/relationships/hyperlink" Target="https://talan.bank.gov.ua/get-user-certificate/9JaHstPF9UlaDsNSZIHe" TargetMode="External"/><Relationship Id="rId659" Type="http://schemas.openxmlformats.org/officeDocument/2006/relationships/hyperlink" Target="https://talan.bank.gov.ua/get-user-certificate/9JaHsb63YmW9HIjIHThz" TargetMode="External"/><Relationship Id="rId214" Type="http://schemas.openxmlformats.org/officeDocument/2006/relationships/hyperlink" Target="https://talan.bank.gov.ua/get-user-certificate/9JaHsBw4wa_3B3LGJ-MQ" TargetMode="External"/><Relationship Id="rId298" Type="http://schemas.openxmlformats.org/officeDocument/2006/relationships/hyperlink" Target="https://talan.bank.gov.ua/get-user-certificate/9JaHseCPWBZAakOmty5P" TargetMode="External"/><Relationship Id="rId421" Type="http://schemas.openxmlformats.org/officeDocument/2006/relationships/hyperlink" Target="https://talan.bank.gov.ua/get-user-certificate/9JaHs288Omu2Gm7LtHJT" TargetMode="External"/><Relationship Id="rId519" Type="http://schemas.openxmlformats.org/officeDocument/2006/relationships/hyperlink" Target="https://talan.bank.gov.ua/get-user-certificate/9JaHsnoREljz0c2dz3Gv" TargetMode="External"/><Relationship Id="rId158" Type="http://schemas.openxmlformats.org/officeDocument/2006/relationships/hyperlink" Target="https://talan.bank.gov.ua/get-user-certificate/9JaHsESrruImktK2qL9b" TargetMode="External"/><Relationship Id="rId726" Type="http://schemas.openxmlformats.org/officeDocument/2006/relationships/hyperlink" Target="https://talan.bank.gov.ua/get-user-certificate/9JaHsVmwQpJb4YbsGmFX" TargetMode="External"/><Relationship Id="rId62" Type="http://schemas.openxmlformats.org/officeDocument/2006/relationships/hyperlink" Target="https://talan.bank.gov.ua/get-user-certificate/9JaHsXysqeg_2-bcTwHO" TargetMode="External"/><Relationship Id="rId365" Type="http://schemas.openxmlformats.org/officeDocument/2006/relationships/hyperlink" Target="https://talan.bank.gov.ua/get-user-certificate/9JaHsetNbdhJYzJXncuq" TargetMode="External"/><Relationship Id="rId572" Type="http://schemas.openxmlformats.org/officeDocument/2006/relationships/hyperlink" Target="https://talan.bank.gov.ua/get-user-certificate/9JaHsBYyxuD-nEWqHKJR" TargetMode="External"/><Relationship Id="rId225" Type="http://schemas.openxmlformats.org/officeDocument/2006/relationships/hyperlink" Target="https://talan.bank.gov.ua/get-user-certificate/9JaHsFxpE5kBZ_HrP9qO" TargetMode="External"/><Relationship Id="rId432" Type="http://schemas.openxmlformats.org/officeDocument/2006/relationships/hyperlink" Target="https://talan.bank.gov.ua/get-user-certificate/9JaHsn6IwVX0f1dg5MM9" TargetMode="External"/><Relationship Id="rId737" Type="http://schemas.openxmlformats.org/officeDocument/2006/relationships/hyperlink" Target="https://talan.bank.gov.ua/get-user-certificate/9JaHsxEpECqsacMxHkso" TargetMode="External"/><Relationship Id="rId73" Type="http://schemas.openxmlformats.org/officeDocument/2006/relationships/hyperlink" Target="https://talan.bank.gov.ua/get-user-certificate/9JaHsKSnfWx6-kkYIe0k" TargetMode="External"/><Relationship Id="rId169" Type="http://schemas.openxmlformats.org/officeDocument/2006/relationships/hyperlink" Target="https://talan.bank.gov.ua/get-user-certificate/9JaHsQwVqcFmiDxSNMcX" TargetMode="External"/><Relationship Id="rId376" Type="http://schemas.openxmlformats.org/officeDocument/2006/relationships/hyperlink" Target="https://talan.bank.gov.ua/get-user-certificate/9JaHs7EzsNkqaejaKE3p" TargetMode="External"/><Relationship Id="rId583" Type="http://schemas.openxmlformats.org/officeDocument/2006/relationships/hyperlink" Target="https://talan.bank.gov.ua/get-user-certificate/9JaHsY4U5dsG3kRJwTnr" TargetMode="External"/><Relationship Id="rId790" Type="http://schemas.openxmlformats.org/officeDocument/2006/relationships/hyperlink" Target="https://talan.bank.gov.ua/get-user-certificate/9JaHsuodwZ6goZhDdHlC" TargetMode="External"/><Relationship Id="rId804" Type="http://schemas.openxmlformats.org/officeDocument/2006/relationships/hyperlink" Target="https://talan.bank.gov.ua/get-user-certificate/9JaHs7SV2ohr0fmVZaGF" TargetMode="External"/><Relationship Id="rId4" Type="http://schemas.openxmlformats.org/officeDocument/2006/relationships/hyperlink" Target="https://talan.bank.gov.ua/get-user-certificate/9JaHsj4Xy1f9x5lNOqe5" TargetMode="External"/><Relationship Id="rId236" Type="http://schemas.openxmlformats.org/officeDocument/2006/relationships/hyperlink" Target="https://talan.bank.gov.ua/get-user-certificate/9JaHsZlizcdyc0WGLbaF" TargetMode="External"/><Relationship Id="rId443" Type="http://schemas.openxmlformats.org/officeDocument/2006/relationships/hyperlink" Target="https://talan.bank.gov.ua/get-user-certificate/9JaHsx5o7QAPAdCihBKM" TargetMode="External"/><Relationship Id="rId650" Type="http://schemas.openxmlformats.org/officeDocument/2006/relationships/hyperlink" Target="https://talan.bank.gov.ua/get-user-certificate/9JaHsJhPVNIwR_iYLgFP" TargetMode="External"/><Relationship Id="rId303" Type="http://schemas.openxmlformats.org/officeDocument/2006/relationships/hyperlink" Target="https://talan.bank.gov.ua/get-user-certificate/9JaHsosDpzspHEzYuG3A" TargetMode="External"/><Relationship Id="rId748" Type="http://schemas.openxmlformats.org/officeDocument/2006/relationships/hyperlink" Target="https://talan.bank.gov.ua/get-user-certificate/9JaHst2XdZ4kwvZzuh2N" TargetMode="External"/><Relationship Id="rId84" Type="http://schemas.openxmlformats.org/officeDocument/2006/relationships/hyperlink" Target="https://talan.bank.gov.ua/get-user-certificate/9JaHsGIO3IY0GFLcVlBb" TargetMode="External"/><Relationship Id="rId387" Type="http://schemas.openxmlformats.org/officeDocument/2006/relationships/hyperlink" Target="https://talan.bank.gov.ua/get-user-certificate/9JaHstJGl4O-J1qQNXZf" TargetMode="External"/><Relationship Id="rId510" Type="http://schemas.openxmlformats.org/officeDocument/2006/relationships/hyperlink" Target="https://talan.bank.gov.ua/get-user-certificate/9JaHsWW4eFxpA6QQ4XXW" TargetMode="External"/><Relationship Id="rId594" Type="http://schemas.openxmlformats.org/officeDocument/2006/relationships/hyperlink" Target="https://talan.bank.gov.ua/get-user-certificate/9JaHsyfnxNqBGKzDhYw8" TargetMode="External"/><Relationship Id="rId608" Type="http://schemas.openxmlformats.org/officeDocument/2006/relationships/hyperlink" Target="https://talan.bank.gov.ua/get-user-certificate/9JaHsgucEkbEmvu3Dk-T" TargetMode="External"/><Relationship Id="rId815" Type="http://schemas.openxmlformats.org/officeDocument/2006/relationships/hyperlink" Target="https://talan.bank.gov.ua/get-user-certificate/9JaHsiBMldGSDrqDYa7a" TargetMode="External"/><Relationship Id="rId247" Type="http://schemas.openxmlformats.org/officeDocument/2006/relationships/hyperlink" Target="https://talan.bank.gov.ua/get-user-certificate/9JaHsuprHSZe2NjQPE_O" TargetMode="External"/><Relationship Id="rId107" Type="http://schemas.openxmlformats.org/officeDocument/2006/relationships/hyperlink" Target="https://talan.bank.gov.ua/get-user-certificate/9JaHsR-ZHhOwcF9EBj1c" TargetMode="External"/><Relationship Id="rId454" Type="http://schemas.openxmlformats.org/officeDocument/2006/relationships/hyperlink" Target="https://talan.bank.gov.ua/get-user-certificate/9JaHsOWGXrRIVYPLMFgL" TargetMode="External"/><Relationship Id="rId661" Type="http://schemas.openxmlformats.org/officeDocument/2006/relationships/hyperlink" Target="https://talan.bank.gov.ua/get-user-certificate/9JaHsoOwdLTMhZmgNc7J" TargetMode="External"/><Relationship Id="rId759" Type="http://schemas.openxmlformats.org/officeDocument/2006/relationships/hyperlink" Target="https://talan.bank.gov.ua/get-user-certificate/9JaHsSG0ofI7Z1y8m9N8" TargetMode="External"/><Relationship Id="rId11" Type="http://schemas.openxmlformats.org/officeDocument/2006/relationships/hyperlink" Target="https://talan.bank.gov.ua/get-user-certificate/9JaHsMiJaJ6DzDVR8cTF" TargetMode="External"/><Relationship Id="rId314" Type="http://schemas.openxmlformats.org/officeDocument/2006/relationships/hyperlink" Target="https://talan.bank.gov.ua/get-user-certificate/9JaHsHzpbuWvFvQZw3Fb" TargetMode="External"/><Relationship Id="rId398" Type="http://schemas.openxmlformats.org/officeDocument/2006/relationships/hyperlink" Target="https://talan.bank.gov.ua/get-user-certificate/9JaHsOXKipwkWv0hpjOR" TargetMode="External"/><Relationship Id="rId521" Type="http://schemas.openxmlformats.org/officeDocument/2006/relationships/hyperlink" Target="https://talan.bank.gov.ua/get-user-certificate/9JaHsPHKaySGhVzRSCRg" TargetMode="External"/><Relationship Id="rId619" Type="http://schemas.openxmlformats.org/officeDocument/2006/relationships/hyperlink" Target="https://talan.bank.gov.ua/get-user-certificate/9JaHsTXPOqtwX4FCpuHu" TargetMode="External"/><Relationship Id="rId95" Type="http://schemas.openxmlformats.org/officeDocument/2006/relationships/hyperlink" Target="https://talan.bank.gov.ua/get-user-certificate/9JaHsZEOpErX4vrd9I8J" TargetMode="External"/><Relationship Id="rId160" Type="http://schemas.openxmlformats.org/officeDocument/2006/relationships/hyperlink" Target="https://talan.bank.gov.ua/get-user-certificate/9JaHs2odxl1_8kDuJ7GF" TargetMode="External"/><Relationship Id="rId258" Type="http://schemas.openxmlformats.org/officeDocument/2006/relationships/hyperlink" Target="https://talan.bank.gov.ua/get-user-certificate/9JaHsRfgJl7AwG2fmGhl" TargetMode="External"/><Relationship Id="rId465" Type="http://schemas.openxmlformats.org/officeDocument/2006/relationships/hyperlink" Target="https://talan.bank.gov.ua/get-user-certificate/9JaHs7Nereje3efJhmBs" TargetMode="External"/><Relationship Id="rId672" Type="http://schemas.openxmlformats.org/officeDocument/2006/relationships/hyperlink" Target="https://talan.bank.gov.ua/get-user-certificate/9JaHs6karqGnW2LgPZtP" TargetMode="External"/><Relationship Id="rId22" Type="http://schemas.openxmlformats.org/officeDocument/2006/relationships/hyperlink" Target="https://talan.bank.gov.ua/get-user-certificate/9JaHs5HOyW4ccVM_o-qT" TargetMode="External"/><Relationship Id="rId118" Type="http://schemas.openxmlformats.org/officeDocument/2006/relationships/hyperlink" Target="https://talan.bank.gov.ua/get-user-certificate/9JaHs9__FxnZUaNbRnMT" TargetMode="External"/><Relationship Id="rId325" Type="http://schemas.openxmlformats.org/officeDocument/2006/relationships/hyperlink" Target="https://talan.bank.gov.ua/get-user-certificate/9JaHsWY5dWMj_PkWufyP" TargetMode="External"/><Relationship Id="rId532" Type="http://schemas.openxmlformats.org/officeDocument/2006/relationships/hyperlink" Target="https://talan.bank.gov.ua/get-user-certificate/9JaHs0DdzRmF2a1sED12" TargetMode="External"/><Relationship Id="rId171" Type="http://schemas.openxmlformats.org/officeDocument/2006/relationships/hyperlink" Target="https://talan.bank.gov.ua/get-user-certificate/9JaHsgyP0DkWTbm4Ed98" TargetMode="External"/><Relationship Id="rId269" Type="http://schemas.openxmlformats.org/officeDocument/2006/relationships/hyperlink" Target="https://talan.bank.gov.ua/get-user-certificate/9JaHshT4PFBhH_mrilEy" TargetMode="External"/><Relationship Id="rId476" Type="http://schemas.openxmlformats.org/officeDocument/2006/relationships/hyperlink" Target="https://talan.bank.gov.ua/get-user-certificate/9JaHsvE5eY6oyPfnCtdL" TargetMode="External"/><Relationship Id="rId683" Type="http://schemas.openxmlformats.org/officeDocument/2006/relationships/hyperlink" Target="https://talan.bank.gov.ua/get-user-certificate/9JaHsNhHHvc-qCzuhAm_" TargetMode="External"/><Relationship Id="rId33" Type="http://schemas.openxmlformats.org/officeDocument/2006/relationships/hyperlink" Target="https://talan.bank.gov.ua/get-user-certificate/9JaHs8HqJlcK_DhjKH57" TargetMode="External"/><Relationship Id="rId129" Type="http://schemas.openxmlformats.org/officeDocument/2006/relationships/hyperlink" Target="https://talan.bank.gov.ua/get-user-certificate/9JaHsvlVZdYyqMs4r-Pb" TargetMode="External"/><Relationship Id="rId336" Type="http://schemas.openxmlformats.org/officeDocument/2006/relationships/hyperlink" Target="https://talan.bank.gov.ua/get-user-certificate/9JaHsn3M234msQyHFLG6" TargetMode="External"/><Relationship Id="rId543" Type="http://schemas.openxmlformats.org/officeDocument/2006/relationships/hyperlink" Target="https://talan.bank.gov.ua/get-user-certificate/9JaHsOKDcXEY_gRMjPdo" TargetMode="External"/><Relationship Id="rId182" Type="http://schemas.openxmlformats.org/officeDocument/2006/relationships/hyperlink" Target="https://talan.bank.gov.ua/get-user-certificate/9JaHsLZoJpgkCd0voQFb" TargetMode="External"/><Relationship Id="rId403" Type="http://schemas.openxmlformats.org/officeDocument/2006/relationships/hyperlink" Target="https://talan.bank.gov.ua/get-user-certificate/9JaHsK-vFLWLGt-epQ4k" TargetMode="External"/><Relationship Id="rId750" Type="http://schemas.openxmlformats.org/officeDocument/2006/relationships/hyperlink" Target="https://talan.bank.gov.ua/get-user-certificate/9JaHsXo3H8bSfiDssYY3" TargetMode="External"/><Relationship Id="rId487" Type="http://schemas.openxmlformats.org/officeDocument/2006/relationships/hyperlink" Target="https://talan.bank.gov.ua/get-user-certificate/9JaHsU2D38VgrNxqeE2j" TargetMode="External"/><Relationship Id="rId610" Type="http://schemas.openxmlformats.org/officeDocument/2006/relationships/hyperlink" Target="https://talan.bank.gov.ua/get-user-certificate/9JaHsFi36eDeWbBJ7ysg" TargetMode="External"/><Relationship Id="rId694" Type="http://schemas.openxmlformats.org/officeDocument/2006/relationships/hyperlink" Target="https://talan.bank.gov.ua/get-user-certificate/9JaHsvNSK9b6jsoHMJH-" TargetMode="External"/><Relationship Id="rId708" Type="http://schemas.openxmlformats.org/officeDocument/2006/relationships/hyperlink" Target="https://talan.bank.gov.ua/get-user-certificate/9JaHsz8tnd33LlXXD-eZ" TargetMode="External"/><Relationship Id="rId347" Type="http://schemas.openxmlformats.org/officeDocument/2006/relationships/hyperlink" Target="https://talan.bank.gov.ua/get-user-certificate/9JaHsr6uRxyNywI0KVK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3"/>
  <sheetViews>
    <sheetView tabSelected="1" topLeftCell="A648" workbookViewId="0">
      <selection activeCell="C648" sqref="C648"/>
    </sheetView>
  </sheetViews>
  <sheetFormatPr defaultRowHeight="14.4" x14ac:dyDescent="0.3"/>
  <cols>
    <col min="1" max="1" width="17.109375" customWidth="1"/>
    <col min="2" max="2" width="16.21875" customWidth="1"/>
    <col min="3" max="3" width="31.77734375" customWidth="1"/>
    <col min="4" max="4" width="55.5546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2043</v>
      </c>
      <c r="E1" s="1" t="s">
        <v>3</v>
      </c>
    </row>
    <row r="2" spans="1:5" x14ac:dyDescent="0.3">
      <c r="A2" t="s">
        <v>4</v>
      </c>
      <c r="B2" t="s">
        <v>5</v>
      </c>
      <c r="C2" t="s">
        <v>6</v>
      </c>
      <c r="D2" t="s">
        <v>7</v>
      </c>
      <c r="E2" t="str">
        <f>HYPERLINK("https://talan.bank.gov.ua/get-user-certificate/9JaHsSX8srK47bTvmQKs","Завантажити сертифікат")</f>
        <v>Завантажити сертифікат</v>
      </c>
    </row>
    <row r="3" spans="1:5" x14ac:dyDescent="0.3">
      <c r="A3" t="s">
        <v>8</v>
      </c>
      <c r="B3" t="s">
        <v>5</v>
      </c>
      <c r="C3" t="s">
        <v>9</v>
      </c>
      <c r="D3" t="s">
        <v>10</v>
      </c>
      <c r="E3" t="str">
        <f>HYPERLINK("https://talan.bank.gov.ua/get-user-certificate/9JaHsCs9azHbnmQ03Tl0","Завантажити сертифікат")</f>
        <v>Завантажити сертифікат</v>
      </c>
    </row>
    <row r="4" spans="1:5" x14ac:dyDescent="0.3">
      <c r="A4" t="s">
        <v>11</v>
      </c>
      <c r="B4" t="s">
        <v>5</v>
      </c>
      <c r="C4" t="s">
        <v>12</v>
      </c>
      <c r="D4" t="s">
        <v>13</v>
      </c>
      <c r="E4" t="str">
        <f>HYPERLINK("https://talan.bank.gov.ua/get-user-certificate/9JaHsneJ-9vPFgkRwYgP","Завантажити сертифікат")</f>
        <v>Завантажити сертифікат</v>
      </c>
    </row>
    <row r="5" spans="1:5" x14ac:dyDescent="0.3">
      <c r="A5" t="s">
        <v>14</v>
      </c>
      <c r="B5" t="s">
        <v>5</v>
      </c>
      <c r="C5" t="s">
        <v>15</v>
      </c>
      <c r="D5" t="s">
        <v>16</v>
      </c>
      <c r="E5" t="str">
        <f>HYPERLINK("https://talan.bank.gov.ua/get-user-certificate/9JaHsj4Xy1f9x5lNOqe5","Завантажити сертифікат")</f>
        <v>Завантажити сертифікат</v>
      </c>
    </row>
    <row r="6" spans="1:5" x14ac:dyDescent="0.3">
      <c r="A6" t="s">
        <v>17</v>
      </c>
      <c r="B6" t="s">
        <v>5</v>
      </c>
      <c r="C6" t="s">
        <v>18</v>
      </c>
      <c r="D6" t="s">
        <v>19</v>
      </c>
      <c r="E6" t="str">
        <f>HYPERLINK("https://talan.bank.gov.ua/get-user-certificate/9JaHsoFgbjhYvarE0KET","Завантажити сертифікат")</f>
        <v>Завантажити сертифікат</v>
      </c>
    </row>
    <row r="7" spans="1:5" x14ac:dyDescent="0.3">
      <c r="A7" t="s">
        <v>20</v>
      </c>
      <c r="B7" t="s">
        <v>5</v>
      </c>
      <c r="C7" t="s">
        <v>21</v>
      </c>
      <c r="D7" t="s">
        <v>22</v>
      </c>
      <c r="E7" t="str">
        <f>HYPERLINK("https://talan.bank.gov.ua/get-user-certificate/9JaHsJYgHrhaLgNVuTwK","Завантажити сертифікат")</f>
        <v>Завантажити сертифікат</v>
      </c>
    </row>
    <row r="8" spans="1:5" x14ac:dyDescent="0.3">
      <c r="A8" t="s">
        <v>23</v>
      </c>
      <c r="B8" t="s">
        <v>5</v>
      </c>
      <c r="C8" t="s">
        <v>24</v>
      </c>
      <c r="D8" t="s">
        <v>25</v>
      </c>
      <c r="E8" t="str">
        <f>HYPERLINK("https://talan.bank.gov.ua/get-user-certificate/9JaHsSikc9KpAYsTcOgq","Завантажити сертифікат")</f>
        <v>Завантажити сертифікат</v>
      </c>
    </row>
    <row r="9" spans="1:5" x14ac:dyDescent="0.3">
      <c r="A9" t="s">
        <v>26</v>
      </c>
      <c r="B9" t="s">
        <v>5</v>
      </c>
      <c r="C9" t="s">
        <v>27</v>
      </c>
      <c r="D9" t="s">
        <v>28</v>
      </c>
      <c r="E9" t="str">
        <f>HYPERLINK("https://talan.bank.gov.ua/get-user-certificate/9JaHsN_ZiJyQg9bgalWa","Завантажити сертифікат")</f>
        <v>Завантажити сертифікат</v>
      </c>
    </row>
    <row r="10" spans="1:5" x14ac:dyDescent="0.3">
      <c r="A10" t="s">
        <v>29</v>
      </c>
      <c r="B10" t="s">
        <v>5</v>
      </c>
      <c r="C10" t="s">
        <v>30</v>
      </c>
      <c r="D10" t="s">
        <v>31</v>
      </c>
      <c r="E10" t="str">
        <f>HYPERLINK("https://talan.bank.gov.ua/get-user-certificate/9JaHsT3FtO9bNtZbzQol","Завантажити сертифікат")</f>
        <v>Завантажити сертифікат</v>
      </c>
    </row>
    <row r="11" spans="1:5" x14ac:dyDescent="0.3">
      <c r="A11" t="s">
        <v>32</v>
      </c>
      <c r="B11" t="s">
        <v>5</v>
      </c>
      <c r="C11" t="s">
        <v>33</v>
      </c>
      <c r="D11" t="s">
        <v>34</v>
      </c>
      <c r="E11" t="str">
        <f>HYPERLINK("https://talan.bank.gov.ua/get-user-certificate/9JaHsLoTZ_RoPxJRxf9T","Завантажити сертифікат")</f>
        <v>Завантажити сертифікат</v>
      </c>
    </row>
    <row r="12" spans="1:5" x14ac:dyDescent="0.3">
      <c r="A12" t="s">
        <v>35</v>
      </c>
      <c r="B12" t="s">
        <v>5</v>
      </c>
      <c r="C12" t="s">
        <v>36</v>
      </c>
      <c r="D12" t="s">
        <v>37</v>
      </c>
      <c r="E12" t="str">
        <f>HYPERLINK("https://talan.bank.gov.ua/get-user-certificate/9JaHsMiJaJ6DzDVR8cTF","Завантажити сертифікат")</f>
        <v>Завантажити сертифікат</v>
      </c>
    </row>
    <row r="13" spans="1:5" x14ac:dyDescent="0.3">
      <c r="A13" t="s">
        <v>38</v>
      </c>
      <c r="B13" t="s">
        <v>5</v>
      </c>
      <c r="C13" t="s">
        <v>39</v>
      </c>
      <c r="D13" t="s">
        <v>40</v>
      </c>
      <c r="E13" t="str">
        <f>HYPERLINK("https://talan.bank.gov.ua/get-user-certificate/9JaHsMtjbsNH_g6AGqcP","Завантажити сертифікат")</f>
        <v>Завантажити сертифікат</v>
      </c>
    </row>
    <row r="14" spans="1:5" x14ac:dyDescent="0.3">
      <c r="A14" t="s">
        <v>41</v>
      </c>
      <c r="B14" t="s">
        <v>5</v>
      </c>
      <c r="C14" t="s">
        <v>42</v>
      </c>
      <c r="D14" t="s">
        <v>40</v>
      </c>
      <c r="E14" t="str">
        <f>HYPERLINK("https://talan.bank.gov.ua/get-user-certificate/9JaHsmefLPprRtyii_S5","Завантажити сертифікат")</f>
        <v>Завантажити сертифікат</v>
      </c>
    </row>
    <row r="15" spans="1:5" x14ac:dyDescent="0.3">
      <c r="A15" t="s">
        <v>43</v>
      </c>
      <c r="B15" t="s">
        <v>5</v>
      </c>
      <c r="C15" t="s">
        <v>44</v>
      </c>
      <c r="D15" t="s">
        <v>45</v>
      </c>
      <c r="E15" t="str">
        <f>HYPERLINK("https://talan.bank.gov.ua/get-user-certificate/9JaHs7tMAGAhpkq_xhTj","Завантажити сертифікат")</f>
        <v>Завантажити сертифікат</v>
      </c>
    </row>
    <row r="16" spans="1:5" x14ac:dyDescent="0.3">
      <c r="A16" t="s">
        <v>46</v>
      </c>
      <c r="B16" t="s">
        <v>5</v>
      </c>
      <c r="C16" t="s">
        <v>47</v>
      </c>
      <c r="D16" t="s">
        <v>7</v>
      </c>
      <c r="E16" t="str">
        <f>HYPERLINK("https://talan.bank.gov.ua/get-user-certificate/9JaHsOisjv4aAzGeVLTJ","Завантажити сертифікат")</f>
        <v>Завантажити сертифікат</v>
      </c>
    </row>
    <row r="17" spans="1:5" x14ac:dyDescent="0.3">
      <c r="A17" t="s">
        <v>48</v>
      </c>
      <c r="B17" t="s">
        <v>5</v>
      </c>
      <c r="C17" t="s">
        <v>49</v>
      </c>
      <c r="D17" t="s">
        <v>50</v>
      </c>
      <c r="E17" t="str">
        <f>HYPERLINK("https://talan.bank.gov.ua/get-user-certificate/9JaHsKaESpZYlL9JjoX0","Завантажити сертифікат")</f>
        <v>Завантажити сертифікат</v>
      </c>
    </row>
    <row r="18" spans="1:5" x14ac:dyDescent="0.3">
      <c r="A18" t="s">
        <v>51</v>
      </c>
      <c r="B18" t="s">
        <v>5</v>
      </c>
      <c r="C18" t="s">
        <v>52</v>
      </c>
      <c r="D18" t="s">
        <v>53</v>
      </c>
      <c r="E18" t="str">
        <f>HYPERLINK("https://talan.bank.gov.ua/get-user-certificate/9JaHspVK3TT5V7kl0a1P","Завантажити сертифікат")</f>
        <v>Завантажити сертифікат</v>
      </c>
    </row>
    <row r="19" spans="1:5" x14ac:dyDescent="0.3">
      <c r="A19" t="s">
        <v>54</v>
      </c>
      <c r="B19" t="s">
        <v>5</v>
      </c>
      <c r="C19" t="s">
        <v>55</v>
      </c>
      <c r="D19" t="s">
        <v>56</v>
      </c>
      <c r="E19" t="str">
        <f>HYPERLINK("https://talan.bank.gov.ua/get-user-certificate/9JaHsbksGx27XarACpuj","Завантажити сертифікат")</f>
        <v>Завантажити сертифікат</v>
      </c>
    </row>
    <row r="20" spans="1:5" x14ac:dyDescent="0.3">
      <c r="A20" t="s">
        <v>57</v>
      </c>
      <c r="B20" t="s">
        <v>5</v>
      </c>
      <c r="C20" t="s">
        <v>58</v>
      </c>
      <c r="D20" t="s">
        <v>59</v>
      </c>
      <c r="E20" t="str">
        <f>HYPERLINK("https://talan.bank.gov.ua/get-user-certificate/9JaHsZvYiMQZRBGn-WJT","Завантажити сертифікат")</f>
        <v>Завантажити сертифікат</v>
      </c>
    </row>
    <row r="21" spans="1:5" x14ac:dyDescent="0.3">
      <c r="A21" t="s">
        <v>60</v>
      </c>
      <c r="B21" t="s">
        <v>5</v>
      </c>
      <c r="C21" t="s">
        <v>61</v>
      </c>
      <c r="D21" t="s">
        <v>62</v>
      </c>
      <c r="E21" t="str">
        <f>HYPERLINK("https://talan.bank.gov.ua/get-user-certificate/9JaHsiDhnOufZaMNoEiz","Завантажити сертифікат")</f>
        <v>Завантажити сертифікат</v>
      </c>
    </row>
    <row r="22" spans="1:5" x14ac:dyDescent="0.3">
      <c r="A22" t="s">
        <v>63</v>
      </c>
      <c r="B22" t="s">
        <v>5</v>
      </c>
      <c r="C22" t="s">
        <v>64</v>
      </c>
      <c r="D22" t="s">
        <v>65</v>
      </c>
      <c r="E22" t="str">
        <f>HYPERLINK("https://talan.bank.gov.ua/get-user-certificate/9JaHsd1rYpdZ6sJivVaN","Завантажити сертифікат")</f>
        <v>Завантажити сертифікат</v>
      </c>
    </row>
    <row r="23" spans="1:5" x14ac:dyDescent="0.3">
      <c r="A23" t="s">
        <v>66</v>
      </c>
      <c r="B23" t="s">
        <v>5</v>
      </c>
      <c r="C23" t="s">
        <v>67</v>
      </c>
      <c r="D23" t="s">
        <v>65</v>
      </c>
      <c r="E23" t="str">
        <f>HYPERLINK("https://talan.bank.gov.ua/get-user-certificate/9JaHs5HOyW4ccVM_o-qT","Завантажити сертифікат")</f>
        <v>Завантажити сертифікат</v>
      </c>
    </row>
    <row r="24" spans="1:5" x14ac:dyDescent="0.3">
      <c r="A24" t="s">
        <v>68</v>
      </c>
      <c r="B24" t="s">
        <v>5</v>
      </c>
      <c r="C24" t="s">
        <v>69</v>
      </c>
      <c r="D24" t="s">
        <v>65</v>
      </c>
      <c r="E24" t="str">
        <f>HYPERLINK("https://talan.bank.gov.ua/get-user-certificate/9JaHsz9yc9Q8tzvoFF3l","Завантажити сертифікат")</f>
        <v>Завантажити сертифікат</v>
      </c>
    </row>
    <row r="25" spans="1:5" x14ac:dyDescent="0.3">
      <c r="A25" t="s">
        <v>70</v>
      </c>
      <c r="B25" t="s">
        <v>5</v>
      </c>
      <c r="C25" t="s">
        <v>71</v>
      </c>
      <c r="D25" t="s">
        <v>72</v>
      </c>
      <c r="E25" t="str">
        <f>HYPERLINK("https://talan.bank.gov.ua/get-user-certificate/9JaHsJOX0jFk5i1dX9Vq","Завантажити сертифікат")</f>
        <v>Завантажити сертифікат</v>
      </c>
    </row>
    <row r="26" spans="1:5" x14ac:dyDescent="0.3">
      <c r="A26" t="s">
        <v>73</v>
      </c>
      <c r="B26" t="s">
        <v>5</v>
      </c>
      <c r="C26" t="s">
        <v>74</v>
      </c>
      <c r="D26" t="s">
        <v>65</v>
      </c>
      <c r="E26" t="str">
        <f>HYPERLINK("https://talan.bank.gov.ua/get-user-certificate/9JaHsKudUmy_UlxQ5mMm","Завантажити сертифікат")</f>
        <v>Завантажити сертифікат</v>
      </c>
    </row>
    <row r="27" spans="1:5" x14ac:dyDescent="0.3">
      <c r="A27" t="s">
        <v>75</v>
      </c>
      <c r="B27" t="s">
        <v>5</v>
      </c>
      <c r="C27" t="s">
        <v>76</v>
      </c>
      <c r="D27" t="s">
        <v>77</v>
      </c>
      <c r="E27" t="str">
        <f>HYPERLINK("https://talan.bank.gov.ua/get-user-certificate/9JaHs1iGaV4cGcrXJ7oL","Завантажити сертифікат")</f>
        <v>Завантажити сертифікат</v>
      </c>
    </row>
    <row r="28" spans="1:5" x14ac:dyDescent="0.3">
      <c r="A28" t="s">
        <v>78</v>
      </c>
      <c r="B28" t="s">
        <v>5</v>
      </c>
      <c r="C28" t="s">
        <v>79</v>
      </c>
      <c r="D28" t="s">
        <v>7</v>
      </c>
      <c r="E28" t="str">
        <f>HYPERLINK("https://talan.bank.gov.ua/get-user-certificate/9JaHssin5YuXyEA5MFky","Завантажити сертифікат")</f>
        <v>Завантажити сертифікат</v>
      </c>
    </row>
    <row r="29" spans="1:5" x14ac:dyDescent="0.3">
      <c r="A29" t="s">
        <v>80</v>
      </c>
      <c r="B29" t="s">
        <v>5</v>
      </c>
      <c r="C29" t="s">
        <v>81</v>
      </c>
      <c r="D29" t="s">
        <v>65</v>
      </c>
      <c r="E29" t="str">
        <f>HYPERLINK("https://talan.bank.gov.ua/get-user-certificate/9JaHs2mBqEvszRD8sRFZ","Завантажити сертифікат")</f>
        <v>Завантажити сертифікат</v>
      </c>
    </row>
    <row r="30" spans="1:5" x14ac:dyDescent="0.3">
      <c r="A30" t="s">
        <v>82</v>
      </c>
      <c r="B30" t="s">
        <v>5</v>
      </c>
      <c r="C30" t="s">
        <v>83</v>
      </c>
      <c r="D30" t="s">
        <v>7</v>
      </c>
      <c r="E30" t="str">
        <f>HYPERLINK("https://talan.bank.gov.ua/get-user-certificate/9JaHsWPuQKbpltHasMPz","Завантажити сертифікат")</f>
        <v>Завантажити сертифікат</v>
      </c>
    </row>
    <row r="31" spans="1:5" x14ac:dyDescent="0.3">
      <c r="A31" t="s">
        <v>84</v>
      </c>
      <c r="B31" t="s">
        <v>5</v>
      </c>
      <c r="C31" t="s">
        <v>85</v>
      </c>
      <c r="D31" t="s">
        <v>65</v>
      </c>
      <c r="E31" t="str">
        <f>HYPERLINK("https://talan.bank.gov.ua/get-user-certificate/9JaHs20TamVj0_uS1VNm","Завантажити сертифікат")</f>
        <v>Завантажити сертифікат</v>
      </c>
    </row>
    <row r="32" spans="1:5" x14ac:dyDescent="0.3">
      <c r="A32" t="s">
        <v>86</v>
      </c>
      <c r="B32" t="s">
        <v>5</v>
      </c>
      <c r="C32" t="s">
        <v>87</v>
      </c>
      <c r="D32" t="s">
        <v>65</v>
      </c>
      <c r="E32" t="str">
        <f>HYPERLINK("https://talan.bank.gov.ua/get-user-certificate/9JaHsxcNkMu_RdiM0q7g","Завантажити сертифікат")</f>
        <v>Завантажити сертифікат</v>
      </c>
    </row>
    <row r="33" spans="1:5" x14ac:dyDescent="0.3">
      <c r="A33" t="s">
        <v>88</v>
      </c>
      <c r="B33" t="s">
        <v>5</v>
      </c>
      <c r="C33" t="s">
        <v>89</v>
      </c>
      <c r="D33" t="s">
        <v>65</v>
      </c>
      <c r="E33" t="str">
        <f>HYPERLINK("https://talan.bank.gov.ua/get-user-certificate/9JaHs8yJ5BwR5emv4RBC","Завантажити сертифікат")</f>
        <v>Завантажити сертифікат</v>
      </c>
    </row>
    <row r="34" spans="1:5" x14ac:dyDescent="0.3">
      <c r="A34" t="s">
        <v>90</v>
      </c>
      <c r="B34" t="s">
        <v>5</v>
      </c>
      <c r="C34" t="s">
        <v>91</v>
      </c>
      <c r="D34" t="s">
        <v>65</v>
      </c>
      <c r="E34" t="str">
        <f>HYPERLINK("https://talan.bank.gov.ua/get-user-certificate/9JaHs8HqJlcK_DhjKH57","Завантажити сертифікат")</f>
        <v>Завантажити сертифікат</v>
      </c>
    </row>
    <row r="35" spans="1:5" x14ac:dyDescent="0.3">
      <c r="A35" t="s">
        <v>92</v>
      </c>
      <c r="B35" t="s">
        <v>5</v>
      </c>
      <c r="C35" t="s">
        <v>93</v>
      </c>
      <c r="D35" t="s">
        <v>40</v>
      </c>
      <c r="E35" t="str">
        <f>HYPERLINK("https://talan.bank.gov.ua/get-user-certificate/9JaHs3w7C9AyQd0iujGe","Завантажити сертифікат")</f>
        <v>Завантажити сертифікат</v>
      </c>
    </row>
    <row r="36" spans="1:5" x14ac:dyDescent="0.3">
      <c r="A36" t="s">
        <v>94</v>
      </c>
      <c r="B36" t="s">
        <v>5</v>
      </c>
      <c r="C36" t="s">
        <v>95</v>
      </c>
      <c r="D36" t="s">
        <v>65</v>
      </c>
      <c r="E36" t="str">
        <f>HYPERLINK("https://talan.bank.gov.ua/get-user-certificate/9JaHsuw9vemeVoKIgfuw","Завантажити сертифікат")</f>
        <v>Завантажити сертифікат</v>
      </c>
    </row>
    <row r="37" spans="1:5" x14ac:dyDescent="0.3">
      <c r="A37" t="s">
        <v>96</v>
      </c>
      <c r="B37" t="s">
        <v>5</v>
      </c>
      <c r="C37" t="s">
        <v>97</v>
      </c>
      <c r="D37" t="s">
        <v>65</v>
      </c>
      <c r="E37" t="str">
        <f>HYPERLINK("https://talan.bank.gov.ua/get-user-certificate/9JaHsbulP-xiog2hfH8_","Завантажити сертифікат")</f>
        <v>Завантажити сертифікат</v>
      </c>
    </row>
    <row r="38" spans="1:5" x14ac:dyDescent="0.3">
      <c r="A38" t="s">
        <v>98</v>
      </c>
      <c r="B38" t="s">
        <v>5</v>
      </c>
      <c r="C38" t="s">
        <v>99</v>
      </c>
      <c r="D38" t="s">
        <v>40</v>
      </c>
      <c r="E38" t="str">
        <f>HYPERLINK("https://talan.bank.gov.ua/get-user-certificate/9JaHsY_WTH2zL50im7ef","Завантажити сертифікат")</f>
        <v>Завантажити сертифікат</v>
      </c>
    </row>
    <row r="39" spans="1:5" x14ac:dyDescent="0.3">
      <c r="A39" t="s">
        <v>100</v>
      </c>
      <c r="B39" t="s">
        <v>5</v>
      </c>
      <c r="C39" t="s">
        <v>101</v>
      </c>
      <c r="D39" t="s">
        <v>102</v>
      </c>
      <c r="E39" t="str">
        <f>HYPERLINK("https://talan.bank.gov.ua/get-user-certificate/9JaHsoY2MHYHC78Px-0a","Завантажити сертифікат")</f>
        <v>Завантажити сертифікат</v>
      </c>
    </row>
    <row r="40" spans="1:5" x14ac:dyDescent="0.3">
      <c r="A40" t="s">
        <v>103</v>
      </c>
      <c r="B40" t="s">
        <v>5</v>
      </c>
      <c r="C40" t="s">
        <v>104</v>
      </c>
      <c r="D40" t="s">
        <v>105</v>
      </c>
      <c r="E40" t="str">
        <f>HYPERLINK("https://talan.bank.gov.ua/get-user-certificate/9JaHsoyTEMA0l31XyuXS","Завантажити сертифікат")</f>
        <v>Завантажити сертифікат</v>
      </c>
    </row>
    <row r="41" spans="1:5" x14ac:dyDescent="0.3">
      <c r="A41" t="s">
        <v>106</v>
      </c>
      <c r="B41" t="s">
        <v>5</v>
      </c>
      <c r="C41" t="s">
        <v>107</v>
      </c>
      <c r="D41" t="s">
        <v>108</v>
      </c>
      <c r="E41" t="str">
        <f>HYPERLINK("https://talan.bank.gov.ua/get-user-certificate/9JaHsES-fIKpRJh5zOnX","Завантажити сертифікат")</f>
        <v>Завантажити сертифікат</v>
      </c>
    </row>
    <row r="42" spans="1:5" x14ac:dyDescent="0.3">
      <c r="A42" t="s">
        <v>109</v>
      </c>
      <c r="B42" t="s">
        <v>5</v>
      </c>
      <c r="C42" t="s">
        <v>110</v>
      </c>
      <c r="D42" t="s">
        <v>111</v>
      </c>
      <c r="E42" t="str">
        <f>HYPERLINK("https://talan.bank.gov.ua/get-user-certificate/9JaHsYSDvi6ymnBmDSD1","Завантажити сертифікат")</f>
        <v>Завантажити сертифікат</v>
      </c>
    </row>
    <row r="43" spans="1:5" x14ac:dyDescent="0.3">
      <c r="A43" t="s">
        <v>112</v>
      </c>
      <c r="B43" t="s">
        <v>5</v>
      </c>
      <c r="C43" t="s">
        <v>113</v>
      </c>
      <c r="D43" t="s">
        <v>114</v>
      </c>
      <c r="E43" t="str">
        <f>HYPERLINK("https://talan.bank.gov.ua/get-user-certificate/9JaHsrV5qcj-4QdL0e3m","Завантажити сертифікат")</f>
        <v>Завантажити сертифікат</v>
      </c>
    </row>
    <row r="44" spans="1:5" x14ac:dyDescent="0.3">
      <c r="A44" t="s">
        <v>115</v>
      </c>
      <c r="B44" t="s">
        <v>5</v>
      </c>
      <c r="C44" t="s">
        <v>116</v>
      </c>
      <c r="D44" t="s">
        <v>65</v>
      </c>
      <c r="E44" t="str">
        <f>HYPERLINK("https://talan.bank.gov.ua/get-user-certificate/9JaHs9Gg2o66dYnLcy-5","Завантажити сертифікат")</f>
        <v>Завантажити сертифікат</v>
      </c>
    </row>
    <row r="45" spans="1:5" x14ac:dyDescent="0.3">
      <c r="A45" t="s">
        <v>117</v>
      </c>
      <c r="B45" t="s">
        <v>5</v>
      </c>
      <c r="C45" t="s">
        <v>118</v>
      </c>
      <c r="D45" t="s">
        <v>77</v>
      </c>
      <c r="E45" t="str">
        <f>HYPERLINK("https://talan.bank.gov.ua/get-user-certificate/9JaHsopw90h3FFOnXgj5","Завантажити сертифікат")</f>
        <v>Завантажити сертифікат</v>
      </c>
    </row>
    <row r="46" spans="1:5" x14ac:dyDescent="0.3">
      <c r="A46" t="s">
        <v>119</v>
      </c>
      <c r="B46" t="s">
        <v>5</v>
      </c>
      <c r="C46" t="s">
        <v>120</v>
      </c>
      <c r="D46" t="s">
        <v>121</v>
      </c>
      <c r="E46" t="str">
        <f>HYPERLINK("https://talan.bank.gov.ua/get-user-certificate/9JaHsm8Gl2GoC9ate08g","Завантажити сертифікат")</f>
        <v>Завантажити сертифікат</v>
      </c>
    </row>
    <row r="47" spans="1:5" x14ac:dyDescent="0.3">
      <c r="A47" t="s">
        <v>122</v>
      </c>
      <c r="B47" t="s">
        <v>5</v>
      </c>
      <c r="C47" t="s">
        <v>123</v>
      </c>
      <c r="D47" t="s">
        <v>124</v>
      </c>
      <c r="E47" t="str">
        <f>HYPERLINK("https://talan.bank.gov.ua/get-user-certificate/9JaHse4zx7WI_YnJHRsG","Завантажити сертифікат")</f>
        <v>Завантажити сертифікат</v>
      </c>
    </row>
    <row r="48" spans="1:5" x14ac:dyDescent="0.3">
      <c r="A48" t="s">
        <v>125</v>
      </c>
      <c r="B48" t="s">
        <v>5</v>
      </c>
      <c r="C48" t="s">
        <v>126</v>
      </c>
      <c r="D48" t="s">
        <v>127</v>
      </c>
      <c r="E48" t="str">
        <f>HYPERLINK("https://talan.bank.gov.ua/get-user-certificate/9JaHsgC8ge0Qmj8SC5QT","Завантажити сертифікат")</f>
        <v>Завантажити сертифікат</v>
      </c>
    </row>
    <row r="49" spans="1:5" x14ac:dyDescent="0.3">
      <c r="A49" t="s">
        <v>128</v>
      </c>
      <c r="B49" t="s">
        <v>5</v>
      </c>
      <c r="C49" t="s">
        <v>129</v>
      </c>
      <c r="D49" t="s">
        <v>130</v>
      </c>
      <c r="E49" t="str">
        <f>HYPERLINK("https://talan.bank.gov.ua/get-user-certificate/9JaHs8LW-x5Z43gaachK","Завантажити сертифікат")</f>
        <v>Завантажити сертифікат</v>
      </c>
    </row>
    <row r="50" spans="1:5" x14ac:dyDescent="0.3">
      <c r="A50" t="s">
        <v>131</v>
      </c>
      <c r="B50" t="s">
        <v>5</v>
      </c>
      <c r="C50" t="s">
        <v>132</v>
      </c>
      <c r="D50" t="s">
        <v>133</v>
      </c>
      <c r="E50" t="str">
        <f>HYPERLINK("https://talan.bank.gov.ua/get-user-certificate/9JaHsuL3CNs2Amfj9wd3","Завантажити сертифікат")</f>
        <v>Завантажити сертифікат</v>
      </c>
    </row>
    <row r="51" spans="1:5" x14ac:dyDescent="0.3">
      <c r="A51" t="s">
        <v>134</v>
      </c>
      <c r="B51" t="s">
        <v>5</v>
      </c>
      <c r="C51" t="s">
        <v>135</v>
      </c>
      <c r="D51" t="s">
        <v>136</v>
      </c>
      <c r="E51" t="str">
        <f>HYPERLINK("https://talan.bank.gov.ua/get-user-certificate/9JaHsBB-MX0g7djowSmp","Завантажити сертифікат")</f>
        <v>Завантажити сертифікат</v>
      </c>
    </row>
    <row r="52" spans="1:5" x14ac:dyDescent="0.3">
      <c r="A52" t="s">
        <v>137</v>
      </c>
      <c r="B52" t="s">
        <v>5</v>
      </c>
      <c r="C52" t="s">
        <v>138</v>
      </c>
      <c r="D52" t="s">
        <v>139</v>
      </c>
      <c r="E52" t="str">
        <f>HYPERLINK("https://talan.bank.gov.ua/get-user-certificate/9JaHsiThHrxPJ59nx4y3","Завантажити сертифікат")</f>
        <v>Завантажити сертифікат</v>
      </c>
    </row>
    <row r="53" spans="1:5" x14ac:dyDescent="0.3">
      <c r="A53" t="s">
        <v>140</v>
      </c>
      <c r="B53" t="s">
        <v>5</v>
      </c>
      <c r="C53" t="s">
        <v>141</v>
      </c>
      <c r="D53" t="s">
        <v>142</v>
      </c>
      <c r="E53" t="str">
        <f>HYPERLINK("https://talan.bank.gov.ua/get-user-certificate/9JaHsPzFM0HH-NRY3hs-","Завантажити сертифікат")</f>
        <v>Завантажити сертифікат</v>
      </c>
    </row>
    <row r="54" spans="1:5" x14ac:dyDescent="0.3">
      <c r="A54" t="s">
        <v>143</v>
      </c>
      <c r="B54" t="s">
        <v>5</v>
      </c>
      <c r="C54" t="s">
        <v>144</v>
      </c>
      <c r="D54" t="s">
        <v>145</v>
      </c>
      <c r="E54" t="str">
        <f>HYPERLINK("https://talan.bank.gov.ua/get-user-certificate/9JaHsbCOgFjgCx1tZVsc","Завантажити сертифікат")</f>
        <v>Завантажити сертифікат</v>
      </c>
    </row>
    <row r="55" spans="1:5" x14ac:dyDescent="0.3">
      <c r="A55" t="s">
        <v>146</v>
      </c>
      <c r="B55" t="s">
        <v>5</v>
      </c>
      <c r="C55" t="s">
        <v>147</v>
      </c>
      <c r="D55" t="s">
        <v>148</v>
      </c>
      <c r="E55" t="str">
        <f>HYPERLINK("https://talan.bank.gov.ua/get-user-certificate/9JaHsDucNUYd9GjytiLW","Завантажити сертифікат")</f>
        <v>Завантажити сертифікат</v>
      </c>
    </row>
    <row r="56" spans="1:5" x14ac:dyDescent="0.3">
      <c r="A56" t="s">
        <v>149</v>
      </c>
      <c r="B56" t="s">
        <v>5</v>
      </c>
      <c r="C56" t="s">
        <v>150</v>
      </c>
      <c r="D56" t="s">
        <v>151</v>
      </c>
      <c r="E56" t="str">
        <f>HYPERLINK("https://talan.bank.gov.ua/get-user-certificate/9JaHsq7RidpHXJb8kYAJ","Завантажити сертифікат")</f>
        <v>Завантажити сертифікат</v>
      </c>
    </row>
    <row r="57" spans="1:5" x14ac:dyDescent="0.3">
      <c r="A57" t="s">
        <v>152</v>
      </c>
      <c r="B57" t="s">
        <v>5</v>
      </c>
      <c r="C57" t="s">
        <v>153</v>
      </c>
      <c r="D57" t="s">
        <v>154</v>
      </c>
      <c r="E57" t="str">
        <f>HYPERLINK("https://talan.bank.gov.ua/get-user-certificate/9JaHsqefE9nH54a0dT5D","Завантажити сертифікат")</f>
        <v>Завантажити сертифікат</v>
      </c>
    </row>
    <row r="58" spans="1:5" x14ac:dyDescent="0.3">
      <c r="A58" t="s">
        <v>155</v>
      </c>
      <c r="B58" t="s">
        <v>5</v>
      </c>
      <c r="C58" t="s">
        <v>156</v>
      </c>
      <c r="D58" t="s">
        <v>157</v>
      </c>
      <c r="E58" t="str">
        <f>HYPERLINK("https://talan.bank.gov.ua/get-user-certificate/9JaHs-lvK2tPUM_okToB","Завантажити сертифікат")</f>
        <v>Завантажити сертифікат</v>
      </c>
    </row>
    <row r="59" spans="1:5" x14ac:dyDescent="0.3">
      <c r="A59" t="s">
        <v>158</v>
      </c>
      <c r="B59" t="s">
        <v>5</v>
      </c>
      <c r="C59" t="s">
        <v>159</v>
      </c>
      <c r="D59" t="s">
        <v>160</v>
      </c>
      <c r="E59" t="str">
        <f>HYPERLINK("https://talan.bank.gov.ua/get-user-certificate/9JaHsJrlIeHI_Qe-eOiD","Завантажити сертифікат")</f>
        <v>Завантажити сертифікат</v>
      </c>
    </row>
    <row r="60" spans="1:5" x14ac:dyDescent="0.3">
      <c r="A60" t="s">
        <v>161</v>
      </c>
      <c r="B60" t="s">
        <v>5</v>
      </c>
      <c r="C60" t="s">
        <v>162</v>
      </c>
      <c r="D60" t="s">
        <v>25</v>
      </c>
      <c r="E60" t="str">
        <f>HYPERLINK("https://talan.bank.gov.ua/get-user-certificate/9JaHsAoG_guJqvg3OC3G","Завантажити сертифікат")</f>
        <v>Завантажити сертифікат</v>
      </c>
    </row>
    <row r="61" spans="1:5" x14ac:dyDescent="0.3">
      <c r="A61" t="s">
        <v>163</v>
      </c>
      <c r="B61" t="s">
        <v>5</v>
      </c>
      <c r="C61" t="s">
        <v>164</v>
      </c>
      <c r="D61" t="s">
        <v>25</v>
      </c>
      <c r="E61" t="str">
        <f>HYPERLINK("https://talan.bank.gov.ua/get-user-certificate/9JaHs4u4m0SK4crpmn4N","Завантажити сертифікат")</f>
        <v>Завантажити сертифікат</v>
      </c>
    </row>
    <row r="62" spans="1:5" x14ac:dyDescent="0.3">
      <c r="A62" t="s">
        <v>165</v>
      </c>
      <c r="B62" t="s">
        <v>5</v>
      </c>
      <c r="C62" t="s">
        <v>166</v>
      </c>
      <c r="D62" t="s">
        <v>34</v>
      </c>
      <c r="E62" t="str">
        <f>HYPERLINK("https://talan.bank.gov.ua/get-user-certificate/9JaHsIrEh-rGKrJkq815","Завантажити сертифікат")</f>
        <v>Завантажити сертифікат</v>
      </c>
    </row>
    <row r="63" spans="1:5" x14ac:dyDescent="0.3">
      <c r="A63" t="s">
        <v>167</v>
      </c>
      <c r="B63" t="s">
        <v>5</v>
      </c>
      <c r="C63" t="s">
        <v>168</v>
      </c>
      <c r="D63" t="s">
        <v>169</v>
      </c>
      <c r="E63" t="str">
        <f>HYPERLINK("https://talan.bank.gov.ua/get-user-certificate/9JaHsXysqeg_2-bcTwHO","Завантажити сертифікат")</f>
        <v>Завантажити сертифікат</v>
      </c>
    </row>
    <row r="64" spans="1:5" x14ac:dyDescent="0.3">
      <c r="A64" t="s">
        <v>170</v>
      </c>
      <c r="B64" t="s">
        <v>5</v>
      </c>
      <c r="C64" t="s">
        <v>171</v>
      </c>
      <c r="D64" t="s">
        <v>172</v>
      </c>
      <c r="E64" t="str">
        <f>HYPERLINK("https://talan.bank.gov.ua/get-user-certificate/9JaHsaeszSpuXPUfrvmB","Завантажити сертифікат")</f>
        <v>Завантажити сертифікат</v>
      </c>
    </row>
    <row r="65" spans="1:5" x14ac:dyDescent="0.3">
      <c r="A65" t="s">
        <v>173</v>
      </c>
      <c r="B65" t="s">
        <v>5</v>
      </c>
      <c r="C65" t="s">
        <v>174</v>
      </c>
      <c r="D65" t="s">
        <v>34</v>
      </c>
      <c r="E65" t="str">
        <f>HYPERLINK("https://talan.bank.gov.ua/get-user-certificate/9JaHsW-qyUBeArfEOMUj","Завантажити сертифікат")</f>
        <v>Завантажити сертифікат</v>
      </c>
    </row>
    <row r="66" spans="1:5" x14ac:dyDescent="0.3">
      <c r="A66" t="s">
        <v>175</v>
      </c>
      <c r="B66" t="s">
        <v>5</v>
      </c>
      <c r="C66" t="s">
        <v>176</v>
      </c>
      <c r="D66" t="s">
        <v>169</v>
      </c>
      <c r="E66" t="str">
        <f>HYPERLINK("https://talan.bank.gov.ua/get-user-certificate/9JaHsuXl6QX2eGIerrig","Завантажити сертифікат")</f>
        <v>Завантажити сертифікат</v>
      </c>
    </row>
    <row r="67" spans="1:5" x14ac:dyDescent="0.3">
      <c r="A67" t="s">
        <v>177</v>
      </c>
      <c r="B67" t="s">
        <v>5</v>
      </c>
      <c r="C67" t="s">
        <v>178</v>
      </c>
      <c r="D67" t="s">
        <v>179</v>
      </c>
      <c r="E67" t="str">
        <f>HYPERLINK("https://talan.bank.gov.ua/get-user-certificate/9JaHsaJikrH7HgafEx_X","Завантажити сертифікат")</f>
        <v>Завантажити сертифікат</v>
      </c>
    </row>
    <row r="68" spans="1:5" x14ac:dyDescent="0.3">
      <c r="A68" t="s">
        <v>180</v>
      </c>
      <c r="B68" t="s">
        <v>5</v>
      </c>
      <c r="C68" t="s">
        <v>181</v>
      </c>
      <c r="D68" t="s">
        <v>59</v>
      </c>
      <c r="E68" t="str">
        <f>HYPERLINK("https://talan.bank.gov.ua/get-user-certificate/9JaHszFwfveBV63XqYwT","Завантажити сертифікат")</f>
        <v>Завантажити сертифікат</v>
      </c>
    </row>
    <row r="69" spans="1:5" x14ac:dyDescent="0.3">
      <c r="A69" t="s">
        <v>182</v>
      </c>
      <c r="B69" t="s">
        <v>5</v>
      </c>
      <c r="C69" t="s">
        <v>183</v>
      </c>
      <c r="D69" t="s">
        <v>184</v>
      </c>
      <c r="E69" t="str">
        <f>HYPERLINK("https://talan.bank.gov.ua/get-user-certificate/9JaHsSkUA5FiHFa28TUW","Завантажити сертифікат")</f>
        <v>Завантажити сертифікат</v>
      </c>
    </row>
    <row r="70" spans="1:5" x14ac:dyDescent="0.3">
      <c r="A70" t="s">
        <v>185</v>
      </c>
      <c r="B70" t="s">
        <v>5</v>
      </c>
      <c r="C70" t="s">
        <v>186</v>
      </c>
      <c r="D70" t="s">
        <v>187</v>
      </c>
      <c r="E70" t="str">
        <f>HYPERLINK("https://talan.bank.gov.ua/get-user-certificate/9JaHsn7fFV3yiO6bp8NE","Завантажити сертифікат")</f>
        <v>Завантажити сертифікат</v>
      </c>
    </row>
    <row r="71" spans="1:5" x14ac:dyDescent="0.3">
      <c r="A71" t="s">
        <v>188</v>
      </c>
      <c r="B71" t="s">
        <v>5</v>
      </c>
      <c r="C71" t="s">
        <v>189</v>
      </c>
      <c r="D71" t="s">
        <v>187</v>
      </c>
      <c r="E71" t="str">
        <f>HYPERLINK("https://talan.bank.gov.ua/get-user-certificate/9JaHsPoD_MmF4lBmHILa","Завантажити сертифікат")</f>
        <v>Завантажити сертифікат</v>
      </c>
    </row>
    <row r="72" spans="1:5" x14ac:dyDescent="0.3">
      <c r="A72" t="s">
        <v>190</v>
      </c>
      <c r="B72" t="s">
        <v>5</v>
      </c>
      <c r="C72" t="s">
        <v>191</v>
      </c>
      <c r="D72" t="s">
        <v>169</v>
      </c>
      <c r="E72" t="str">
        <f>HYPERLINK("https://talan.bank.gov.ua/get-user-certificate/9JaHsqRvaRRoIGogFIzx","Завантажити сертифікат")</f>
        <v>Завантажити сертифікат</v>
      </c>
    </row>
    <row r="73" spans="1:5" x14ac:dyDescent="0.3">
      <c r="A73" t="s">
        <v>192</v>
      </c>
      <c r="B73" t="s">
        <v>5</v>
      </c>
      <c r="C73" t="s">
        <v>193</v>
      </c>
      <c r="D73" t="s">
        <v>194</v>
      </c>
      <c r="E73" t="str">
        <f>HYPERLINK("https://talan.bank.gov.ua/get-user-certificate/9JaHspnszxJ3uFpMD6JW","Завантажити сертифікат")</f>
        <v>Завантажити сертифікат</v>
      </c>
    </row>
    <row r="74" spans="1:5" x14ac:dyDescent="0.3">
      <c r="A74" t="s">
        <v>195</v>
      </c>
      <c r="B74" t="s">
        <v>5</v>
      </c>
      <c r="C74" t="s">
        <v>196</v>
      </c>
      <c r="D74" t="s">
        <v>197</v>
      </c>
      <c r="E74" t="str">
        <f>HYPERLINK("https://talan.bank.gov.ua/get-user-certificate/9JaHsKSnfWx6-kkYIe0k","Завантажити сертифікат")</f>
        <v>Завантажити сертифікат</v>
      </c>
    </row>
    <row r="75" spans="1:5" x14ac:dyDescent="0.3">
      <c r="A75" t="s">
        <v>198</v>
      </c>
      <c r="B75" t="s">
        <v>5</v>
      </c>
      <c r="C75" t="s">
        <v>199</v>
      </c>
      <c r="D75" t="s">
        <v>102</v>
      </c>
      <c r="E75" t="str">
        <f>HYPERLINK("https://talan.bank.gov.ua/get-user-certificate/9JaHsI-ckx9aXHw8R8mA","Завантажити сертифікат")</f>
        <v>Завантажити сертифікат</v>
      </c>
    </row>
    <row r="76" spans="1:5" x14ac:dyDescent="0.3">
      <c r="A76" t="s">
        <v>200</v>
      </c>
      <c r="B76" t="s">
        <v>5</v>
      </c>
      <c r="C76" t="s">
        <v>201</v>
      </c>
      <c r="D76" t="s">
        <v>187</v>
      </c>
      <c r="E76" t="str">
        <f>HYPERLINK("https://talan.bank.gov.ua/get-user-certificate/9JaHsTA9Q0tyJRtFO6aP","Завантажити сертифікат")</f>
        <v>Завантажити сертифікат</v>
      </c>
    </row>
    <row r="77" spans="1:5" x14ac:dyDescent="0.3">
      <c r="A77" t="s">
        <v>202</v>
      </c>
      <c r="B77" t="s">
        <v>5</v>
      </c>
      <c r="C77" t="s">
        <v>203</v>
      </c>
      <c r="D77" t="s">
        <v>204</v>
      </c>
      <c r="E77" t="str">
        <f>HYPERLINK("https://talan.bank.gov.ua/get-user-certificate/9JaHs6VjqaPGmjZp_mLC","Завантажити сертифікат")</f>
        <v>Завантажити сертифікат</v>
      </c>
    </row>
    <row r="78" spans="1:5" x14ac:dyDescent="0.3">
      <c r="A78" t="s">
        <v>205</v>
      </c>
      <c r="B78" t="s">
        <v>5</v>
      </c>
      <c r="C78" t="s">
        <v>206</v>
      </c>
      <c r="D78" t="s">
        <v>204</v>
      </c>
      <c r="E78" t="str">
        <f>HYPERLINK("https://talan.bank.gov.ua/get-user-certificate/9JaHs2YRZhXrrGDP6dP6","Завантажити сертифікат")</f>
        <v>Завантажити сертифікат</v>
      </c>
    </row>
    <row r="79" spans="1:5" x14ac:dyDescent="0.3">
      <c r="A79" t="s">
        <v>207</v>
      </c>
      <c r="B79" t="s">
        <v>5</v>
      </c>
      <c r="C79" t="s">
        <v>208</v>
      </c>
      <c r="D79" t="s">
        <v>204</v>
      </c>
      <c r="E79" t="str">
        <f>HYPERLINK("https://talan.bank.gov.ua/get-user-certificate/9JaHs-lOtUFfLfAyxOc8","Завантажити сертифікат")</f>
        <v>Завантажити сертифікат</v>
      </c>
    </row>
    <row r="80" spans="1:5" x14ac:dyDescent="0.3">
      <c r="A80" t="s">
        <v>209</v>
      </c>
      <c r="B80" t="s">
        <v>5</v>
      </c>
      <c r="C80" t="s">
        <v>210</v>
      </c>
      <c r="D80" t="s">
        <v>211</v>
      </c>
      <c r="E80" t="str">
        <f>HYPERLINK("https://talan.bank.gov.ua/get-user-certificate/9JaHs-FVN3Klpwh4ftZU","Завантажити сертифікат")</f>
        <v>Завантажити сертифікат</v>
      </c>
    </row>
    <row r="81" spans="1:5" x14ac:dyDescent="0.3">
      <c r="A81" t="s">
        <v>212</v>
      </c>
      <c r="B81" t="s">
        <v>5</v>
      </c>
      <c r="C81" t="s">
        <v>213</v>
      </c>
      <c r="D81" t="s">
        <v>7</v>
      </c>
      <c r="E81" t="str">
        <f>HYPERLINK("https://talan.bank.gov.ua/get-user-certificate/9JaHsuStHDnKdW4Vcu0n","Завантажити сертифікат")</f>
        <v>Завантажити сертифікат</v>
      </c>
    </row>
    <row r="82" spans="1:5" x14ac:dyDescent="0.3">
      <c r="A82" t="s">
        <v>214</v>
      </c>
      <c r="B82" t="s">
        <v>5</v>
      </c>
      <c r="C82" t="s">
        <v>215</v>
      </c>
      <c r="D82" t="s">
        <v>216</v>
      </c>
      <c r="E82" t="str">
        <f>HYPERLINK("https://talan.bank.gov.ua/get-user-certificate/9JaHs6n5VuPku7VISEDM","Завантажити сертифікат")</f>
        <v>Завантажити сертифікат</v>
      </c>
    </row>
    <row r="83" spans="1:5" x14ac:dyDescent="0.3">
      <c r="A83" t="s">
        <v>217</v>
      </c>
      <c r="B83" t="s">
        <v>5</v>
      </c>
      <c r="C83" t="s">
        <v>218</v>
      </c>
      <c r="D83" t="s">
        <v>169</v>
      </c>
      <c r="E83" t="str">
        <f>HYPERLINK("https://talan.bank.gov.ua/get-user-certificate/9JaHszz6T07zFn4cv6jm","Завантажити сертифікат")</f>
        <v>Завантажити сертифікат</v>
      </c>
    </row>
    <row r="84" spans="1:5" x14ac:dyDescent="0.3">
      <c r="A84" t="s">
        <v>219</v>
      </c>
      <c r="B84" t="s">
        <v>5</v>
      </c>
      <c r="C84" t="s">
        <v>220</v>
      </c>
      <c r="D84" t="s">
        <v>221</v>
      </c>
      <c r="E84" t="str">
        <f>HYPERLINK("https://talan.bank.gov.ua/get-user-certificate/9JaHsgbN2WSdMyOGPEG9","Завантажити сертифікат")</f>
        <v>Завантажити сертифікат</v>
      </c>
    </row>
    <row r="85" spans="1:5" x14ac:dyDescent="0.3">
      <c r="A85" t="s">
        <v>222</v>
      </c>
      <c r="B85" t="s">
        <v>5</v>
      </c>
      <c r="C85" t="s">
        <v>223</v>
      </c>
      <c r="D85" t="s">
        <v>221</v>
      </c>
      <c r="E85" t="str">
        <f>HYPERLINK("https://talan.bank.gov.ua/get-user-certificate/9JaHsGIO3IY0GFLcVlBb","Завантажити сертифікат")</f>
        <v>Завантажити сертифікат</v>
      </c>
    </row>
    <row r="86" spans="1:5" x14ac:dyDescent="0.3">
      <c r="A86" t="s">
        <v>224</v>
      </c>
      <c r="B86" t="s">
        <v>5</v>
      </c>
      <c r="C86" t="s">
        <v>225</v>
      </c>
      <c r="D86" t="s">
        <v>226</v>
      </c>
      <c r="E86" t="str">
        <f>HYPERLINK("https://talan.bank.gov.ua/get-user-certificate/9JaHsqh3U7plXpSkq8A2","Завантажити сертифікат")</f>
        <v>Завантажити сертифікат</v>
      </c>
    </row>
    <row r="87" spans="1:5" x14ac:dyDescent="0.3">
      <c r="A87" t="s">
        <v>227</v>
      </c>
      <c r="B87" t="s">
        <v>5</v>
      </c>
      <c r="C87" t="s">
        <v>228</v>
      </c>
      <c r="D87" t="s">
        <v>229</v>
      </c>
      <c r="E87" t="str">
        <f>HYPERLINK("https://talan.bank.gov.ua/get-user-certificate/9JaHsNzI6ZSKwkMYWT3g","Завантажити сертифікат")</f>
        <v>Завантажити сертифікат</v>
      </c>
    </row>
    <row r="88" spans="1:5" x14ac:dyDescent="0.3">
      <c r="A88" t="s">
        <v>230</v>
      </c>
      <c r="B88" t="s">
        <v>5</v>
      </c>
      <c r="C88" t="s">
        <v>231</v>
      </c>
      <c r="D88" t="s">
        <v>232</v>
      </c>
      <c r="E88" t="str">
        <f>HYPERLINK("https://talan.bank.gov.ua/get-user-certificate/9JaHsR0w6ph1wGLkUZD1","Завантажити сертифікат")</f>
        <v>Завантажити сертифікат</v>
      </c>
    </row>
    <row r="89" spans="1:5" x14ac:dyDescent="0.3">
      <c r="A89" t="s">
        <v>233</v>
      </c>
      <c r="B89" t="s">
        <v>5</v>
      </c>
      <c r="C89" t="s">
        <v>234</v>
      </c>
      <c r="D89" t="s">
        <v>226</v>
      </c>
      <c r="E89" t="str">
        <f>HYPERLINK("https://talan.bank.gov.ua/get-user-certificate/9JaHs3O7HJwoMVnIMdsm","Завантажити сертифікат")</f>
        <v>Завантажити сертифікат</v>
      </c>
    </row>
    <row r="90" spans="1:5" x14ac:dyDescent="0.3">
      <c r="A90" t="s">
        <v>235</v>
      </c>
      <c r="B90" t="s">
        <v>5</v>
      </c>
      <c r="C90" t="s">
        <v>236</v>
      </c>
      <c r="D90" t="s">
        <v>187</v>
      </c>
      <c r="E90" t="str">
        <f>HYPERLINK("https://talan.bank.gov.ua/get-user-certificate/9JaHssdIAyuybUSu7jU-","Завантажити сертифікат")</f>
        <v>Завантажити сертифікат</v>
      </c>
    </row>
    <row r="91" spans="1:5" x14ac:dyDescent="0.3">
      <c r="A91" t="s">
        <v>237</v>
      </c>
      <c r="B91" t="s">
        <v>5</v>
      </c>
      <c r="C91" t="s">
        <v>238</v>
      </c>
      <c r="D91" t="s">
        <v>239</v>
      </c>
      <c r="E91" t="str">
        <f>HYPERLINK("https://talan.bank.gov.ua/get-user-certificate/9JaHs6I-jVlMunRebX39","Завантажити сертифікат")</f>
        <v>Завантажити сертифікат</v>
      </c>
    </row>
    <row r="92" spans="1:5" x14ac:dyDescent="0.3">
      <c r="A92" t="s">
        <v>240</v>
      </c>
      <c r="B92" t="s">
        <v>5</v>
      </c>
      <c r="C92" t="s">
        <v>241</v>
      </c>
      <c r="D92" t="s">
        <v>187</v>
      </c>
      <c r="E92" t="str">
        <f>HYPERLINK("https://talan.bank.gov.ua/get-user-certificate/9JaHsv10GTQRt0qSAonf","Завантажити сертифікат")</f>
        <v>Завантажити сертифікат</v>
      </c>
    </row>
    <row r="93" spans="1:5" x14ac:dyDescent="0.3">
      <c r="A93" t="s">
        <v>242</v>
      </c>
      <c r="B93" t="s">
        <v>5</v>
      </c>
      <c r="C93" t="s">
        <v>243</v>
      </c>
      <c r="D93" t="s">
        <v>187</v>
      </c>
      <c r="E93" t="str">
        <f>HYPERLINK("https://talan.bank.gov.ua/get-user-certificate/9JaHs9ZFYox3QnDkKQjs","Завантажити сертифікат")</f>
        <v>Завантажити сертифікат</v>
      </c>
    </row>
    <row r="94" spans="1:5" x14ac:dyDescent="0.3">
      <c r="A94" t="s">
        <v>244</v>
      </c>
      <c r="B94" t="s">
        <v>5</v>
      </c>
      <c r="C94" t="s">
        <v>245</v>
      </c>
      <c r="D94" t="s">
        <v>169</v>
      </c>
      <c r="E94" t="str">
        <f>HYPERLINK("https://talan.bank.gov.ua/get-user-certificate/9JaHsnYDFxg9QFdQJW17","Завантажити сертифікат")</f>
        <v>Завантажити сертифікат</v>
      </c>
    </row>
    <row r="95" spans="1:5" x14ac:dyDescent="0.3">
      <c r="A95" t="s">
        <v>246</v>
      </c>
      <c r="B95" t="s">
        <v>5</v>
      </c>
      <c r="C95" t="s">
        <v>247</v>
      </c>
      <c r="D95" t="s">
        <v>248</v>
      </c>
      <c r="E95" t="str">
        <f>HYPERLINK("https://talan.bank.gov.ua/get-user-certificate/9JaHsSiUe2zlvFK4nZnd","Завантажити сертифікат")</f>
        <v>Завантажити сертифікат</v>
      </c>
    </row>
    <row r="96" spans="1:5" x14ac:dyDescent="0.3">
      <c r="A96" t="s">
        <v>249</v>
      </c>
      <c r="B96" t="s">
        <v>5</v>
      </c>
      <c r="C96" t="s">
        <v>250</v>
      </c>
      <c r="D96" t="s">
        <v>251</v>
      </c>
      <c r="E96" t="str">
        <f>HYPERLINK("https://talan.bank.gov.ua/get-user-certificate/9JaHsZEOpErX4vrd9I8J","Завантажити сертифікат")</f>
        <v>Завантажити сертифікат</v>
      </c>
    </row>
    <row r="97" spans="1:5" x14ac:dyDescent="0.3">
      <c r="A97" t="s">
        <v>252</v>
      </c>
      <c r="B97" t="s">
        <v>5</v>
      </c>
      <c r="C97" t="s">
        <v>253</v>
      </c>
      <c r="D97" t="s">
        <v>254</v>
      </c>
      <c r="E97" t="str">
        <f>HYPERLINK("https://talan.bank.gov.ua/get-user-certificate/9JaHsB56lqNCpqI12Iku","Завантажити сертифікат")</f>
        <v>Завантажити сертифікат</v>
      </c>
    </row>
    <row r="98" spans="1:5" x14ac:dyDescent="0.3">
      <c r="A98" t="s">
        <v>255</v>
      </c>
      <c r="B98" t="s">
        <v>5</v>
      </c>
      <c r="C98" t="s">
        <v>256</v>
      </c>
      <c r="D98" t="s">
        <v>254</v>
      </c>
      <c r="E98" t="str">
        <f>HYPERLINK("https://talan.bank.gov.ua/get-user-certificate/9JaHs0KXPNb_CsMUnQRj","Завантажити сертифікат")</f>
        <v>Завантажити сертифікат</v>
      </c>
    </row>
    <row r="99" spans="1:5" x14ac:dyDescent="0.3">
      <c r="A99" t="s">
        <v>257</v>
      </c>
      <c r="B99" t="s">
        <v>5</v>
      </c>
      <c r="C99" t="s">
        <v>258</v>
      </c>
      <c r="D99" t="s">
        <v>259</v>
      </c>
      <c r="E99" t="str">
        <f>HYPERLINK("https://talan.bank.gov.ua/get-user-certificate/9JaHstztH86ryH26QpyI","Завантажити сертифікат")</f>
        <v>Завантажити сертифікат</v>
      </c>
    </row>
    <row r="100" spans="1:5" x14ac:dyDescent="0.3">
      <c r="A100" t="s">
        <v>260</v>
      </c>
      <c r="B100" t="s">
        <v>5</v>
      </c>
      <c r="C100" t="s">
        <v>261</v>
      </c>
      <c r="D100" t="s">
        <v>254</v>
      </c>
      <c r="E100" t="str">
        <f>HYPERLINK("https://talan.bank.gov.ua/get-user-certificate/9JaHskj_AHMb78qgp1H8","Завантажити сертифікат")</f>
        <v>Завантажити сертифікат</v>
      </c>
    </row>
    <row r="101" spans="1:5" x14ac:dyDescent="0.3">
      <c r="A101" t="s">
        <v>262</v>
      </c>
      <c r="B101" t="s">
        <v>5</v>
      </c>
      <c r="C101" t="s">
        <v>263</v>
      </c>
      <c r="D101" t="s">
        <v>264</v>
      </c>
      <c r="E101" t="str">
        <f>HYPERLINK("https://talan.bank.gov.ua/get-user-certificate/9JaHs8Pkcr8zhNodOQoU","Завантажити сертифікат")</f>
        <v>Завантажити сертифікат</v>
      </c>
    </row>
    <row r="102" spans="1:5" x14ac:dyDescent="0.3">
      <c r="A102" t="s">
        <v>265</v>
      </c>
      <c r="B102" t="s">
        <v>5</v>
      </c>
      <c r="C102" t="s">
        <v>266</v>
      </c>
      <c r="D102" t="s">
        <v>267</v>
      </c>
      <c r="E102" t="str">
        <f>HYPERLINK("https://talan.bank.gov.ua/get-user-certificate/9JaHs1hZ3Igzxy5Ib10R","Завантажити сертифікат")</f>
        <v>Завантажити сертифікат</v>
      </c>
    </row>
    <row r="103" spans="1:5" x14ac:dyDescent="0.3">
      <c r="A103" t="s">
        <v>268</v>
      </c>
      <c r="B103" t="s">
        <v>5</v>
      </c>
      <c r="C103" t="s">
        <v>269</v>
      </c>
      <c r="D103" t="s">
        <v>169</v>
      </c>
      <c r="E103" t="str">
        <f>HYPERLINK("https://talan.bank.gov.ua/get-user-certificate/9JaHsOl9AE6Vt-9bkGAq","Завантажити сертифікат")</f>
        <v>Завантажити сертифікат</v>
      </c>
    </row>
    <row r="104" spans="1:5" x14ac:dyDescent="0.3">
      <c r="A104" t="s">
        <v>270</v>
      </c>
      <c r="B104" t="s">
        <v>5</v>
      </c>
      <c r="C104" t="s">
        <v>271</v>
      </c>
      <c r="D104" t="s">
        <v>272</v>
      </c>
      <c r="E104" t="str">
        <f>HYPERLINK("https://talan.bank.gov.ua/get-user-certificate/9JaHs1YGJqbmH9rhaoq9","Завантажити сертифікат")</f>
        <v>Завантажити сертифікат</v>
      </c>
    </row>
    <row r="105" spans="1:5" x14ac:dyDescent="0.3">
      <c r="A105" t="s">
        <v>273</v>
      </c>
      <c r="B105" t="s">
        <v>5</v>
      </c>
      <c r="C105" t="s">
        <v>274</v>
      </c>
      <c r="D105" t="s">
        <v>275</v>
      </c>
      <c r="E105" t="str">
        <f>HYPERLINK("https://talan.bank.gov.ua/get-user-certificate/9JaHsjHHMJ5DOPodFmT1","Завантажити сертифікат")</f>
        <v>Завантажити сертифікат</v>
      </c>
    </row>
    <row r="106" spans="1:5" x14ac:dyDescent="0.3">
      <c r="A106" t="s">
        <v>276</v>
      </c>
      <c r="B106" t="s">
        <v>5</v>
      </c>
      <c r="C106" t="s">
        <v>277</v>
      </c>
      <c r="D106" t="s">
        <v>278</v>
      </c>
      <c r="E106" t="str">
        <f>HYPERLINK("https://talan.bank.gov.ua/get-user-certificate/9JaHsA6uFf02exllU0oD","Завантажити сертифікат")</f>
        <v>Завантажити сертифікат</v>
      </c>
    </row>
    <row r="107" spans="1:5" x14ac:dyDescent="0.3">
      <c r="A107" t="s">
        <v>279</v>
      </c>
      <c r="B107" t="s">
        <v>5</v>
      </c>
      <c r="C107" t="s">
        <v>280</v>
      </c>
      <c r="D107" t="s">
        <v>281</v>
      </c>
      <c r="E107" t="str">
        <f>HYPERLINK("https://talan.bank.gov.ua/get-user-certificate/9JaHspl_TOEY5zPycOtS","Завантажити сертифікат")</f>
        <v>Завантажити сертифікат</v>
      </c>
    </row>
    <row r="108" spans="1:5" x14ac:dyDescent="0.3">
      <c r="A108" t="s">
        <v>282</v>
      </c>
      <c r="B108" t="s">
        <v>5</v>
      </c>
      <c r="C108" t="s">
        <v>283</v>
      </c>
      <c r="D108" t="s">
        <v>102</v>
      </c>
      <c r="E108" t="str">
        <f>HYPERLINK("https://talan.bank.gov.ua/get-user-certificate/9JaHsR-ZHhOwcF9EBj1c","Завантажити сертифікат")</f>
        <v>Завантажити сертифікат</v>
      </c>
    </row>
    <row r="109" spans="1:5" x14ac:dyDescent="0.3">
      <c r="A109" t="s">
        <v>284</v>
      </c>
      <c r="B109" t="s">
        <v>5</v>
      </c>
      <c r="C109" t="s">
        <v>285</v>
      </c>
      <c r="D109" t="s">
        <v>248</v>
      </c>
      <c r="E109" t="str">
        <f>HYPERLINK("https://talan.bank.gov.ua/get-user-certificate/9JaHskd9GEUeQPEKaCoH","Завантажити сертифікат")</f>
        <v>Завантажити сертифікат</v>
      </c>
    </row>
    <row r="110" spans="1:5" x14ac:dyDescent="0.3">
      <c r="A110" t="s">
        <v>286</v>
      </c>
      <c r="B110" t="s">
        <v>5</v>
      </c>
      <c r="C110" t="s">
        <v>287</v>
      </c>
      <c r="D110" t="s">
        <v>288</v>
      </c>
      <c r="E110" t="str">
        <f>HYPERLINK("https://talan.bank.gov.ua/get-user-certificate/9JaHsLovB5kMWaP9Tt6Z","Завантажити сертифікат")</f>
        <v>Завантажити сертифікат</v>
      </c>
    </row>
    <row r="111" spans="1:5" x14ac:dyDescent="0.3">
      <c r="A111" t="s">
        <v>289</v>
      </c>
      <c r="B111" t="s">
        <v>5</v>
      </c>
      <c r="C111" t="s">
        <v>290</v>
      </c>
      <c r="D111" t="s">
        <v>288</v>
      </c>
      <c r="E111" t="str">
        <f>HYPERLINK("https://talan.bank.gov.ua/get-user-certificate/9JaHsicoKbTXTIchEjm0","Завантажити сертифікат")</f>
        <v>Завантажити сертифікат</v>
      </c>
    </row>
    <row r="112" spans="1:5" x14ac:dyDescent="0.3">
      <c r="A112" t="s">
        <v>291</v>
      </c>
      <c r="B112" t="s">
        <v>5</v>
      </c>
      <c r="C112" t="s">
        <v>292</v>
      </c>
      <c r="D112" t="s">
        <v>293</v>
      </c>
      <c r="E112" t="str">
        <f>HYPERLINK("https://talan.bank.gov.ua/get-user-certificate/9JaHsfkJiVkdBAwfPbkl","Завантажити сертифікат")</f>
        <v>Завантажити сертифікат</v>
      </c>
    </row>
    <row r="113" spans="1:5" x14ac:dyDescent="0.3">
      <c r="A113" t="s">
        <v>294</v>
      </c>
      <c r="B113" t="s">
        <v>5</v>
      </c>
      <c r="C113" t="s">
        <v>295</v>
      </c>
      <c r="D113" t="s">
        <v>197</v>
      </c>
      <c r="E113" t="str">
        <f>HYPERLINK("https://talan.bank.gov.ua/get-user-certificate/9JaHstzZCd3jNn8jABAl","Завантажити сертифікат")</f>
        <v>Завантажити сертифікат</v>
      </c>
    </row>
    <row r="114" spans="1:5" x14ac:dyDescent="0.3">
      <c r="A114" t="s">
        <v>296</v>
      </c>
      <c r="B114" t="s">
        <v>5</v>
      </c>
      <c r="C114" t="s">
        <v>297</v>
      </c>
      <c r="D114" t="s">
        <v>298</v>
      </c>
      <c r="E114" t="str">
        <f>HYPERLINK("https://talan.bank.gov.ua/get-user-certificate/9JaHsSv3-98bLF6gges-","Завантажити сертифікат")</f>
        <v>Завантажити сертифікат</v>
      </c>
    </row>
    <row r="115" spans="1:5" x14ac:dyDescent="0.3">
      <c r="A115" t="s">
        <v>299</v>
      </c>
      <c r="B115" t="s">
        <v>5</v>
      </c>
      <c r="C115" t="s">
        <v>300</v>
      </c>
      <c r="D115" t="s">
        <v>301</v>
      </c>
      <c r="E115" t="str">
        <f>HYPERLINK("https://talan.bank.gov.ua/get-user-certificate/9JaHsNYWQlnB_RMGdf7L","Завантажити сертифікат")</f>
        <v>Завантажити сертифікат</v>
      </c>
    </row>
    <row r="116" spans="1:5" x14ac:dyDescent="0.3">
      <c r="A116" t="s">
        <v>302</v>
      </c>
      <c r="B116" t="s">
        <v>5</v>
      </c>
      <c r="C116" t="s">
        <v>303</v>
      </c>
      <c r="D116" t="s">
        <v>304</v>
      </c>
      <c r="E116" t="str">
        <f>HYPERLINK("https://talan.bank.gov.ua/get-user-certificate/9JaHsD_8i9cYMQvEUJvx","Завантажити сертифікат")</f>
        <v>Завантажити сертифікат</v>
      </c>
    </row>
    <row r="117" spans="1:5" x14ac:dyDescent="0.3">
      <c r="A117" t="s">
        <v>305</v>
      </c>
      <c r="B117" t="s">
        <v>5</v>
      </c>
      <c r="C117" t="s">
        <v>306</v>
      </c>
      <c r="D117" t="s">
        <v>25</v>
      </c>
      <c r="E117" t="str">
        <f>HYPERLINK("https://talan.bank.gov.ua/get-user-certificate/9JaHsJntzx-sedFgom3v","Завантажити сертифікат")</f>
        <v>Завантажити сертифікат</v>
      </c>
    </row>
    <row r="118" spans="1:5" x14ac:dyDescent="0.3">
      <c r="A118" t="s">
        <v>307</v>
      </c>
      <c r="B118" t="s">
        <v>5</v>
      </c>
      <c r="C118" t="s">
        <v>308</v>
      </c>
      <c r="D118" t="s">
        <v>309</v>
      </c>
      <c r="E118" t="str">
        <f>HYPERLINK("https://talan.bank.gov.ua/get-user-certificate/9JaHso9NG3-4u9l3ORiY","Завантажити сертифікат")</f>
        <v>Завантажити сертифікат</v>
      </c>
    </row>
    <row r="119" spans="1:5" x14ac:dyDescent="0.3">
      <c r="A119" t="s">
        <v>310</v>
      </c>
      <c r="B119" t="s">
        <v>5</v>
      </c>
      <c r="C119" t="s">
        <v>311</v>
      </c>
      <c r="D119" t="s">
        <v>312</v>
      </c>
      <c r="E119" t="str">
        <f>HYPERLINK("https://talan.bank.gov.ua/get-user-certificate/9JaHs9__FxnZUaNbRnMT","Завантажити сертифікат")</f>
        <v>Завантажити сертифікат</v>
      </c>
    </row>
    <row r="120" spans="1:5" x14ac:dyDescent="0.3">
      <c r="A120" t="s">
        <v>313</v>
      </c>
      <c r="B120" t="s">
        <v>5</v>
      </c>
      <c r="C120" t="s">
        <v>314</v>
      </c>
      <c r="D120" t="s">
        <v>315</v>
      </c>
      <c r="E120" t="str">
        <f>HYPERLINK("https://talan.bank.gov.ua/get-user-certificate/9JaHs3kSzj1CYUaWrwxN","Завантажити сертифікат")</f>
        <v>Завантажити сертифікат</v>
      </c>
    </row>
    <row r="121" spans="1:5" x14ac:dyDescent="0.3">
      <c r="A121" t="s">
        <v>316</v>
      </c>
      <c r="B121" t="s">
        <v>5</v>
      </c>
      <c r="C121" t="s">
        <v>317</v>
      </c>
      <c r="D121" t="s">
        <v>264</v>
      </c>
      <c r="E121" t="str">
        <f>HYPERLINK("https://talan.bank.gov.ua/get-user-certificate/9JaHsctvigmSbrQfDdD8","Завантажити сертифікат")</f>
        <v>Завантажити сертифікат</v>
      </c>
    </row>
    <row r="122" spans="1:5" x14ac:dyDescent="0.3">
      <c r="A122" t="s">
        <v>318</v>
      </c>
      <c r="B122" t="s">
        <v>5</v>
      </c>
      <c r="C122" t="s">
        <v>319</v>
      </c>
      <c r="D122" t="s">
        <v>320</v>
      </c>
      <c r="E122" t="str">
        <f>HYPERLINK("https://talan.bank.gov.ua/get-user-certificate/9JaHsRyzVTMtm88NMnbg","Завантажити сертифікат")</f>
        <v>Завантажити сертифікат</v>
      </c>
    </row>
    <row r="123" spans="1:5" x14ac:dyDescent="0.3">
      <c r="A123" t="s">
        <v>321</v>
      </c>
      <c r="B123" t="s">
        <v>5</v>
      </c>
      <c r="C123" t="s">
        <v>322</v>
      </c>
      <c r="D123" t="s">
        <v>323</v>
      </c>
      <c r="E123" t="str">
        <f>HYPERLINK("https://talan.bank.gov.ua/get-user-certificate/9JaHsP7eQ5goWSBWXQ13","Завантажити сертифікат")</f>
        <v>Завантажити сертифікат</v>
      </c>
    </row>
    <row r="124" spans="1:5" x14ac:dyDescent="0.3">
      <c r="A124" t="s">
        <v>324</v>
      </c>
      <c r="B124" t="s">
        <v>5</v>
      </c>
      <c r="C124" t="s">
        <v>325</v>
      </c>
      <c r="D124" t="s">
        <v>326</v>
      </c>
      <c r="E124" t="str">
        <f>HYPERLINK("https://talan.bank.gov.ua/get-user-certificate/9JaHsZjIb01qJaX_g3jr","Завантажити сертифікат")</f>
        <v>Завантажити сертифікат</v>
      </c>
    </row>
    <row r="125" spans="1:5" x14ac:dyDescent="0.3">
      <c r="A125" t="s">
        <v>327</v>
      </c>
      <c r="B125" t="s">
        <v>5</v>
      </c>
      <c r="C125" t="s">
        <v>328</v>
      </c>
      <c r="D125" t="s">
        <v>329</v>
      </c>
      <c r="E125" t="str">
        <f>HYPERLINK("https://talan.bank.gov.ua/get-user-certificate/9JaHsII-MEpH3XAFMyGI","Завантажити сертифікат")</f>
        <v>Завантажити сертифікат</v>
      </c>
    </row>
    <row r="126" spans="1:5" x14ac:dyDescent="0.3">
      <c r="A126" t="s">
        <v>330</v>
      </c>
      <c r="B126" t="s">
        <v>5</v>
      </c>
      <c r="C126" t="s">
        <v>331</v>
      </c>
      <c r="D126" t="s">
        <v>59</v>
      </c>
      <c r="E126" t="str">
        <f>HYPERLINK("https://talan.bank.gov.ua/get-user-certificate/9JaHso4weCmiIgvSVw7C","Завантажити сертифікат")</f>
        <v>Завантажити сертифікат</v>
      </c>
    </row>
    <row r="127" spans="1:5" x14ac:dyDescent="0.3">
      <c r="A127" t="s">
        <v>332</v>
      </c>
      <c r="B127" t="s">
        <v>5</v>
      </c>
      <c r="C127" t="s">
        <v>333</v>
      </c>
      <c r="D127" t="s">
        <v>40</v>
      </c>
      <c r="E127" t="str">
        <f>HYPERLINK("https://talan.bank.gov.ua/get-user-certificate/9JaHskUGb5bICQaJGDUS","Завантажити сертифікат")</f>
        <v>Завантажити сертифікат</v>
      </c>
    </row>
    <row r="128" spans="1:5" x14ac:dyDescent="0.3">
      <c r="A128" t="s">
        <v>334</v>
      </c>
      <c r="B128" t="s">
        <v>5</v>
      </c>
      <c r="C128" t="s">
        <v>335</v>
      </c>
      <c r="D128" t="s">
        <v>16</v>
      </c>
      <c r="E128" t="str">
        <f>HYPERLINK("https://talan.bank.gov.ua/get-user-certificate/9JaHsLhiQSC0AxCZ8BDM","Завантажити сертифікат")</f>
        <v>Завантажити сертифікат</v>
      </c>
    </row>
    <row r="129" spans="1:5" x14ac:dyDescent="0.3">
      <c r="A129" t="s">
        <v>336</v>
      </c>
      <c r="B129" t="s">
        <v>5</v>
      </c>
      <c r="C129" t="s">
        <v>337</v>
      </c>
      <c r="D129" t="s">
        <v>197</v>
      </c>
      <c r="E129" t="str">
        <f>HYPERLINK("https://talan.bank.gov.ua/get-user-certificate/9JaHsU27wcnsUKKQkxz5","Завантажити сертифікат")</f>
        <v>Завантажити сертифікат</v>
      </c>
    </row>
    <row r="130" spans="1:5" x14ac:dyDescent="0.3">
      <c r="A130" t="s">
        <v>338</v>
      </c>
      <c r="B130" t="s">
        <v>5</v>
      </c>
      <c r="C130" t="s">
        <v>339</v>
      </c>
      <c r="D130" t="s">
        <v>340</v>
      </c>
      <c r="E130" t="str">
        <f>HYPERLINK("https://talan.bank.gov.ua/get-user-certificate/9JaHsvlVZdYyqMs4r-Pb","Завантажити сертифікат")</f>
        <v>Завантажити сертифікат</v>
      </c>
    </row>
    <row r="131" spans="1:5" x14ac:dyDescent="0.3">
      <c r="A131" t="s">
        <v>341</v>
      </c>
      <c r="B131" t="s">
        <v>5</v>
      </c>
      <c r="C131" t="s">
        <v>342</v>
      </c>
      <c r="D131" t="s">
        <v>343</v>
      </c>
      <c r="E131" t="str">
        <f>HYPERLINK("https://talan.bank.gov.ua/get-user-certificate/9JaHs1-i4jUPgjBqqJ6G","Завантажити сертифікат")</f>
        <v>Завантажити сертифікат</v>
      </c>
    </row>
    <row r="132" spans="1:5" x14ac:dyDescent="0.3">
      <c r="A132" t="s">
        <v>344</v>
      </c>
      <c r="B132" t="s">
        <v>5</v>
      </c>
      <c r="C132" t="s">
        <v>345</v>
      </c>
      <c r="D132" t="s">
        <v>346</v>
      </c>
      <c r="E132" t="str">
        <f>HYPERLINK("https://talan.bank.gov.ua/get-user-certificate/9JaHs4IDBV8KnedLNjPP","Завантажити сертифікат")</f>
        <v>Завантажити сертифікат</v>
      </c>
    </row>
    <row r="133" spans="1:5" x14ac:dyDescent="0.3">
      <c r="A133" t="s">
        <v>347</v>
      </c>
      <c r="B133" t="s">
        <v>5</v>
      </c>
      <c r="C133" t="s">
        <v>348</v>
      </c>
      <c r="D133" t="s">
        <v>315</v>
      </c>
      <c r="E133" t="str">
        <f>HYPERLINK("https://talan.bank.gov.ua/get-user-certificate/9JaHsv5CD2B3_pnnDiRN","Завантажити сертифікат")</f>
        <v>Завантажити сертифікат</v>
      </c>
    </row>
    <row r="134" spans="1:5" x14ac:dyDescent="0.3">
      <c r="A134" t="s">
        <v>349</v>
      </c>
      <c r="B134" t="s">
        <v>5</v>
      </c>
      <c r="C134" t="s">
        <v>350</v>
      </c>
      <c r="D134" t="s">
        <v>264</v>
      </c>
      <c r="E134" t="str">
        <f>HYPERLINK("https://talan.bank.gov.ua/get-user-certificate/9JaHs3XHmRuQQdLq2aee","Завантажити сертифікат")</f>
        <v>Завантажити сертифікат</v>
      </c>
    </row>
    <row r="135" spans="1:5" x14ac:dyDescent="0.3">
      <c r="A135" t="s">
        <v>351</v>
      </c>
      <c r="B135" t="s">
        <v>5</v>
      </c>
      <c r="C135" t="s">
        <v>352</v>
      </c>
      <c r="D135" t="s">
        <v>353</v>
      </c>
      <c r="E135" t="str">
        <f>HYPERLINK("https://talan.bank.gov.ua/get-user-certificate/9JaHsxOJ8JNyib5B9Ok8","Завантажити сертифікат")</f>
        <v>Завантажити сертифікат</v>
      </c>
    </row>
    <row r="136" spans="1:5" x14ac:dyDescent="0.3">
      <c r="A136" t="s">
        <v>354</v>
      </c>
      <c r="B136" t="s">
        <v>5</v>
      </c>
      <c r="C136" t="s">
        <v>355</v>
      </c>
      <c r="D136" t="s">
        <v>356</v>
      </c>
      <c r="E136" t="str">
        <f>HYPERLINK("https://talan.bank.gov.ua/get-user-certificate/9JaHseG9JWdSEzdKl5zw","Завантажити сертифікат")</f>
        <v>Завантажити сертифікат</v>
      </c>
    </row>
    <row r="137" spans="1:5" x14ac:dyDescent="0.3">
      <c r="A137" t="s">
        <v>357</v>
      </c>
      <c r="B137" t="s">
        <v>5</v>
      </c>
      <c r="C137" t="s">
        <v>358</v>
      </c>
      <c r="D137" t="s">
        <v>359</v>
      </c>
      <c r="E137" t="str">
        <f>HYPERLINK("https://talan.bank.gov.ua/get-user-certificate/9JaHsYFdK2j8YBf96AK7","Завантажити сертифікат")</f>
        <v>Завантажити сертифікат</v>
      </c>
    </row>
    <row r="138" spans="1:5" x14ac:dyDescent="0.3">
      <c r="A138" t="s">
        <v>360</v>
      </c>
      <c r="B138" t="s">
        <v>5</v>
      </c>
      <c r="C138" t="s">
        <v>361</v>
      </c>
      <c r="D138" t="s">
        <v>169</v>
      </c>
      <c r="E138" t="str">
        <f>HYPERLINK("https://talan.bank.gov.ua/get-user-certificate/9JaHsSR6HETAnFlnMEs5","Завантажити сертифікат")</f>
        <v>Завантажити сертифікат</v>
      </c>
    </row>
    <row r="139" spans="1:5" x14ac:dyDescent="0.3">
      <c r="A139" t="s">
        <v>362</v>
      </c>
      <c r="B139" t="s">
        <v>5</v>
      </c>
      <c r="C139" t="s">
        <v>363</v>
      </c>
      <c r="D139" t="s">
        <v>364</v>
      </c>
      <c r="E139" t="str">
        <f>HYPERLINK("https://talan.bank.gov.ua/get-user-certificate/9JaHswbsi5a8DplQrl_h","Завантажити сертифікат")</f>
        <v>Завантажити сертифікат</v>
      </c>
    </row>
    <row r="140" spans="1:5" x14ac:dyDescent="0.3">
      <c r="A140" t="s">
        <v>365</v>
      </c>
      <c r="B140" t="s">
        <v>5</v>
      </c>
      <c r="C140" t="s">
        <v>366</v>
      </c>
      <c r="D140" t="s">
        <v>367</v>
      </c>
      <c r="E140" t="str">
        <f>HYPERLINK("https://talan.bank.gov.ua/get-user-certificate/9JaHsK3W-qIn-KDESOGH","Завантажити сертифікат")</f>
        <v>Завантажити сертифікат</v>
      </c>
    </row>
    <row r="141" spans="1:5" x14ac:dyDescent="0.3">
      <c r="A141" t="s">
        <v>368</v>
      </c>
      <c r="B141" t="s">
        <v>5</v>
      </c>
      <c r="C141" t="s">
        <v>369</v>
      </c>
      <c r="D141" t="s">
        <v>370</v>
      </c>
      <c r="E141" t="str">
        <f>HYPERLINK("https://talan.bank.gov.ua/get-user-certificate/9JaHsG8ya8_QiGDvxP7x","Завантажити сертифікат")</f>
        <v>Завантажити сертифікат</v>
      </c>
    </row>
    <row r="142" spans="1:5" x14ac:dyDescent="0.3">
      <c r="A142" t="s">
        <v>371</v>
      </c>
      <c r="B142" t="s">
        <v>5</v>
      </c>
      <c r="C142" t="s">
        <v>372</v>
      </c>
      <c r="D142" t="s">
        <v>373</v>
      </c>
      <c r="E142" t="str">
        <f>HYPERLINK("https://talan.bank.gov.ua/get-user-certificate/9JaHsFWNyDwA0-ehmYgT","Завантажити сертифікат")</f>
        <v>Завантажити сертифікат</v>
      </c>
    </row>
    <row r="143" spans="1:5" x14ac:dyDescent="0.3">
      <c r="A143" t="s">
        <v>374</v>
      </c>
      <c r="B143" t="s">
        <v>5</v>
      </c>
      <c r="C143" t="s">
        <v>375</v>
      </c>
      <c r="D143" t="s">
        <v>197</v>
      </c>
      <c r="E143" t="str">
        <f>HYPERLINK("https://talan.bank.gov.ua/get-user-certificate/9JaHs45ni8a16bXCnXsB","Завантажити сертифікат")</f>
        <v>Завантажити сертифікат</v>
      </c>
    </row>
    <row r="144" spans="1:5" x14ac:dyDescent="0.3">
      <c r="A144" t="s">
        <v>376</v>
      </c>
      <c r="B144" t="s">
        <v>5</v>
      </c>
      <c r="C144" t="s">
        <v>377</v>
      </c>
      <c r="D144" t="s">
        <v>378</v>
      </c>
      <c r="E144" t="str">
        <f>HYPERLINK("https://talan.bank.gov.ua/get-user-certificate/9JaHs9ji0p54F2Rip3QA","Завантажити сертифікат")</f>
        <v>Завантажити сертифікат</v>
      </c>
    </row>
    <row r="145" spans="1:5" x14ac:dyDescent="0.3">
      <c r="A145" t="s">
        <v>379</v>
      </c>
      <c r="B145" t="s">
        <v>5</v>
      </c>
      <c r="C145" t="s">
        <v>380</v>
      </c>
      <c r="D145" t="s">
        <v>381</v>
      </c>
      <c r="E145" t="str">
        <f>HYPERLINK("https://talan.bank.gov.ua/get-user-certificate/9JaHsqIHSUEcmrSuwVsm","Завантажити сертифікат")</f>
        <v>Завантажити сертифікат</v>
      </c>
    </row>
    <row r="146" spans="1:5" x14ac:dyDescent="0.3">
      <c r="A146" t="s">
        <v>382</v>
      </c>
      <c r="B146" t="s">
        <v>5</v>
      </c>
      <c r="C146" t="s">
        <v>383</v>
      </c>
      <c r="D146" t="s">
        <v>301</v>
      </c>
      <c r="E146" t="str">
        <f>HYPERLINK("https://talan.bank.gov.ua/get-user-certificate/9JaHsF0rESQJ3qajw_R2","Завантажити сертифікат")</f>
        <v>Завантажити сертифікат</v>
      </c>
    </row>
    <row r="147" spans="1:5" x14ac:dyDescent="0.3">
      <c r="A147" t="s">
        <v>384</v>
      </c>
      <c r="B147" t="s">
        <v>5</v>
      </c>
      <c r="C147" t="s">
        <v>385</v>
      </c>
      <c r="D147" t="s">
        <v>359</v>
      </c>
      <c r="E147" t="str">
        <f>HYPERLINK("https://talan.bank.gov.ua/get-user-certificate/9JaHsm92jmX8TirfecdD","Завантажити сертифікат")</f>
        <v>Завантажити сертифікат</v>
      </c>
    </row>
    <row r="148" spans="1:5" x14ac:dyDescent="0.3">
      <c r="A148" t="s">
        <v>386</v>
      </c>
      <c r="B148" t="s">
        <v>5</v>
      </c>
      <c r="C148" t="s">
        <v>387</v>
      </c>
      <c r="D148" t="s">
        <v>25</v>
      </c>
      <c r="E148" t="str">
        <f>HYPERLINK("https://talan.bank.gov.ua/get-user-certificate/9JaHsMkOiyG1z3Zi6qgL","Завантажити сертифікат")</f>
        <v>Завантажити сертифікат</v>
      </c>
    </row>
    <row r="149" spans="1:5" x14ac:dyDescent="0.3">
      <c r="A149" t="s">
        <v>388</v>
      </c>
      <c r="B149" t="s">
        <v>5</v>
      </c>
      <c r="C149" t="s">
        <v>389</v>
      </c>
      <c r="D149" t="s">
        <v>390</v>
      </c>
      <c r="E149" t="str">
        <f>HYPERLINK("https://talan.bank.gov.ua/get-user-certificate/9JaHs2zowTYCpbiOOt_f","Завантажити сертифікат")</f>
        <v>Завантажити сертифікат</v>
      </c>
    </row>
    <row r="150" spans="1:5" x14ac:dyDescent="0.3">
      <c r="A150" t="s">
        <v>391</v>
      </c>
      <c r="B150" t="s">
        <v>5</v>
      </c>
      <c r="C150" t="s">
        <v>392</v>
      </c>
      <c r="D150" t="s">
        <v>393</v>
      </c>
      <c r="E150" t="str">
        <f>HYPERLINK("https://talan.bank.gov.ua/get-user-certificate/9JaHstODx-aXjVPtGWnn","Завантажити сертифікат")</f>
        <v>Завантажити сертифікат</v>
      </c>
    </row>
    <row r="151" spans="1:5" x14ac:dyDescent="0.3">
      <c r="A151" t="s">
        <v>394</v>
      </c>
      <c r="B151" t="s">
        <v>5</v>
      </c>
      <c r="C151" t="s">
        <v>395</v>
      </c>
      <c r="D151" t="s">
        <v>31</v>
      </c>
      <c r="E151" t="str">
        <f>HYPERLINK("https://talan.bank.gov.ua/get-user-certificate/9JaHs0mBqzIkLXDwPAAd","Завантажити сертифікат")</f>
        <v>Завантажити сертифікат</v>
      </c>
    </row>
    <row r="152" spans="1:5" x14ac:dyDescent="0.3">
      <c r="A152" t="s">
        <v>396</v>
      </c>
      <c r="B152" t="s">
        <v>5</v>
      </c>
      <c r="C152" t="s">
        <v>397</v>
      </c>
      <c r="D152" t="s">
        <v>398</v>
      </c>
      <c r="E152" t="str">
        <f>HYPERLINK("https://talan.bank.gov.ua/get-user-certificate/9JaHsXTpRVWYI-M2NJG_","Завантажити сертифікат")</f>
        <v>Завантажити сертифікат</v>
      </c>
    </row>
    <row r="153" spans="1:5" x14ac:dyDescent="0.3">
      <c r="A153" t="s">
        <v>399</v>
      </c>
      <c r="B153" t="s">
        <v>5</v>
      </c>
      <c r="C153" t="s">
        <v>400</v>
      </c>
      <c r="D153" t="s">
        <v>320</v>
      </c>
      <c r="E153" t="str">
        <f>HYPERLINK("https://talan.bank.gov.ua/get-user-certificate/9JaHsErZrFKqNiW4HlIN","Завантажити сертифікат")</f>
        <v>Завантажити сертифікат</v>
      </c>
    </row>
    <row r="154" spans="1:5" x14ac:dyDescent="0.3">
      <c r="A154" t="s">
        <v>401</v>
      </c>
      <c r="B154" t="s">
        <v>5</v>
      </c>
      <c r="C154" t="s">
        <v>402</v>
      </c>
      <c r="D154" t="s">
        <v>403</v>
      </c>
      <c r="E154" t="str">
        <f>HYPERLINK("https://talan.bank.gov.ua/get-user-certificate/9JaHs2SHx_7c33mFbjAy","Завантажити сертифікат")</f>
        <v>Завантажити сертифікат</v>
      </c>
    </row>
    <row r="155" spans="1:5" x14ac:dyDescent="0.3">
      <c r="A155" t="s">
        <v>404</v>
      </c>
      <c r="B155" t="s">
        <v>5</v>
      </c>
      <c r="C155" t="s">
        <v>405</v>
      </c>
      <c r="D155" t="s">
        <v>406</v>
      </c>
      <c r="E155" t="str">
        <f>HYPERLINK("https://talan.bank.gov.ua/get-user-certificate/9JaHsJhhvrYbWPgue1Hn","Завантажити сертифікат")</f>
        <v>Завантажити сертифікат</v>
      </c>
    </row>
    <row r="156" spans="1:5" x14ac:dyDescent="0.3">
      <c r="A156" t="s">
        <v>407</v>
      </c>
      <c r="B156" t="s">
        <v>5</v>
      </c>
      <c r="C156" t="s">
        <v>408</v>
      </c>
      <c r="D156" t="s">
        <v>409</v>
      </c>
      <c r="E156" t="str">
        <f>HYPERLINK("https://talan.bank.gov.ua/get-user-certificate/9JaHsV3gKhkAja-g12we","Завантажити сертифікат")</f>
        <v>Завантажити сертифікат</v>
      </c>
    </row>
    <row r="157" spans="1:5" x14ac:dyDescent="0.3">
      <c r="A157" t="s">
        <v>410</v>
      </c>
      <c r="B157" t="s">
        <v>5</v>
      </c>
      <c r="C157" t="s">
        <v>411</v>
      </c>
      <c r="D157" t="s">
        <v>412</v>
      </c>
      <c r="E157" t="str">
        <f>HYPERLINK("https://talan.bank.gov.ua/get-user-certificate/9JaHsMf1Itdgs0ONAf97","Завантажити сертифікат")</f>
        <v>Завантажити сертифікат</v>
      </c>
    </row>
    <row r="158" spans="1:5" x14ac:dyDescent="0.3">
      <c r="A158" t="s">
        <v>413</v>
      </c>
      <c r="B158" t="s">
        <v>5</v>
      </c>
      <c r="C158" t="s">
        <v>414</v>
      </c>
      <c r="D158" t="s">
        <v>415</v>
      </c>
      <c r="E158" t="str">
        <f>HYPERLINK("https://talan.bank.gov.ua/get-user-certificate/9JaHsTlka2RChiSsqqlF","Завантажити сертифікат")</f>
        <v>Завантажити сертифікат</v>
      </c>
    </row>
    <row r="159" spans="1:5" x14ac:dyDescent="0.3">
      <c r="A159" t="s">
        <v>416</v>
      </c>
      <c r="B159" t="s">
        <v>5</v>
      </c>
      <c r="C159" t="s">
        <v>417</v>
      </c>
      <c r="D159" t="s">
        <v>418</v>
      </c>
      <c r="E159" t="str">
        <f>HYPERLINK("https://talan.bank.gov.ua/get-user-certificate/9JaHsESrruImktK2qL9b","Завантажити сертифікат")</f>
        <v>Завантажити сертифікат</v>
      </c>
    </row>
    <row r="160" spans="1:5" x14ac:dyDescent="0.3">
      <c r="A160" t="s">
        <v>419</v>
      </c>
      <c r="B160" t="s">
        <v>5</v>
      </c>
      <c r="C160" t="s">
        <v>420</v>
      </c>
      <c r="D160" t="s">
        <v>421</v>
      </c>
      <c r="E160" t="str">
        <f>HYPERLINK("https://talan.bank.gov.ua/get-user-certificate/9JaHs6tFZz2Usi69yqZt","Завантажити сертифікат")</f>
        <v>Завантажити сертифікат</v>
      </c>
    </row>
    <row r="161" spans="1:5" x14ac:dyDescent="0.3">
      <c r="A161" t="s">
        <v>422</v>
      </c>
      <c r="B161" t="s">
        <v>5</v>
      </c>
      <c r="C161" t="s">
        <v>423</v>
      </c>
      <c r="D161" t="s">
        <v>25</v>
      </c>
      <c r="E161" t="str">
        <f>HYPERLINK("https://talan.bank.gov.ua/get-user-certificate/9JaHs2odxl1_8kDuJ7GF","Завантажити сертифікат")</f>
        <v>Завантажити сертифікат</v>
      </c>
    </row>
    <row r="162" spans="1:5" x14ac:dyDescent="0.3">
      <c r="A162" t="s">
        <v>424</v>
      </c>
      <c r="B162" t="s">
        <v>5</v>
      </c>
      <c r="C162" t="s">
        <v>425</v>
      </c>
      <c r="D162" t="s">
        <v>275</v>
      </c>
      <c r="E162" t="str">
        <f>HYPERLINK("https://talan.bank.gov.ua/get-user-certificate/9JaHsyqysiqvvi99qhA6","Завантажити сертифікат")</f>
        <v>Завантажити сертифікат</v>
      </c>
    </row>
    <row r="163" spans="1:5" x14ac:dyDescent="0.3">
      <c r="A163" t="s">
        <v>426</v>
      </c>
      <c r="B163" t="s">
        <v>5</v>
      </c>
      <c r="C163" t="s">
        <v>427</v>
      </c>
      <c r="D163" t="s">
        <v>428</v>
      </c>
      <c r="E163" t="str">
        <f>HYPERLINK("https://talan.bank.gov.ua/get-user-certificate/9JaHsiuJxM0i1Y2SDa92","Завантажити сертифікат")</f>
        <v>Завантажити сертифікат</v>
      </c>
    </row>
    <row r="164" spans="1:5" x14ac:dyDescent="0.3">
      <c r="A164" t="s">
        <v>429</v>
      </c>
      <c r="B164" t="s">
        <v>5</v>
      </c>
      <c r="C164" t="s">
        <v>430</v>
      </c>
      <c r="D164" t="s">
        <v>431</v>
      </c>
      <c r="E164" t="str">
        <f>HYPERLINK("https://talan.bank.gov.ua/get-user-certificate/9JaHsUjy5HvVjhLWxcHG","Завантажити сертифікат")</f>
        <v>Завантажити сертифікат</v>
      </c>
    </row>
    <row r="165" spans="1:5" x14ac:dyDescent="0.3">
      <c r="A165" t="s">
        <v>432</v>
      </c>
      <c r="B165" t="s">
        <v>5</v>
      </c>
      <c r="C165" t="s">
        <v>433</v>
      </c>
      <c r="D165" t="s">
        <v>434</v>
      </c>
      <c r="E165" t="str">
        <f>HYPERLINK("https://talan.bank.gov.ua/get-user-certificate/9JaHsF-mJqwrUJdUXVEd","Завантажити сертифікат")</f>
        <v>Завантажити сертифікат</v>
      </c>
    </row>
    <row r="166" spans="1:5" x14ac:dyDescent="0.3">
      <c r="A166" t="s">
        <v>435</v>
      </c>
      <c r="B166" t="s">
        <v>5</v>
      </c>
      <c r="C166" t="s">
        <v>436</v>
      </c>
      <c r="D166" t="s">
        <v>437</v>
      </c>
      <c r="E166" t="str">
        <f>HYPERLINK("https://talan.bank.gov.ua/get-user-certificate/9JaHsTC2CSgr9_N5Q6Rk","Завантажити сертифікат")</f>
        <v>Завантажити сертифікат</v>
      </c>
    </row>
    <row r="167" spans="1:5" x14ac:dyDescent="0.3">
      <c r="A167" t="s">
        <v>438</v>
      </c>
      <c r="B167" t="s">
        <v>5</v>
      </c>
      <c r="C167" t="s">
        <v>439</v>
      </c>
      <c r="D167" t="s">
        <v>301</v>
      </c>
      <c r="E167" t="str">
        <f>HYPERLINK("https://talan.bank.gov.ua/get-user-certificate/9JaHsoRXKjNFVEdqUUGQ","Завантажити сертифікат")</f>
        <v>Завантажити сертифікат</v>
      </c>
    </row>
    <row r="168" spans="1:5" x14ac:dyDescent="0.3">
      <c r="A168" t="s">
        <v>440</v>
      </c>
      <c r="B168" t="s">
        <v>5</v>
      </c>
      <c r="C168" t="s">
        <v>441</v>
      </c>
      <c r="D168" t="s">
        <v>442</v>
      </c>
      <c r="E168" t="str">
        <f>HYPERLINK("https://talan.bank.gov.ua/get-user-certificate/9JaHsblawVDpa9Sm0Igb","Завантажити сертифікат")</f>
        <v>Завантажити сертифікат</v>
      </c>
    </row>
    <row r="169" spans="1:5" x14ac:dyDescent="0.3">
      <c r="A169" t="s">
        <v>443</v>
      </c>
      <c r="B169" t="s">
        <v>5</v>
      </c>
      <c r="C169" t="s">
        <v>444</v>
      </c>
      <c r="D169" t="s">
        <v>373</v>
      </c>
      <c r="E169" t="str">
        <f>HYPERLINK("https://talan.bank.gov.ua/get-user-certificate/9JaHsj_9T5pCXPriU3If","Завантажити сертифікат")</f>
        <v>Завантажити сертифікат</v>
      </c>
    </row>
    <row r="170" spans="1:5" x14ac:dyDescent="0.3">
      <c r="A170" t="s">
        <v>445</v>
      </c>
      <c r="B170" t="s">
        <v>5</v>
      </c>
      <c r="C170" t="s">
        <v>446</v>
      </c>
      <c r="D170" t="s">
        <v>447</v>
      </c>
      <c r="E170" t="str">
        <f>HYPERLINK("https://talan.bank.gov.ua/get-user-certificate/9JaHsQwVqcFmiDxSNMcX","Завантажити сертифікат")</f>
        <v>Завантажити сертифікат</v>
      </c>
    </row>
    <row r="171" spans="1:5" x14ac:dyDescent="0.3">
      <c r="A171" t="s">
        <v>448</v>
      </c>
      <c r="B171" t="s">
        <v>5</v>
      </c>
      <c r="C171" t="s">
        <v>449</v>
      </c>
      <c r="D171" t="s">
        <v>298</v>
      </c>
      <c r="E171" t="str">
        <f>HYPERLINK("https://talan.bank.gov.ua/get-user-certificate/9JaHsnSVYI9V1cAie09b","Завантажити сертифікат")</f>
        <v>Завантажити сертифікат</v>
      </c>
    </row>
    <row r="172" spans="1:5" x14ac:dyDescent="0.3">
      <c r="A172" t="s">
        <v>450</v>
      </c>
      <c r="B172" t="s">
        <v>5</v>
      </c>
      <c r="C172" t="s">
        <v>451</v>
      </c>
      <c r="D172" t="s">
        <v>40</v>
      </c>
      <c r="E172" t="str">
        <f>HYPERLINK("https://talan.bank.gov.ua/get-user-certificate/9JaHsgyP0DkWTbm4Ed98","Завантажити сертифікат")</f>
        <v>Завантажити сертифікат</v>
      </c>
    </row>
    <row r="173" spans="1:5" x14ac:dyDescent="0.3">
      <c r="A173" t="s">
        <v>452</v>
      </c>
      <c r="B173" t="s">
        <v>5</v>
      </c>
      <c r="C173" t="s">
        <v>453</v>
      </c>
      <c r="D173" t="s">
        <v>197</v>
      </c>
      <c r="E173" t="str">
        <f>HYPERLINK("https://talan.bank.gov.ua/get-user-certificate/9JaHswR3FyG5YJ4-RbPX","Завантажити сертифікат")</f>
        <v>Завантажити сертифікат</v>
      </c>
    </row>
    <row r="174" spans="1:5" x14ac:dyDescent="0.3">
      <c r="A174" t="s">
        <v>454</v>
      </c>
      <c r="B174" t="s">
        <v>5</v>
      </c>
      <c r="C174" t="s">
        <v>455</v>
      </c>
      <c r="D174" t="s">
        <v>456</v>
      </c>
      <c r="E174" t="str">
        <f>HYPERLINK("https://talan.bank.gov.ua/get-user-certificate/9JaHs9WT6V7V8RCAoCzo","Завантажити сертифікат")</f>
        <v>Завантажити сертифікат</v>
      </c>
    </row>
    <row r="175" spans="1:5" x14ac:dyDescent="0.3">
      <c r="A175" t="s">
        <v>457</v>
      </c>
      <c r="B175" t="s">
        <v>5</v>
      </c>
      <c r="C175" t="s">
        <v>458</v>
      </c>
      <c r="D175" t="s">
        <v>7</v>
      </c>
      <c r="E175" t="str">
        <f>HYPERLINK("https://talan.bank.gov.ua/get-user-certificate/9JaHsAsnq0mXtOsMOQ73","Завантажити сертифікат")</f>
        <v>Завантажити сертифікат</v>
      </c>
    </row>
    <row r="176" spans="1:5" x14ac:dyDescent="0.3">
      <c r="A176" t="s">
        <v>459</v>
      </c>
      <c r="B176" t="s">
        <v>5</v>
      </c>
      <c r="C176" t="s">
        <v>460</v>
      </c>
      <c r="D176" t="s">
        <v>461</v>
      </c>
      <c r="E176" t="str">
        <f>HYPERLINK("https://talan.bank.gov.ua/get-user-certificate/9JaHshKytjobUgYQmMke","Завантажити сертифікат")</f>
        <v>Завантажити сертифікат</v>
      </c>
    </row>
    <row r="177" spans="1:5" x14ac:dyDescent="0.3">
      <c r="A177" t="s">
        <v>462</v>
      </c>
      <c r="B177" t="s">
        <v>5</v>
      </c>
      <c r="C177" t="s">
        <v>463</v>
      </c>
      <c r="D177" t="s">
        <v>464</v>
      </c>
      <c r="E177" t="str">
        <f>HYPERLINK("https://talan.bank.gov.ua/get-user-certificate/9JaHseL4r7988Ory5V65","Завантажити сертифікат")</f>
        <v>Завантажити сертифікат</v>
      </c>
    </row>
    <row r="178" spans="1:5" x14ac:dyDescent="0.3">
      <c r="A178" t="s">
        <v>465</v>
      </c>
      <c r="B178" t="s">
        <v>5</v>
      </c>
      <c r="C178" t="s">
        <v>466</v>
      </c>
      <c r="D178" t="s">
        <v>467</v>
      </c>
      <c r="E178" t="str">
        <f>HYPERLINK("https://talan.bank.gov.ua/get-user-certificate/9JaHs0edP7F6gBcoR1gk","Завантажити сертифікат")</f>
        <v>Завантажити сертифікат</v>
      </c>
    </row>
    <row r="179" spans="1:5" x14ac:dyDescent="0.3">
      <c r="A179" t="s">
        <v>468</v>
      </c>
      <c r="B179" t="s">
        <v>5</v>
      </c>
      <c r="C179" t="s">
        <v>469</v>
      </c>
      <c r="D179" t="s">
        <v>62</v>
      </c>
      <c r="E179" t="str">
        <f>HYPERLINK("https://talan.bank.gov.ua/get-user-certificate/9JaHsaZoHS2N8M9QUZvT","Завантажити сертифікат")</f>
        <v>Завантажити сертифікат</v>
      </c>
    </row>
    <row r="180" spans="1:5" x14ac:dyDescent="0.3">
      <c r="A180" t="s">
        <v>470</v>
      </c>
      <c r="B180" t="s">
        <v>5</v>
      </c>
      <c r="C180" t="s">
        <v>471</v>
      </c>
      <c r="D180" t="s">
        <v>197</v>
      </c>
      <c r="E180" t="str">
        <f>HYPERLINK("https://talan.bank.gov.ua/get-user-certificate/9JaHsG-Cvlaq4SDsmMAV","Завантажити сертифікат")</f>
        <v>Завантажити сертифікат</v>
      </c>
    </row>
    <row r="181" spans="1:5" x14ac:dyDescent="0.3">
      <c r="A181" t="s">
        <v>472</v>
      </c>
      <c r="B181" t="s">
        <v>5</v>
      </c>
      <c r="C181" t="s">
        <v>473</v>
      </c>
      <c r="D181" t="s">
        <v>40</v>
      </c>
      <c r="E181" t="str">
        <f>HYPERLINK("https://talan.bank.gov.ua/get-user-certificate/9JaHs6usggrjH1txHWZe","Завантажити сертифікат")</f>
        <v>Завантажити сертифікат</v>
      </c>
    </row>
    <row r="182" spans="1:5" x14ac:dyDescent="0.3">
      <c r="A182" t="s">
        <v>474</v>
      </c>
      <c r="B182" t="s">
        <v>5</v>
      </c>
      <c r="C182" t="s">
        <v>475</v>
      </c>
      <c r="D182" t="s">
        <v>476</v>
      </c>
      <c r="E182" t="str">
        <f>HYPERLINK("https://talan.bank.gov.ua/get-user-certificate/9JaHs7JPb2OW7WjkhSTj","Завантажити сертифікат")</f>
        <v>Завантажити сертифікат</v>
      </c>
    </row>
    <row r="183" spans="1:5" x14ac:dyDescent="0.3">
      <c r="A183" t="s">
        <v>477</v>
      </c>
      <c r="B183" t="s">
        <v>5</v>
      </c>
      <c r="C183" t="s">
        <v>478</v>
      </c>
      <c r="D183" t="s">
        <v>479</v>
      </c>
      <c r="E183" t="str">
        <f>HYPERLINK("https://talan.bank.gov.ua/get-user-certificate/9JaHsLZoJpgkCd0voQFb","Завантажити сертифікат")</f>
        <v>Завантажити сертифікат</v>
      </c>
    </row>
    <row r="184" spans="1:5" x14ac:dyDescent="0.3">
      <c r="A184" t="s">
        <v>480</v>
      </c>
      <c r="B184" t="s">
        <v>5</v>
      </c>
      <c r="C184" t="s">
        <v>481</v>
      </c>
      <c r="D184" t="s">
        <v>28</v>
      </c>
      <c r="E184" t="str">
        <f>HYPERLINK("https://talan.bank.gov.ua/get-user-certificate/9JaHskZhp2r7ySSUlcxm","Завантажити сертифікат")</f>
        <v>Завантажити сертифікат</v>
      </c>
    </row>
    <row r="185" spans="1:5" x14ac:dyDescent="0.3">
      <c r="A185" t="s">
        <v>482</v>
      </c>
      <c r="B185" t="s">
        <v>5</v>
      </c>
      <c r="C185" t="s">
        <v>483</v>
      </c>
      <c r="D185" t="s">
        <v>484</v>
      </c>
      <c r="E185" t="str">
        <f>HYPERLINK("https://talan.bank.gov.ua/get-user-certificate/9JaHssXn8mutzIGcsbit","Завантажити сертифікат")</f>
        <v>Завантажити сертифікат</v>
      </c>
    </row>
    <row r="186" spans="1:5" x14ac:dyDescent="0.3">
      <c r="A186" t="s">
        <v>485</v>
      </c>
      <c r="B186" t="s">
        <v>5</v>
      </c>
      <c r="C186" t="s">
        <v>486</v>
      </c>
      <c r="D186" t="s">
        <v>25</v>
      </c>
      <c r="E186" t="str">
        <f>HYPERLINK("https://talan.bank.gov.ua/get-user-certificate/9JaHsaYdG5p_vdERV4sY","Завантажити сертифікат")</f>
        <v>Завантажити сертифікат</v>
      </c>
    </row>
    <row r="187" spans="1:5" x14ac:dyDescent="0.3">
      <c r="A187" t="s">
        <v>487</v>
      </c>
      <c r="B187" t="s">
        <v>5</v>
      </c>
      <c r="C187" t="s">
        <v>488</v>
      </c>
      <c r="D187" t="s">
        <v>489</v>
      </c>
      <c r="E187" t="str">
        <f>HYPERLINK("https://talan.bank.gov.ua/get-user-certificate/9JaHswLpwPNl0QDnXxLo","Завантажити сертифікат")</f>
        <v>Завантажити сертифікат</v>
      </c>
    </row>
    <row r="188" spans="1:5" x14ac:dyDescent="0.3">
      <c r="A188" t="s">
        <v>490</v>
      </c>
      <c r="B188" t="s">
        <v>5</v>
      </c>
      <c r="C188" t="s">
        <v>491</v>
      </c>
      <c r="D188" t="s">
        <v>492</v>
      </c>
      <c r="E188" t="str">
        <f>HYPERLINK("https://talan.bank.gov.ua/get-user-certificate/9JaHsmxe-p3HWENyC1zt","Завантажити сертифікат")</f>
        <v>Завантажити сертифікат</v>
      </c>
    </row>
    <row r="189" spans="1:5" x14ac:dyDescent="0.3">
      <c r="A189" t="s">
        <v>493</v>
      </c>
      <c r="B189" t="s">
        <v>5</v>
      </c>
      <c r="C189" t="s">
        <v>494</v>
      </c>
      <c r="D189" t="s">
        <v>495</v>
      </c>
      <c r="E189" t="str">
        <f>HYPERLINK("https://talan.bank.gov.ua/get-user-certificate/9JaHs3vCq2wwKrr4hXU5","Завантажити сертифікат")</f>
        <v>Завантажити сертифікат</v>
      </c>
    </row>
    <row r="190" spans="1:5" x14ac:dyDescent="0.3">
      <c r="A190" t="s">
        <v>496</v>
      </c>
      <c r="B190" t="s">
        <v>5</v>
      </c>
      <c r="C190" t="s">
        <v>497</v>
      </c>
      <c r="D190" t="s">
        <v>298</v>
      </c>
      <c r="E190" t="str">
        <f>HYPERLINK("https://talan.bank.gov.ua/get-user-certificate/9JaHsPYE0bBF3zyn5AXm","Завантажити сертифікат")</f>
        <v>Завантажити сертифікат</v>
      </c>
    </row>
    <row r="191" spans="1:5" x14ac:dyDescent="0.3">
      <c r="A191" t="s">
        <v>498</v>
      </c>
      <c r="B191" t="s">
        <v>5</v>
      </c>
      <c r="C191" t="s">
        <v>499</v>
      </c>
      <c r="D191" t="s">
        <v>293</v>
      </c>
      <c r="E191" t="str">
        <f>HYPERLINK("https://talan.bank.gov.ua/get-user-certificate/9JaHsAraTiW0AeLhmU4m","Завантажити сертифікат")</f>
        <v>Завантажити сертифікат</v>
      </c>
    </row>
    <row r="192" spans="1:5" x14ac:dyDescent="0.3">
      <c r="A192" t="s">
        <v>500</v>
      </c>
      <c r="B192" t="s">
        <v>5</v>
      </c>
      <c r="C192" t="s">
        <v>501</v>
      </c>
      <c r="D192" t="s">
        <v>502</v>
      </c>
      <c r="E192" t="str">
        <f>HYPERLINK("https://talan.bank.gov.ua/get-user-certificate/9JaHs1wusanKQpQkec6S","Завантажити сертифікат")</f>
        <v>Завантажити сертифікат</v>
      </c>
    </row>
    <row r="193" spans="1:5" x14ac:dyDescent="0.3">
      <c r="A193" t="s">
        <v>503</v>
      </c>
      <c r="B193" t="s">
        <v>5</v>
      </c>
      <c r="C193" t="s">
        <v>504</v>
      </c>
      <c r="D193" t="s">
        <v>505</v>
      </c>
      <c r="E193" t="str">
        <f>HYPERLINK("https://talan.bank.gov.ua/get-user-certificate/9JaHsdTnTOGweWJjazba","Завантажити сертифікат")</f>
        <v>Завантажити сертифікат</v>
      </c>
    </row>
    <row r="194" spans="1:5" x14ac:dyDescent="0.3">
      <c r="A194" t="s">
        <v>506</v>
      </c>
      <c r="B194" t="s">
        <v>5</v>
      </c>
      <c r="C194" t="s">
        <v>507</v>
      </c>
      <c r="D194" t="s">
        <v>508</v>
      </c>
      <c r="E194" t="str">
        <f>HYPERLINK("https://talan.bank.gov.ua/get-user-certificate/9JaHsZ8Hu1W4mwUnuu_1","Завантажити сертифікат")</f>
        <v>Завантажити сертифікат</v>
      </c>
    </row>
    <row r="195" spans="1:5" x14ac:dyDescent="0.3">
      <c r="A195" t="s">
        <v>509</v>
      </c>
      <c r="B195" t="s">
        <v>5</v>
      </c>
      <c r="C195" t="s">
        <v>510</v>
      </c>
      <c r="D195" t="s">
        <v>197</v>
      </c>
      <c r="E195" t="str">
        <f>HYPERLINK("https://talan.bank.gov.ua/get-user-certificate/9JaHseKDnzEpxxxJC2Mn","Завантажити сертифікат")</f>
        <v>Завантажити сертифікат</v>
      </c>
    </row>
    <row r="196" spans="1:5" x14ac:dyDescent="0.3">
      <c r="A196" t="s">
        <v>511</v>
      </c>
      <c r="B196" t="s">
        <v>5</v>
      </c>
      <c r="C196" t="s">
        <v>512</v>
      </c>
      <c r="D196" t="s">
        <v>211</v>
      </c>
      <c r="E196" t="str">
        <f>HYPERLINK("https://talan.bank.gov.ua/get-user-certificate/9JaHsOA8Bej3yE0R96lF","Завантажити сертифікат")</f>
        <v>Завантажити сертифікат</v>
      </c>
    </row>
    <row r="197" spans="1:5" x14ac:dyDescent="0.3">
      <c r="A197" t="s">
        <v>513</v>
      </c>
      <c r="B197" t="s">
        <v>5</v>
      </c>
      <c r="C197" t="s">
        <v>514</v>
      </c>
      <c r="D197" t="s">
        <v>515</v>
      </c>
      <c r="E197" t="str">
        <f>HYPERLINK("https://talan.bank.gov.ua/get-user-certificate/9JaHsauZ1OVvuwTYGiQ2","Завантажити сертифікат")</f>
        <v>Завантажити сертифікат</v>
      </c>
    </row>
    <row r="198" spans="1:5" x14ac:dyDescent="0.3">
      <c r="A198" t="s">
        <v>516</v>
      </c>
      <c r="B198" t="s">
        <v>5</v>
      </c>
      <c r="C198" t="s">
        <v>517</v>
      </c>
      <c r="D198" t="s">
        <v>421</v>
      </c>
      <c r="E198" t="str">
        <f>HYPERLINK("https://talan.bank.gov.ua/get-user-certificate/9JaHsv7OdpA_MgFcJHuO","Завантажити сертифікат")</f>
        <v>Завантажити сертифікат</v>
      </c>
    </row>
    <row r="199" spans="1:5" x14ac:dyDescent="0.3">
      <c r="A199" t="s">
        <v>518</v>
      </c>
      <c r="B199" t="s">
        <v>5</v>
      </c>
      <c r="C199" t="s">
        <v>519</v>
      </c>
      <c r="D199" t="s">
        <v>520</v>
      </c>
      <c r="E199" t="str">
        <f>HYPERLINK("https://talan.bank.gov.ua/get-user-certificate/9JaHsz9CgprMRQm0Sg8j","Завантажити сертифікат")</f>
        <v>Завантажити сертифікат</v>
      </c>
    </row>
    <row r="200" spans="1:5" x14ac:dyDescent="0.3">
      <c r="A200" t="s">
        <v>521</v>
      </c>
      <c r="B200" t="s">
        <v>5</v>
      </c>
      <c r="C200" t="s">
        <v>522</v>
      </c>
      <c r="D200" t="s">
        <v>288</v>
      </c>
      <c r="E200" t="str">
        <f>HYPERLINK("https://talan.bank.gov.ua/get-user-certificate/9JaHs189xzzJ4YRg5oCJ","Завантажити сертифікат")</f>
        <v>Завантажити сертифікат</v>
      </c>
    </row>
    <row r="201" spans="1:5" x14ac:dyDescent="0.3">
      <c r="A201" t="s">
        <v>523</v>
      </c>
      <c r="B201" t="s">
        <v>5</v>
      </c>
      <c r="C201" t="s">
        <v>524</v>
      </c>
      <c r="D201" t="s">
        <v>525</v>
      </c>
      <c r="E201" t="str">
        <f>HYPERLINK("https://talan.bank.gov.ua/get-user-certificate/9JaHs9fnuo8z6C9hGnqF","Завантажити сертифікат")</f>
        <v>Завантажити сертифікат</v>
      </c>
    </row>
    <row r="202" spans="1:5" x14ac:dyDescent="0.3">
      <c r="A202" t="s">
        <v>526</v>
      </c>
      <c r="B202" t="s">
        <v>5</v>
      </c>
      <c r="C202" t="s">
        <v>527</v>
      </c>
      <c r="D202" t="s">
        <v>528</v>
      </c>
      <c r="E202" t="str">
        <f>HYPERLINK("https://talan.bank.gov.ua/get-user-certificate/9JaHsRGa8egkMJmM3agd","Завантажити сертифікат")</f>
        <v>Завантажити сертифікат</v>
      </c>
    </row>
    <row r="203" spans="1:5" x14ac:dyDescent="0.3">
      <c r="A203" t="s">
        <v>529</v>
      </c>
      <c r="B203" t="s">
        <v>5</v>
      </c>
      <c r="C203" t="s">
        <v>530</v>
      </c>
      <c r="D203" t="s">
        <v>531</v>
      </c>
      <c r="E203" t="str">
        <f>HYPERLINK("https://talan.bank.gov.ua/get-user-certificate/9JaHsjwjDRBnvtJ7c7oa","Завантажити сертифікат")</f>
        <v>Завантажити сертифікат</v>
      </c>
    </row>
    <row r="204" spans="1:5" x14ac:dyDescent="0.3">
      <c r="A204" t="s">
        <v>532</v>
      </c>
      <c r="B204" t="s">
        <v>5</v>
      </c>
      <c r="C204" t="s">
        <v>533</v>
      </c>
      <c r="D204" t="s">
        <v>323</v>
      </c>
      <c r="E204" t="str">
        <f>HYPERLINK("https://talan.bank.gov.ua/get-user-certificate/9JaHs0qq2qIJ20JxAwIt","Завантажити сертифікат")</f>
        <v>Завантажити сертифікат</v>
      </c>
    </row>
    <row r="205" spans="1:5" x14ac:dyDescent="0.3">
      <c r="A205" t="s">
        <v>534</v>
      </c>
      <c r="B205" t="s">
        <v>5</v>
      </c>
      <c r="C205" t="s">
        <v>535</v>
      </c>
      <c r="D205" t="s">
        <v>536</v>
      </c>
      <c r="E205" t="str">
        <f>HYPERLINK("https://talan.bank.gov.ua/get-user-certificate/9JaHs9Ud8qofxZeAB9rl","Завантажити сертифікат")</f>
        <v>Завантажити сертифікат</v>
      </c>
    </row>
    <row r="206" spans="1:5" x14ac:dyDescent="0.3">
      <c r="A206" t="s">
        <v>537</v>
      </c>
      <c r="B206" t="s">
        <v>5</v>
      </c>
      <c r="C206" t="s">
        <v>538</v>
      </c>
      <c r="D206" t="s">
        <v>373</v>
      </c>
      <c r="E206" t="str">
        <f>HYPERLINK("https://talan.bank.gov.ua/get-user-certificate/9JaHs0TQUCyqAwHUgktk","Завантажити сертифікат")</f>
        <v>Завантажити сертифікат</v>
      </c>
    </row>
    <row r="207" spans="1:5" x14ac:dyDescent="0.3">
      <c r="A207" t="s">
        <v>539</v>
      </c>
      <c r="B207" t="s">
        <v>5</v>
      </c>
      <c r="C207" t="s">
        <v>540</v>
      </c>
      <c r="D207" t="s">
        <v>541</v>
      </c>
      <c r="E207" t="str">
        <f>HYPERLINK("https://talan.bank.gov.ua/get-user-certificate/9JaHs2qY6WWdVQnobJzg","Завантажити сертифікат")</f>
        <v>Завантажити сертифікат</v>
      </c>
    </row>
    <row r="208" spans="1:5" x14ac:dyDescent="0.3">
      <c r="A208" t="s">
        <v>542</v>
      </c>
      <c r="B208" t="s">
        <v>5</v>
      </c>
      <c r="C208" t="s">
        <v>543</v>
      </c>
      <c r="D208" t="s">
        <v>544</v>
      </c>
      <c r="E208" t="str">
        <f>HYPERLINK("https://talan.bank.gov.ua/get-user-certificate/9JaHs3m633RykUM2XJCe","Завантажити сертифікат")</f>
        <v>Завантажити сертифікат</v>
      </c>
    </row>
    <row r="209" spans="1:5" x14ac:dyDescent="0.3">
      <c r="A209" t="s">
        <v>545</v>
      </c>
      <c r="B209" t="s">
        <v>5</v>
      </c>
      <c r="C209" t="s">
        <v>546</v>
      </c>
      <c r="D209" t="s">
        <v>547</v>
      </c>
      <c r="E209" t="str">
        <f>HYPERLINK("https://talan.bank.gov.ua/get-user-certificate/9JaHscO3kLpi2pZBJjmK","Завантажити сертифікат")</f>
        <v>Завантажити сертифікат</v>
      </c>
    </row>
    <row r="210" spans="1:5" x14ac:dyDescent="0.3">
      <c r="A210" t="s">
        <v>548</v>
      </c>
      <c r="B210" t="s">
        <v>5</v>
      </c>
      <c r="C210" t="s">
        <v>549</v>
      </c>
      <c r="D210" t="s">
        <v>264</v>
      </c>
      <c r="E210" t="str">
        <f>HYPERLINK("https://talan.bank.gov.ua/get-user-certificate/9JaHs4PQkxDh0BwCmXBC","Завантажити сертифікат")</f>
        <v>Завантажити сертифікат</v>
      </c>
    </row>
    <row r="211" spans="1:5" x14ac:dyDescent="0.3">
      <c r="A211" t="s">
        <v>550</v>
      </c>
      <c r="B211" t="s">
        <v>5</v>
      </c>
      <c r="C211" t="s">
        <v>551</v>
      </c>
      <c r="D211" t="s">
        <v>552</v>
      </c>
      <c r="E211" t="str">
        <f>HYPERLINK("https://talan.bank.gov.ua/get-user-certificate/9JaHsa6GXxOLrcr73sGD","Завантажити сертифікат")</f>
        <v>Завантажити сертифікат</v>
      </c>
    </row>
    <row r="212" spans="1:5" x14ac:dyDescent="0.3">
      <c r="A212" t="s">
        <v>553</v>
      </c>
      <c r="B212" t="s">
        <v>5</v>
      </c>
      <c r="C212" t="s">
        <v>554</v>
      </c>
      <c r="D212" t="s">
        <v>197</v>
      </c>
      <c r="E212" t="str">
        <f>HYPERLINK("https://talan.bank.gov.ua/get-user-certificate/9JaHsdFmNCXo3S7d1ADT","Завантажити сертифікат")</f>
        <v>Завантажити сертифікат</v>
      </c>
    </row>
    <row r="213" spans="1:5" x14ac:dyDescent="0.3">
      <c r="A213" t="s">
        <v>555</v>
      </c>
      <c r="B213" t="s">
        <v>5</v>
      </c>
      <c r="C213" t="s">
        <v>556</v>
      </c>
      <c r="D213" t="s">
        <v>557</v>
      </c>
      <c r="E213" t="str">
        <f>HYPERLINK("https://talan.bank.gov.ua/get-user-certificate/9JaHs5oMNToN_VJPSA-b","Завантажити сертифікат")</f>
        <v>Завантажити сертифікат</v>
      </c>
    </row>
    <row r="214" spans="1:5" x14ac:dyDescent="0.3">
      <c r="A214" t="s">
        <v>558</v>
      </c>
      <c r="B214" t="s">
        <v>5</v>
      </c>
      <c r="C214" t="s">
        <v>559</v>
      </c>
      <c r="D214" t="s">
        <v>560</v>
      </c>
      <c r="E214" t="str">
        <f>HYPERLINK("https://talan.bank.gov.ua/get-user-certificate/9JaHsnKHCuOauITeu7b_","Завантажити сертифікат")</f>
        <v>Завантажити сертифікат</v>
      </c>
    </row>
    <row r="215" spans="1:5" x14ac:dyDescent="0.3">
      <c r="A215" t="s">
        <v>561</v>
      </c>
      <c r="B215" t="s">
        <v>5</v>
      </c>
      <c r="C215" t="s">
        <v>562</v>
      </c>
      <c r="D215" t="s">
        <v>563</v>
      </c>
      <c r="E215" t="str">
        <f>HYPERLINK("https://talan.bank.gov.ua/get-user-certificate/9JaHsBw4wa_3B3LGJ-MQ","Завантажити сертифікат")</f>
        <v>Завантажити сертифікат</v>
      </c>
    </row>
    <row r="216" spans="1:5" x14ac:dyDescent="0.3">
      <c r="A216" t="s">
        <v>564</v>
      </c>
      <c r="B216" t="s">
        <v>5</v>
      </c>
      <c r="C216" t="s">
        <v>565</v>
      </c>
      <c r="D216" t="s">
        <v>566</v>
      </c>
      <c r="E216" t="str">
        <f>HYPERLINK("https://talan.bank.gov.ua/get-user-certificate/9JaHsbvljGgEX-nV-BSW","Завантажити сертифікат")</f>
        <v>Завантажити сертифікат</v>
      </c>
    </row>
    <row r="217" spans="1:5" x14ac:dyDescent="0.3">
      <c r="A217" t="s">
        <v>567</v>
      </c>
      <c r="B217" t="s">
        <v>5</v>
      </c>
      <c r="C217" t="s">
        <v>568</v>
      </c>
      <c r="D217" t="s">
        <v>373</v>
      </c>
      <c r="E217" t="str">
        <f>HYPERLINK("https://talan.bank.gov.ua/get-user-certificate/9JaHsAaillLpMd_Y3Fq9","Завантажити сертифікат")</f>
        <v>Завантажити сертифікат</v>
      </c>
    </row>
    <row r="218" spans="1:5" x14ac:dyDescent="0.3">
      <c r="A218" t="s">
        <v>569</v>
      </c>
      <c r="B218" t="s">
        <v>5</v>
      </c>
      <c r="C218" t="s">
        <v>570</v>
      </c>
      <c r="D218" t="s">
        <v>571</v>
      </c>
      <c r="E218" t="str">
        <f>HYPERLINK("https://talan.bank.gov.ua/get-user-certificate/9JaHsDSKuF5Vdft960tD","Завантажити сертифікат")</f>
        <v>Завантажити сертифікат</v>
      </c>
    </row>
    <row r="219" spans="1:5" x14ac:dyDescent="0.3">
      <c r="A219" t="s">
        <v>572</v>
      </c>
      <c r="B219" t="s">
        <v>5</v>
      </c>
      <c r="C219" t="s">
        <v>573</v>
      </c>
      <c r="D219" t="s">
        <v>574</v>
      </c>
      <c r="E219" t="str">
        <f>HYPERLINK("https://talan.bank.gov.ua/get-user-certificate/9JaHsSZU89l8Xp3WyCOx","Завантажити сертифікат")</f>
        <v>Завантажити сертифікат</v>
      </c>
    </row>
    <row r="220" spans="1:5" x14ac:dyDescent="0.3">
      <c r="A220" t="s">
        <v>575</v>
      </c>
      <c r="B220" t="s">
        <v>5</v>
      </c>
      <c r="C220" t="s">
        <v>576</v>
      </c>
      <c r="D220" t="s">
        <v>577</v>
      </c>
      <c r="E220" t="str">
        <f>HYPERLINK("https://talan.bank.gov.ua/get-user-certificate/9JaHsp6-lp4tlDNaN4H_","Завантажити сертифікат")</f>
        <v>Завантажити сертифікат</v>
      </c>
    </row>
    <row r="221" spans="1:5" x14ac:dyDescent="0.3">
      <c r="A221" t="s">
        <v>578</v>
      </c>
      <c r="B221" t="s">
        <v>5</v>
      </c>
      <c r="C221" t="s">
        <v>579</v>
      </c>
      <c r="D221" t="s">
        <v>580</v>
      </c>
      <c r="E221" t="str">
        <f>HYPERLINK("https://talan.bank.gov.ua/get-user-certificate/9JaHsf6fTziMh6YcVo-2","Завантажити сертифікат")</f>
        <v>Завантажити сертифікат</v>
      </c>
    </row>
    <row r="222" spans="1:5" x14ac:dyDescent="0.3">
      <c r="A222" t="s">
        <v>581</v>
      </c>
      <c r="B222" t="s">
        <v>5</v>
      </c>
      <c r="C222" t="s">
        <v>582</v>
      </c>
      <c r="D222" t="s">
        <v>583</v>
      </c>
      <c r="E222" t="str">
        <f>HYPERLINK("https://talan.bank.gov.ua/get-user-certificate/9JaHsI3tZH0FRJ-ZhvXp","Завантажити сертифікат")</f>
        <v>Завантажити сертифікат</v>
      </c>
    </row>
    <row r="223" spans="1:5" x14ac:dyDescent="0.3">
      <c r="A223" t="s">
        <v>584</v>
      </c>
      <c r="B223" t="s">
        <v>5</v>
      </c>
      <c r="C223" t="s">
        <v>585</v>
      </c>
      <c r="D223" t="s">
        <v>16</v>
      </c>
      <c r="E223" t="str">
        <f>HYPERLINK("https://talan.bank.gov.ua/get-user-certificate/9JaHs5NN04I-ZHBk4o3V","Завантажити сертифікат")</f>
        <v>Завантажити сертифікат</v>
      </c>
    </row>
    <row r="224" spans="1:5" x14ac:dyDescent="0.3">
      <c r="A224" t="s">
        <v>586</v>
      </c>
      <c r="B224" t="s">
        <v>5</v>
      </c>
      <c r="C224" t="s">
        <v>587</v>
      </c>
      <c r="D224" t="s">
        <v>288</v>
      </c>
      <c r="E224" t="str">
        <f>HYPERLINK("https://talan.bank.gov.ua/get-user-certificate/9JaHs2tuSpl8AoCWot2U","Завантажити сертифікат")</f>
        <v>Завантажити сертифікат</v>
      </c>
    </row>
    <row r="225" spans="1:5" x14ac:dyDescent="0.3">
      <c r="A225" t="s">
        <v>588</v>
      </c>
      <c r="B225" t="s">
        <v>5</v>
      </c>
      <c r="C225" t="s">
        <v>589</v>
      </c>
      <c r="D225" t="s">
        <v>187</v>
      </c>
      <c r="E225" t="str">
        <f>HYPERLINK("https://talan.bank.gov.ua/get-user-certificate/9JaHs8dMUrPT5sl9VTn8","Завантажити сертифікат")</f>
        <v>Завантажити сертифікат</v>
      </c>
    </row>
    <row r="226" spans="1:5" x14ac:dyDescent="0.3">
      <c r="A226" t="s">
        <v>590</v>
      </c>
      <c r="B226" t="s">
        <v>5</v>
      </c>
      <c r="C226" t="s">
        <v>591</v>
      </c>
      <c r="D226" t="s">
        <v>592</v>
      </c>
      <c r="E226" t="str">
        <f>HYPERLINK("https://talan.bank.gov.ua/get-user-certificate/9JaHsFxpE5kBZ_HrP9qO","Завантажити сертифікат")</f>
        <v>Завантажити сертифікат</v>
      </c>
    </row>
    <row r="227" spans="1:5" x14ac:dyDescent="0.3">
      <c r="A227" t="s">
        <v>593</v>
      </c>
      <c r="B227" t="s">
        <v>5</v>
      </c>
      <c r="C227" t="s">
        <v>594</v>
      </c>
      <c r="D227" t="s">
        <v>340</v>
      </c>
      <c r="E227" t="str">
        <f>HYPERLINK("https://talan.bank.gov.ua/get-user-certificate/9JaHssitzR40Xcd5PFns","Завантажити сертифікат")</f>
        <v>Завантажити сертифікат</v>
      </c>
    </row>
    <row r="228" spans="1:5" x14ac:dyDescent="0.3">
      <c r="A228" t="s">
        <v>595</v>
      </c>
      <c r="B228" t="s">
        <v>5</v>
      </c>
      <c r="C228" t="s">
        <v>596</v>
      </c>
      <c r="D228" t="s">
        <v>597</v>
      </c>
      <c r="E228" t="str">
        <f>HYPERLINK("https://talan.bank.gov.ua/get-user-certificate/9JaHs1H2X-oZIXlnM-f_","Завантажити сертифікат")</f>
        <v>Завантажити сертифікат</v>
      </c>
    </row>
    <row r="229" spans="1:5" x14ac:dyDescent="0.3">
      <c r="A229" t="s">
        <v>598</v>
      </c>
      <c r="B229" t="s">
        <v>5</v>
      </c>
      <c r="C229" t="s">
        <v>599</v>
      </c>
      <c r="D229" t="s">
        <v>600</v>
      </c>
      <c r="E229" t="str">
        <f>HYPERLINK("https://talan.bank.gov.ua/get-user-certificate/9JaHsd12X4n-x0LKb0sy","Завантажити сертифікат")</f>
        <v>Завантажити сертифікат</v>
      </c>
    </row>
    <row r="230" spans="1:5" x14ac:dyDescent="0.3">
      <c r="A230" t="s">
        <v>601</v>
      </c>
      <c r="B230" t="s">
        <v>5</v>
      </c>
      <c r="C230" t="s">
        <v>602</v>
      </c>
      <c r="D230" t="s">
        <v>603</v>
      </c>
      <c r="E230" t="str">
        <f>HYPERLINK("https://talan.bank.gov.ua/get-user-certificate/9JaHsYZwaClDdgZnQf39","Завантажити сертифікат")</f>
        <v>Завантажити сертифікат</v>
      </c>
    </row>
    <row r="231" spans="1:5" x14ac:dyDescent="0.3">
      <c r="A231" t="s">
        <v>604</v>
      </c>
      <c r="B231" t="s">
        <v>5</v>
      </c>
      <c r="C231" t="s">
        <v>605</v>
      </c>
      <c r="D231" t="s">
        <v>25</v>
      </c>
      <c r="E231" t="str">
        <f>HYPERLINK("https://talan.bank.gov.ua/get-user-certificate/9JaHszT1V5wQXMHUOFJA","Завантажити сертифікат")</f>
        <v>Завантажити сертифікат</v>
      </c>
    </row>
    <row r="232" spans="1:5" x14ac:dyDescent="0.3">
      <c r="A232" t="s">
        <v>606</v>
      </c>
      <c r="B232" t="s">
        <v>5</v>
      </c>
      <c r="C232" t="s">
        <v>607</v>
      </c>
      <c r="D232" t="s">
        <v>608</v>
      </c>
      <c r="E232" t="str">
        <f>HYPERLINK("https://talan.bank.gov.ua/get-user-certificate/9JaHs7_Gc0ETVf8IOmy-","Завантажити сертифікат")</f>
        <v>Завантажити сертифікат</v>
      </c>
    </row>
    <row r="233" spans="1:5" x14ac:dyDescent="0.3">
      <c r="A233" t="s">
        <v>609</v>
      </c>
      <c r="B233" t="s">
        <v>5</v>
      </c>
      <c r="C233" t="s">
        <v>610</v>
      </c>
      <c r="D233" t="s">
        <v>611</v>
      </c>
      <c r="E233" t="str">
        <f>HYPERLINK("https://talan.bank.gov.ua/get-user-certificate/9JaHs0-6RBXmPmkrH1Np","Завантажити сертифікат")</f>
        <v>Завантажити сертифікат</v>
      </c>
    </row>
    <row r="234" spans="1:5" x14ac:dyDescent="0.3">
      <c r="A234" t="s">
        <v>612</v>
      </c>
      <c r="B234" t="s">
        <v>5</v>
      </c>
      <c r="C234" t="s">
        <v>613</v>
      </c>
      <c r="D234" t="s">
        <v>614</v>
      </c>
      <c r="E234" t="str">
        <f>HYPERLINK("https://talan.bank.gov.ua/get-user-certificate/9JaHsMaRNB_OSRsKjJUJ","Завантажити сертифікат")</f>
        <v>Завантажити сертифікат</v>
      </c>
    </row>
    <row r="235" spans="1:5" x14ac:dyDescent="0.3">
      <c r="A235" t="s">
        <v>615</v>
      </c>
      <c r="B235" t="s">
        <v>5</v>
      </c>
      <c r="C235" t="s">
        <v>616</v>
      </c>
      <c r="D235" t="s">
        <v>320</v>
      </c>
      <c r="E235" t="str">
        <f>HYPERLINK("https://talan.bank.gov.ua/get-user-certificate/9JaHs6AjCDri2Yf8qKUs","Завантажити сертифікат")</f>
        <v>Завантажити сертифікат</v>
      </c>
    </row>
    <row r="236" spans="1:5" x14ac:dyDescent="0.3">
      <c r="A236" t="s">
        <v>617</v>
      </c>
      <c r="B236" t="s">
        <v>5</v>
      </c>
      <c r="C236" t="s">
        <v>618</v>
      </c>
      <c r="D236" t="s">
        <v>619</v>
      </c>
      <c r="E236" t="str">
        <f>HYPERLINK("https://talan.bank.gov.ua/get-user-certificate/9JaHsrJ0uaFUcF0uELkR","Завантажити сертифікат")</f>
        <v>Завантажити сертифікат</v>
      </c>
    </row>
    <row r="237" spans="1:5" x14ac:dyDescent="0.3">
      <c r="A237" t="s">
        <v>620</v>
      </c>
      <c r="B237" t="s">
        <v>5</v>
      </c>
      <c r="C237" t="s">
        <v>621</v>
      </c>
      <c r="D237" t="s">
        <v>622</v>
      </c>
      <c r="E237" t="str">
        <f>HYPERLINK("https://talan.bank.gov.ua/get-user-certificate/9JaHsZlizcdyc0WGLbaF","Завантажити сертифікат")</f>
        <v>Завантажити сертифікат</v>
      </c>
    </row>
    <row r="238" spans="1:5" x14ac:dyDescent="0.3">
      <c r="A238" t="s">
        <v>623</v>
      </c>
      <c r="B238" t="s">
        <v>5</v>
      </c>
      <c r="C238" t="s">
        <v>624</v>
      </c>
      <c r="D238" t="s">
        <v>625</v>
      </c>
      <c r="E238" t="str">
        <f>HYPERLINK("https://talan.bank.gov.ua/get-user-certificate/9JaHsnPE01pnILKrigti","Завантажити сертифікат")</f>
        <v>Завантажити сертифікат</v>
      </c>
    </row>
    <row r="239" spans="1:5" x14ac:dyDescent="0.3">
      <c r="A239" t="s">
        <v>626</v>
      </c>
      <c r="B239" t="s">
        <v>5</v>
      </c>
      <c r="C239" t="s">
        <v>627</v>
      </c>
      <c r="D239" t="s">
        <v>628</v>
      </c>
      <c r="E239" t="str">
        <f>HYPERLINK("https://talan.bank.gov.ua/get-user-certificate/9JaHsK27Mku91CuyDdy9","Завантажити сертифікат")</f>
        <v>Завантажити сертифікат</v>
      </c>
    </row>
    <row r="240" spans="1:5" x14ac:dyDescent="0.3">
      <c r="A240" t="s">
        <v>629</v>
      </c>
      <c r="B240" t="s">
        <v>5</v>
      </c>
      <c r="C240" t="s">
        <v>630</v>
      </c>
      <c r="D240" t="s">
        <v>631</v>
      </c>
      <c r="E240" t="str">
        <f>HYPERLINK("https://talan.bank.gov.ua/get-user-certificate/9JaHs4rzCkUibcNZgLmy","Завантажити сертифікат")</f>
        <v>Завантажити сертифікат</v>
      </c>
    </row>
    <row r="241" spans="1:5" x14ac:dyDescent="0.3">
      <c r="A241" t="s">
        <v>632</v>
      </c>
      <c r="B241" t="s">
        <v>5</v>
      </c>
      <c r="C241" t="s">
        <v>633</v>
      </c>
      <c r="D241" t="s">
        <v>77</v>
      </c>
      <c r="E241" t="str">
        <f>HYPERLINK("https://talan.bank.gov.ua/get-user-certificate/9JaHsO2DWTAF9SobRMpw","Завантажити сертифікат")</f>
        <v>Завантажити сертифікат</v>
      </c>
    </row>
    <row r="242" spans="1:5" x14ac:dyDescent="0.3">
      <c r="A242" t="s">
        <v>634</v>
      </c>
      <c r="B242" t="s">
        <v>5</v>
      </c>
      <c r="C242" t="s">
        <v>635</v>
      </c>
      <c r="D242" t="s">
        <v>636</v>
      </c>
      <c r="E242" t="str">
        <f>HYPERLINK("https://talan.bank.gov.ua/get-user-certificate/9JaHs5Enp8w_ev-GQbUU","Завантажити сертифікат")</f>
        <v>Завантажити сертифікат</v>
      </c>
    </row>
    <row r="243" spans="1:5" x14ac:dyDescent="0.3">
      <c r="A243" t="s">
        <v>637</v>
      </c>
      <c r="B243" t="s">
        <v>5</v>
      </c>
      <c r="C243" t="s">
        <v>638</v>
      </c>
      <c r="D243" t="s">
        <v>639</v>
      </c>
      <c r="E243" t="str">
        <f>HYPERLINK("https://talan.bank.gov.ua/get-user-certificate/9JaHsQVxzoeo1hlZQsSJ","Завантажити сертифікат")</f>
        <v>Завантажити сертифікат</v>
      </c>
    </row>
    <row r="244" spans="1:5" x14ac:dyDescent="0.3">
      <c r="A244" t="s">
        <v>640</v>
      </c>
      <c r="B244" t="s">
        <v>5</v>
      </c>
      <c r="C244" t="s">
        <v>641</v>
      </c>
      <c r="D244" t="s">
        <v>398</v>
      </c>
      <c r="E244" t="str">
        <f>HYPERLINK("https://talan.bank.gov.ua/get-user-certificate/9JaHsoEgT7fYhg9jwxM-","Завантажити сертифікат")</f>
        <v>Завантажити сертифікат</v>
      </c>
    </row>
    <row r="245" spans="1:5" x14ac:dyDescent="0.3">
      <c r="A245" t="s">
        <v>642</v>
      </c>
      <c r="B245" t="s">
        <v>5</v>
      </c>
      <c r="C245" t="s">
        <v>643</v>
      </c>
      <c r="D245" t="s">
        <v>644</v>
      </c>
      <c r="E245" t="str">
        <f>HYPERLINK("https://talan.bank.gov.ua/get-user-certificate/9JaHsTod_23eKd5b7Kmg","Завантажити сертифікат")</f>
        <v>Завантажити сертифікат</v>
      </c>
    </row>
    <row r="246" spans="1:5" x14ac:dyDescent="0.3">
      <c r="A246" t="s">
        <v>645</v>
      </c>
      <c r="B246" t="s">
        <v>5</v>
      </c>
      <c r="C246" t="s">
        <v>646</v>
      </c>
      <c r="D246" t="s">
        <v>647</v>
      </c>
      <c r="E246" t="str">
        <f>HYPERLINK("https://talan.bank.gov.ua/get-user-certificate/9JaHsALu3myQdRkoy6Ri","Завантажити сертифікат")</f>
        <v>Завантажити сертифікат</v>
      </c>
    </row>
    <row r="247" spans="1:5" x14ac:dyDescent="0.3">
      <c r="A247" t="s">
        <v>648</v>
      </c>
      <c r="B247" t="s">
        <v>5</v>
      </c>
      <c r="C247" t="s">
        <v>649</v>
      </c>
      <c r="D247" t="s">
        <v>650</v>
      </c>
      <c r="E247" t="str">
        <f>HYPERLINK("https://talan.bank.gov.ua/get-user-certificate/9JaHsiYy7iF0XxqMkjAL","Завантажити сертифікат")</f>
        <v>Завантажити сертифікат</v>
      </c>
    </row>
    <row r="248" spans="1:5" x14ac:dyDescent="0.3">
      <c r="A248" t="s">
        <v>651</v>
      </c>
      <c r="B248" t="s">
        <v>5</v>
      </c>
      <c r="C248" t="s">
        <v>652</v>
      </c>
      <c r="D248" t="s">
        <v>653</v>
      </c>
      <c r="E248" t="str">
        <f>HYPERLINK("https://talan.bank.gov.ua/get-user-certificate/9JaHsuprHSZe2NjQPE_O","Завантажити сертифікат")</f>
        <v>Завантажити сертифікат</v>
      </c>
    </row>
    <row r="249" spans="1:5" x14ac:dyDescent="0.3">
      <c r="A249" t="s">
        <v>654</v>
      </c>
      <c r="B249" t="s">
        <v>5</v>
      </c>
      <c r="C249" t="s">
        <v>655</v>
      </c>
      <c r="D249" t="s">
        <v>583</v>
      </c>
      <c r="E249" t="str">
        <f>HYPERLINK("https://talan.bank.gov.ua/get-user-certificate/9JaHsmV7aHo8VIfqwH8W","Завантажити сертифікат")</f>
        <v>Завантажити сертифікат</v>
      </c>
    </row>
    <row r="250" spans="1:5" x14ac:dyDescent="0.3">
      <c r="A250" t="s">
        <v>656</v>
      </c>
      <c r="B250" t="s">
        <v>5</v>
      </c>
      <c r="C250" t="s">
        <v>657</v>
      </c>
      <c r="D250" t="s">
        <v>157</v>
      </c>
      <c r="E250" t="str">
        <f>HYPERLINK("https://talan.bank.gov.ua/get-user-certificate/9JaHsjK3cjq1W0PffEYj","Завантажити сертифікат")</f>
        <v>Завантажити сертифікат</v>
      </c>
    </row>
    <row r="251" spans="1:5" x14ac:dyDescent="0.3">
      <c r="A251" t="s">
        <v>658</v>
      </c>
      <c r="B251" t="s">
        <v>5</v>
      </c>
      <c r="C251" t="s">
        <v>659</v>
      </c>
      <c r="D251" t="s">
        <v>660</v>
      </c>
      <c r="E251" t="str">
        <f>HYPERLINK("https://talan.bank.gov.ua/get-user-certificate/9JaHs2BO6Esu0DoMvTpg","Завантажити сертифікат")</f>
        <v>Завантажити сертифікат</v>
      </c>
    </row>
    <row r="252" spans="1:5" x14ac:dyDescent="0.3">
      <c r="A252" t="s">
        <v>661</v>
      </c>
      <c r="B252" t="s">
        <v>5</v>
      </c>
      <c r="C252" t="s">
        <v>662</v>
      </c>
      <c r="D252" t="s">
        <v>398</v>
      </c>
      <c r="E252" t="str">
        <f>HYPERLINK("https://talan.bank.gov.ua/get-user-certificate/9JaHspZiAyXhbp9YMSsr","Завантажити сертифікат")</f>
        <v>Завантажити сертифікат</v>
      </c>
    </row>
    <row r="253" spans="1:5" x14ac:dyDescent="0.3">
      <c r="A253" t="s">
        <v>663</v>
      </c>
      <c r="B253" t="s">
        <v>5</v>
      </c>
      <c r="C253" t="s">
        <v>664</v>
      </c>
      <c r="D253" t="s">
        <v>398</v>
      </c>
      <c r="E253" t="str">
        <f>HYPERLINK("https://talan.bank.gov.ua/get-user-certificate/9JaHsWCJpqHSPH1CVb02","Завантажити сертифікат")</f>
        <v>Завантажити сертифікат</v>
      </c>
    </row>
    <row r="254" spans="1:5" x14ac:dyDescent="0.3">
      <c r="A254" t="s">
        <v>665</v>
      </c>
      <c r="B254" t="s">
        <v>5</v>
      </c>
      <c r="C254" t="s">
        <v>666</v>
      </c>
      <c r="D254" t="s">
        <v>421</v>
      </c>
      <c r="E254" t="str">
        <f>HYPERLINK("https://talan.bank.gov.ua/get-user-certificate/9JaHsaLSVD8fncRgt3jX","Завантажити сертифікат")</f>
        <v>Завантажити сертифікат</v>
      </c>
    </row>
    <row r="255" spans="1:5" x14ac:dyDescent="0.3">
      <c r="A255" t="s">
        <v>667</v>
      </c>
      <c r="B255" t="s">
        <v>5</v>
      </c>
      <c r="C255" t="s">
        <v>668</v>
      </c>
      <c r="D255" t="s">
        <v>669</v>
      </c>
      <c r="E255" t="str">
        <f>HYPERLINK("https://talan.bank.gov.ua/get-user-certificate/9JaHsXqsmGLQifsVZ_x5","Завантажити сертифікат")</f>
        <v>Завантажити сертифікат</v>
      </c>
    </row>
    <row r="256" spans="1:5" x14ac:dyDescent="0.3">
      <c r="A256" t="s">
        <v>670</v>
      </c>
      <c r="B256" t="s">
        <v>5</v>
      </c>
      <c r="C256" t="s">
        <v>671</v>
      </c>
      <c r="D256" t="s">
        <v>672</v>
      </c>
      <c r="E256" t="str">
        <f>HYPERLINK("https://talan.bank.gov.ua/get-user-certificate/9JaHsCzjKmarqVt3Zgk6","Завантажити сертифікат")</f>
        <v>Завантажити сертифікат</v>
      </c>
    </row>
    <row r="257" spans="1:5" x14ac:dyDescent="0.3">
      <c r="A257" t="s">
        <v>673</v>
      </c>
      <c r="B257" t="s">
        <v>5</v>
      </c>
      <c r="C257" t="s">
        <v>674</v>
      </c>
      <c r="D257" t="s">
        <v>675</v>
      </c>
      <c r="E257" t="str">
        <f>HYPERLINK("https://talan.bank.gov.ua/get-user-certificate/9JaHswWFB0ImAJJJpROj","Завантажити сертифікат")</f>
        <v>Завантажити сертифікат</v>
      </c>
    </row>
    <row r="258" spans="1:5" x14ac:dyDescent="0.3">
      <c r="A258" t="s">
        <v>676</v>
      </c>
      <c r="B258" t="s">
        <v>5</v>
      </c>
      <c r="C258" t="s">
        <v>677</v>
      </c>
      <c r="D258" t="s">
        <v>359</v>
      </c>
      <c r="E258" t="str">
        <f>HYPERLINK("https://talan.bank.gov.ua/get-user-certificate/9JaHsetI_wNSo5tRHedT","Завантажити сертифікат")</f>
        <v>Завантажити сертифікат</v>
      </c>
    </row>
    <row r="259" spans="1:5" x14ac:dyDescent="0.3">
      <c r="A259" t="s">
        <v>678</v>
      </c>
      <c r="B259" t="s">
        <v>5</v>
      </c>
      <c r="C259" t="s">
        <v>679</v>
      </c>
      <c r="D259" t="s">
        <v>16</v>
      </c>
      <c r="E259" t="str">
        <f>HYPERLINK("https://talan.bank.gov.ua/get-user-certificate/9JaHsRfgJl7AwG2fmGhl","Завантажити сертифікат")</f>
        <v>Завантажити сертифікат</v>
      </c>
    </row>
    <row r="260" spans="1:5" x14ac:dyDescent="0.3">
      <c r="A260" t="s">
        <v>680</v>
      </c>
      <c r="B260" t="s">
        <v>5</v>
      </c>
      <c r="C260" t="s">
        <v>681</v>
      </c>
      <c r="D260" t="s">
        <v>682</v>
      </c>
      <c r="E260" t="str">
        <f>HYPERLINK("https://talan.bank.gov.ua/get-user-certificate/9JaHslyEB89ISlg45CHe","Завантажити сертифікат")</f>
        <v>Завантажити сертифікат</v>
      </c>
    </row>
    <row r="261" spans="1:5" x14ac:dyDescent="0.3">
      <c r="A261" t="s">
        <v>683</v>
      </c>
      <c r="B261" t="s">
        <v>5</v>
      </c>
      <c r="C261" t="s">
        <v>684</v>
      </c>
      <c r="D261" t="s">
        <v>685</v>
      </c>
      <c r="E261" t="str">
        <f>HYPERLINK("https://talan.bank.gov.ua/get-user-certificate/9JaHshnwzk01RCLwtZAz","Завантажити сертифікат")</f>
        <v>Завантажити сертифікат</v>
      </c>
    </row>
    <row r="262" spans="1:5" x14ac:dyDescent="0.3">
      <c r="A262" t="s">
        <v>686</v>
      </c>
      <c r="B262" t="s">
        <v>5</v>
      </c>
      <c r="C262" t="s">
        <v>687</v>
      </c>
      <c r="D262" t="s">
        <v>421</v>
      </c>
      <c r="E262" t="str">
        <f>HYPERLINK("https://talan.bank.gov.ua/get-user-certificate/9JaHsal4jXHwte8cBtnj","Завантажити сертифікат")</f>
        <v>Завантажити сертифікат</v>
      </c>
    </row>
    <row r="263" spans="1:5" x14ac:dyDescent="0.3">
      <c r="A263" t="s">
        <v>688</v>
      </c>
      <c r="B263" t="s">
        <v>5</v>
      </c>
      <c r="C263" t="s">
        <v>689</v>
      </c>
      <c r="D263" t="s">
        <v>690</v>
      </c>
      <c r="E263" t="str">
        <f>HYPERLINK("https://talan.bank.gov.ua/get-user-certificate/9JaHs9AIDko750eR9zKo","Завантажити сертифікат")</f>
        <v>Завантажити сертифікат</v>
      </c>
    </row>
    <row r="264" spans="1:5" x14ac:dyDescent="0.3">
      <c r="A264" t="s">
        <v>691</v>
      </c>
      <c r="B264" t="s">
        <v>5</v>
      </c>
      <c r="C264" t="s">
        <v>692</v>
      </c>
      <c r="D264" t="s">
        <v>31</v>
      </c>
      <c r="E264" t="str">
        <f>HYPERLINK("https://talan.bank.gov.ua/get-user-certificate/9JaHsyDKQDSvWOcn1wmR","Завантажити сертифікат")</f>
        <v>Завантажити сертифікат</v>
      </c>
    </row>
    <row r="265" spans="1:5" x14ac:dyDescent="0.3">
      <c r="A265" t="s">
        <v>693</v>
      </c>
      <c r="B265" t="s">
        <v>5</v>
      </c>
      <c r="C265" t="s">
        <v>694</v>
      </c>
      <c r="D265" t="s">
        <v>264</v>
      </c>
      <c r="E265" t="str">
        <f>HYPERLINK("https://talan.bank.gov.ua/get-user-certificate/9JaHsfh3pWojtcwo49-Y","Завантажити сертифікат")</f>
        <v>Завантажити сертифікат</v>
      </c>
    </row>
    <row r="266" spans="1:5" x14ac:dyDescent="0.3">
      <c r="A266" t="s">
        <v>695</v>
      </c>
      <c r="B266" t="s">
        <v>5</v>
      </c>
      <c r="C266" t="s">
        <v>696</v>
      </c>
      <c r="D266" t="s">
        <v>697</v>
      </c>
      <c r="E266" t="str">
        <f>HYPERLINK("https://talan.bank.gov.ua/get-user-certificate/9JaHsUd6CutX3jRC0IJ5","Завантажити сертифікат")</f>
        <v>Завантажити сертифікат</v>
      </c>
    </row>
    <row r="267" spans="1:5" x14ac:dyDescent="0.3">
      <c r="A267" t="s">
        <v>698</v>
      </c>
      <c r="B267" t="s">
        <v>5</v>
      </c>
      <c r="C267" t="s">
        <v>699</v>
      </c>
      <c r="D267" t="s">
        <v>254</v>
      </c>
      <c r="E267" t="str">
        <f>HYPERLINK("https://talan.bank.gov.ua/get-user-certificate/9JaHsJE1SYtcEPaXzsEq","Завантажити сертифікат")</f>
        <v>Завантажити сертифікат</v>
      </c>
    </row>
    <row r="268" spans="1:5" x14ac:dyDescent="0.3">
      <c r="A268" t="s">
        <v>700</v>
      </c>
      <c r="B268" t="s">
        <v>5</v>
      </c>
      <c r="C268" t="s">
        <v>701</v>
      </c>
      <c r="D268" t="s">
        <v>16</v>
      </c>
      <c r="E268" t="str">
        <f>HYPERLINK("https://talan.bank.gov.ua/get-user-certificate/9JaHsUz67sPdkF7AF2rE","Завантажити сертифікат")</f>
        <v>Завантажити сертифікат</v>
      </c>
    </row>
    <row r="269" spans="1:5" x14ac:dyDescent="0.3">
      <c r="A269" t="s">
        <v>702</v>
      </c>
      <c r="B269" t="s">
        <v>5</v>
      </c>
      <c r="C269" t="s">
        <v>703</v>
      </c>
      <c r="D269" t="s">
        <v>636</v>
      </c>
      <c r="E269" t="str">
        <f>HYPERLINK("https://talan.bank.gov.ua/get-user-certificate/9JaHs6IZuMPYu5d-0i1o","Завантажити сертифікат")</f>
        <v>Завантажити сертифікат</v>
      </c>
    </row>
    <row r="270" spans="1:5" x14ac:dyDescent="0.3">
      <c r="A270" t="s">
        <v>704</v>
      </c>
      <c r="B270" t="s">
        <v>5</v>
      </c>
      <c r="C270" t="s">
        <v>705</v>
      </c>
      <c r="D270" t="s">
        <v>706</v>
      </c>
      <c r="E270" t="str">
        <f>HYPERLINK("https://talan.bank.gov.ua/get-user-certificate/9JaHshT4PFBhH_mrilEy","Завантажити сертифікат")</f>
        <v>Завантажити сертифікат</v>
      </c>
    </row>
    <row r="271" spans="1:5" x14ac:dyDescent="0.3">
      <c r="A271" t="s">
        <v>707</v>
      </c>
      <c r="B271" t="s">
        <v>5</v>
      </c>
      <c r="C271" t="s">
        <v>708</v>
      </c>
      <c r="D271" t="s">
        <v>428</v>
      </c>
      <c r="E271" t="str">
        <f>HYPERLINK("https://talan.bank.gov.ua/get-user-certificate/9JaHsJhppyHZ11273Tnm","Завантажити сертифікат")</f>
        <v>Завантажити сертифікат</v>
      </c>
    </row>
    <row r="272" spans="1:5" x14ac:dyDescent="0.3">
      <c r="A272" t="s">
        <v>709</v>
      </c>
      <c r="B272" t="s">
        <v>5</v>
      </c>
      <c r="C272" t="s">
        <v>710</v>
      </c>
      <c r="D272" t="s">
        <v>293</v>
      </c>
      <c r="E272" t="str">
        <f>HYPERLINK("https://talan.bank.gov.ua/get-user-certificate/9JaHsR2LDDfEo2OK3_1V","Завантажити сертифікат")</f>
        <v>Завантажити сертифікат</v>
      </c>
    </row>
    <row r="273" spans="1:5" x14ac:dyDescent="0.3">
      <c r="A273" t="s">
        <v>711</v>
      </c>
      <c r="B273" t="s">
        <v>5</v>
      </c>
      <c r="C273" t="s">
        <v>712</v>
      </c>
      <c r="D273" t="s">
        <v>713</v>
      </c>
      <c r="E273" t="str">
        <f>HYPERLINK("https://talan.bank.gov.ua/get-user-certificate/9JaHsSGP643rTGFEP0Fb","Завантажити сертифікат")</f>
        <v>Завантажити сертифікат</v>
      </c>
    </row>
    <row r="274" spans="1:5" x14ac:dyDescent="0.3">
      <c r="A274" t="s">
        <v>714</v>
      </c>
      <c r="B274" t="s">
        <v>5</v>
      </c>
      <c r="C274" t="s">
        <v>715</v>
      </c>
      <c r="D274" t="s">
        <v>716</v>
      </c>
      <c r="E274" t="str">
        <f>HYPERLINK("https://talan.bank.gov.ua/get-user-certificate/9JaHs-srdKr1ny9TSalk","Завантажити сертифікат")</f>
        <v>Завантажити сертифікат</v>
      </c>
    </row>
    <row r="275" spans="1:5" x14ac:dyDescent="0.3">
      <c r="A275" t="s">
        <v>717</v>
      </c>
      <c r="B275" t="s">
        <v>5</v>
      </c>
      <c r="C275" t="s">
        <v>718</v>
      </c>
      <c r="D275" t="s">
        <v>719</v>
      </c>
      <c r="E275" t="str">
        <f>HYPERLINK("https://talan.bank.gov.ua/get-user-certificate/9JaHsEBrs5iY5VYH-zDY","Завантажити сертифікат")</f>
        <v>Завантажити сертифікат</v>
      </c>
    </row>
    <row r="276" spans="1:5" x14ac:dyDescent="0.3">
      <c r="A276" t="s">
        <v>720</v>
      </c>
      <c r="B276" t="s">
        <v>5</v>
      </c>
      <c r="C276" t="s">
        <v>721</v>
      </c>
      <c r="D276" t="s">
        <v>722</v>
      </c>
      <c r="E276" t="str">
        <f>HYPERLINK("https://talan.bank.gov.ua/get-user-certificate/9JaHsEaATMyJ3oz5XqbX","Завантажити сертифікат")</f>
        <v>Завантажити сертифікат</v>
      </c>
    </row>
    <row r="277" spans="1:5" x14ac:dyDescent="0.3">
      <c r="A277" t="s">
        <v>723</v>
      </c>
      <c r="B277" t="s">
        <v>5</v>
      </c>
      <c r="C277" t="s">
        <v>724</v>
      </c>
      <c r="D277" t="s">
        <v>725</v>
      </c>
      <c r="E277" t="str">
        <f>HYPERLINK("https://talan.bank.gov.ua/get-user-certificate/9JaHsRZmC5Yg21lJ8ub0","Завантажити сертифікат")</f>
        <v>Завантажити сертифікат</v>
      </c>
    </row>
    <row r="278" spans="1:5" x14ac:dyDescent="0.3">
      <c r="A278" t="s">
        <v>726</v>
      </c>
      <c r="B278" t="s">
        <v>5</v>
      </c>
      <c r="C278" t="s">
        <v>727</v>
      </c>
      <c r="D278" t="s">
        <v>728</v>
      </c>
      <c r="E278" t="str">
        <f>HYPERLINK("https://talan.bank.gov.ua/get-user-certificate/9JaHsqrgyFGPShW4Bij8","Завантажити сертифікат")</f>
        <v>Завантажити сертифікат</v>
      </c>
    </row>
    <row r="279" spans="1:5" x14ac:dyDescent="0.3">
      <c r="A279" t="s">
        <v>729</v>
      </c>
      <c r="B279" t="s">
        <v>5</v>
      </c>
      <c r="C279" t="s">
        <v>730</v>
      </c>
      <c r="D279" t="s">
        <v>731</v>
      </c>
      <c r="E279" t="str">
        <f>HYPERLINK("https://talan.bank.gov.ua/get-user-certificate/9JaHs524Li9v5f1yFdNQ","Завантажити сертифікат")</f>
        <v>Завантажити сертифікат</v>
      </c>
    </row>
    <row r="280" spans="1:5" x14ac:dyDescent="0.3">
      <c r="A280" t="s">
        <v>732</v>
      </c>
      <c r="B280" t="s">
        <v>5</v>
      </c>
      <c r="C280" t="s">
        <v>733</v>
      </c>
      <c r="D280" t="s">
        <v>62</v>
      </c>
      <c r="E280" t="str">
        <f>HYPERLINK("https://talan.bank.gov.ua/get-user-certificate/9JaHsxbK11QELFsMQ7CT","Завантажити сертифікат")</f>
        <v>Завантажити сертифікат</v>
      </c>
    </row>
    <row r="281" spans="1:5" x14ac:dyDescent="0.3">
      <c r="A281" t="s">
        <v>734</v>
      </c>
      <c r="B281" t="s">
        <v>5</v>
      </c>
      <c r="C281" t="s">
        <v>735</v>
      </c>
      <c r="D281" t="s">
        <v>736</v>
      </c>
      <c r="E281" t="str">
        <f>HYPERLINK("https://talan.bank.gov.ua/get-user-certificate/9JaHsgMOM3VR2zux3zZE","Завантажити сертифікат")</f>
        <v>Завантажити сертифікат</v>
      </c>
    </row>
    <row r="282" spans="1:5" x14ac:dyDescent="0.3">
      <c r="A282" t="s">
        <v>737</v>
      </c>
      <c r="B282" t="s">
        <v>5</v>
      </c>
      <c r="C282" t="s">
        <v>738</v>
      </c>
      <c r="D282" t="s">
        <v>739</v>
      </c>
      <c r="E282" t="str">
        <f>HYPERLINK("https://talan.bank.gov.ua/get-user-certificate/9JaHsGrZ7yRWs9lfqN9Y","Завантажити сертифікат")</f>
        <v>Завантажити сертифікат</v>
      </c>
    </row>
    <row r="283" spans="1:5" x14ac:dyDescent="0.3">
      <c r="A283" t="s">
        <v>740</v>
      </c>
      <c r="B283" t="s">
        <v>5</v>
      </c>
      <c r="C283" t="s">
        <v>741</v>
      </c>
      <c r="D283" t="s">
        <v>742</v>
      </c>
      <c r="E283" t="str">
        <f>HYPERLINK("https://talan.bank.gov.ua/get-user-certificate/9JaHsP8RrFkQD2tvflXD","Завантажити сертифікат")</f>
        <v>Завантажити сертифікат</v>
      </c>
    </row>
    <row r="284" spans="1:5" x14ac:dyDescent="0.3">
      <c r="A284" t="s">
        <v>743</v>
      </c>
      <c r="B284" t="s">
        <v>5</v>
      </c>
      <c r="C284" t="s">
        <v>744</v>
      </c>
      <c r="D284" t="s">
        <v>264</v>
      </c>
      <c r="E284" t="str">
        <f>HYPERLINK("https://talan.bank.gov.ua/get-user-certificate/9JaHsn6jqa4FkjLEZbno","Завантажити сертифікат")</f>
        <v>Завантажити сертифікат</v>
      </c>
    </row>
    <row r="285" spans="1:5" x14ac:dyDescent="0.3">
      <c r="A285" t="s">
        <v>745</v>
      </c>
      <c r="B285" t="s">
        <v>5</v>
      </c>
      <c r="C285" t="s">
        <v>746</v>
      </c>
      <c r="D285" t="s">
        <v>747</v>
      </c>
      <c r="E285" t="str">
        <f>HYPERLINK("https://talan.bank.gov.ua/get-user-certificate/9JaHsQKQqFp3G6LXNQt4","Завантажити сертифікат")</f>
        <v>Завантажити сертифікат</v>
      </c>
    </row>
    <row r="286" spans="1:5" x14ac:dyDescent="0.3">
      <c r="A286" t="s">
        <v>748</v>
      </c>
      <c r="B286" t="s">
        <v>5</v>
      </c>
      <c r="C286" t="s">
        <v>749</v>
      </c>
      <c r="D286" t="s">
        <v>750</v>
      </c>
      <c r="E286" t="str">
        <f>HYPERLINK("https://talan.bank.gov.ua/get-user-certificate/9JaHsJSFpbPXis9eD-tK","Завантажити сертифікат")</f>
        <v>Завантажити сертифікат</v>
      </c>
    </row>
    <row r="287" spans="1:5" x14ac:dyDescent="0.3">
      <c r="A287" t="s">
        <v>751</v>
      </c>
      <c r="B287" t="s">
        <v>5</v>
      </c>
      <c r="C287" t="s">
        <v>752</v>
      </c>
      <c r="D287" t="s">
        <v>428</v>
      </c>
      <c r="E287" t="str">
        <f>HYPERLINK("https://talan.bank.gov.ua/get-user-certificate/9JaHsGSOA5sHAbQM1SyV","Завантажити сертифікат")</f>
        <v>Завантажити сертифікат</v>
      </c>
    </row>
    <row r="288" spans="1:5" x14ac:dyDescent="0.3">
      <c r="A288" t="s">
        <v>753</v>
      </c>
      <c r="B288" t="s">
        <v>5</v>
      </c>
      <c r="C288" t="s">
        <v>754</v>
      </c>
      <c r="D288" t="s">
        <v>340</v>
      </c>
      <c r="E288" t="str">
        <f>HYPERLINK("https://talan.bank.gov.ua/get-user-certificate/9JaHs1PYYWVnWyZwYnqe","Завантажити сертифікат")</f>
        <v>Завантажити сертифікат</v>
      </c>
    </row>
    <row r="289" spans="1:5" x14ac:dyDescent="0.3">
      <c r="A289" t="s">
        <v>755</v>
      </c>
      <c r="B289" t="s">
        <v>5</v>
      </c>
      <c r="C289" t="s">
        <v>756</v>
      </c>
      <c r="D289" t="s">
        <v>757</v>
      </c>
      <c r="E289" t="str">
        <f>HYPERLINK("https://talan.bank.gov.ua/get-user-certificate/9JaHsm2iK89fMvjCMHIi","Завантажити сертифікат")</f>
        <v>Завантажити сертифікат</v>
      </c>
    </row>
    <row r="290" spans="1:5" x14ac:dyDescent="0.3">
      <c r="A290" t="s">
        <v>758</v>
      </c>
      <c r="B290" t="s">
        <v>5</v>
      </c>
      <c r="C290" t="s">
        <v>759</v>
      </c>
      <c r="D290" t="s">
        <v>760</v>
      </c>
      <c r="E290" t="str">
        <f>HYPERLINK("https://talan.bank.gov.ua/get-user-certificate/9JaHs4MU1v3zLgo9KHDb","Завантажити сертифікат")</f>
        <v>Завантажити сертифікат</v>
      </c>
    </row>
    <row r="291" spans="1:5" x14ac:dyDescent="0.3">
      <c r="A291" t="s">
        <v>761</v>
      </c>
      <c r="B291" t="s">
        <v>5</v>
      </c>
      <c r="C291" t="s">
        <v>762</v>
      </c>
      <c r="D291" t="s">
        <v>16</v>
      </c>
      <c r="E291" t="str">
        <f>HYPERLINK("https://talan.bank.gov.ua/get-user-certificate/9JaHsLzsBwL0Q88rwu2J","Завантажити сертифікат")</f>
        <v>Завантажити сертифікат</v>
      </c>
    </row>
    <row r="292" spans="1:5" x14ac:dyDescent="0.3">
      <c r="A292" t="s">
        <v>763</v>
      </c>
      <c r="B292" t="s">
        <v>5</v>
      </c>
      <c r="C292" t="s">
        <v>764</v>
      </c>
      <c r="D292" t="s">
        <v>765</v>
      </c>
      <c r="E292" t="str">
        <f>HYPERLINK("https://talan.bank.gov.ua/get-user-certificate/9JaHsR-2Ou3hcDvSTHaL","Завантажити сертифікат")</f>
        <v>Завантажити сертифікат</v>
      </c>
    </row>
    <row r="293" spans="1:5" x14ac:dyDescent="0.3">
      <c r="A293" t="s">
        <v>766</v>
      </c>
      <c r="B293" t="s">
        <v>5</v>
      </c>
      <c r="C293" t="s">
        <v>767</v>
      </c>
      <c r="D293" t="s">
        <v>16</v>
      </c>
      <c r="E293" t="str">
        <f>HYPERLINK("https://talan.bank.gov.ua/get-user-certificate/9JaHsifwuUswV0AzWu-E","Завантажити сертифікат")</f>
        <v>Завантажити сертифікат</v>
      </c>
    </row>
    <row r="294" spans="1:5" x14ac:dyDescent="0.3">
      <c r="A294" t="s">
        <v>768</v>
      </c>
      <c r="B294" t="s">
        <v>5</v>
      </c>
      <c r="C294" t="s">
        <v>769</v>
      </c>
      <c r="D294" t="s">
        <v>62</v>
      </c>
      <c r="E294" t="str">
        <f>HYPERLINK("https://talan.bank.gov.ua/get-user-certificate/9JaHs8J02YO3wyD0nHZQ","Завантажити сертифікат")</f>
        <v>Завантажити сертифікат</v>
      </c>
    </row>
    <row r="295" spans="1:5" x14ac:dyDescent="0.3">
      <c r="A295" t="s">
        <v>770</v>
      </c>
      <c r="B295" t="s">
        <v>5</v>
      </c>
      <c r="C295" t="s">
        <v>771</v>
      </c>
      <c r="D295" t="s">
        <v>343</v>
      </c>
      <c r="E295" t="str">
        <f>HYPERLINK("https://talan.bank.gov.ua/get-user-certificate/9JaHsazhdDF5TR3X3wZa","Завантажити сертифікат")</f>
        <v>Завантажити сертифікат</v>
      </c>
    </row>
    <row r="296" spans="1:5" x14ac:dyDescent="0.3">
      <c r="A296" t="s">
        <v>772</v>
      </c>
      <c r="B296" t="s">
        <v>5</v>
      </c>
      <c r="C296" t="s">
        <v>773</v>
      </c>
      <c r="D296" t="s">
        <v>774</v>
      </c>
      <c r="E296" t="str">
        <f>HYPERLINK("https://talan.bank.gov.ua/get-user-certificate/9JaHscyzscLw8kLitmy5","Завантажити сертифікат")</f>
        <v>Завантажити сертифікат</v>
      </c>
    </row>
    <row r="297" spans="1:5" x14ac:dyDescent="0.3">
      <c r="A297" t="s">
        <v>775</v>
      </c>
      <c r="B297" t="s">
        <v>5</v>
      </c>
      <c r="C297" t="s">
        <v>776</v>
      </c>
      <c r="D297" t="s">
        <v>777</v>
      </c>
      <c r="E297" t="str">
        <f>HYPERLINK("https://talan.bank.gov.ua/get-user-certificate/9JaHs4oQdV1_2a8TjnsK","Завантажити сертифікат")</f>
        <v>Завантажити сертифікат</v>
      </c>
    </row>
    <row r="298" spans="1:5" x14ac:dyDescent="0.3">
      <c r="A298" t="s">
        <v>778</v>
      </c>
      <c r="B298" t="s">
        <v>5</v>
      </c>
      <c r="C298" t="s">
        <v>779</v>
      </c>
      <c r="D298" t="s">
        <v>780</v>
      </c>
      <c r="E298" t="str">
        <f>HYPERLINK("https://talan.bank.gov.ua/get-user-certificate/9JaHs_dlpihq-8XOvuwJ","Завантажити сертифікат")</f>
        <v>Завантажити сертифікат</v>
      </c>
    </row>
    <row r="299" spans="1:5" x14ac:dyDescent="0.3">
      <c r="A299" t="s">
        <v>781</v>
      </c>
      <c r="B299" t="s">
        <v>5</v>
      </c>
      <c r="C299" t="s">
        <v>782</v>
      </c>
      <c r="D299" t="s">
        <v>783</v>
      </c>
      <c r="E299" t="str">
        <f>HYPERLINK("https://talan.bank.gov.ua/get-user-certificate/9JaHseCPWBZAakOmty5P","Завантажити сертифікат")</f>
        <v>Завантажити сертифікат</v>
      </c>
    </row>
    <row r="300" spans="1:5" x14ac:dyDescent="0.3">
      <c r="A300" t="s">
        <v>784</v>
      </c>
      <c r="B300" t="s">
        <v>5</v>
      </c>
      <c r="C300" t="s">
        <v>785</v>
      </c>
      <c r="D300" t="s">
        <v>461</v>
      </c>
      <c r="E300" t="str">
        <f>HYPERLINK("https://talan.bank.gov.ua/get-user-certificate/9JaHsZ1n_cLYrsh-h0Es","Завантажити сертифікат")</f>
        <v>Завантажити сертифікат</v>
      </c>
    </row>
    <row r="301" spans="1:5" x14ac:dyDescent="0.3">
      <c r="A301" t="s">
        <v>786</v>
      </c>
      <c r="B301" t="s">
        <v>5</v>
      </c>
      <c r="C301" t="s">
        <v>787</v>
      </c>
      <c r="D301" t="s">
        <v>197</v>
      </c>
      <c r="E301" t="str">
        <f>HYPERLINK("https://talan.bank.gov.ua/get-user-certificate/9JaHsRM7QTYpfCWGuJ1L","Завантажити сертифікат")</f>
        <v>Завантажити сертифікат</v>
      </c>
    </row>
    <row r="302" spans="1:5" x14ac:dyDescent="0.3">
      <c r="A302" t="s">
        <v>788</v>
      </c>
      <c r="B302" t="s">
        <v>5</v>
      </c>
      <c r="C302" t="s">
        <v>789</v>
      </c>
      <c r="D302" t="s">
        <v>421</v>
      </c>
      <c r="E302" t="str">
        <f>HYPERLINK("https://talan.bank.gov.ua/get-user-certificate/9JaHsGlzIZhlvw4SpF5u","Завантажити сертифікат")</f>
        <v>Завантажити сертифікат</v>
      </c>
    </row>
    <row r="303" spans="1:5" x14ac:dyDescent="0.3">
      <c r="A303" t="s">
        <v>790</v>
      </c>
      <c r="B303" t="s">
        <v>5</v>
      </c>
      <c r="C303" t="s">
        <v>791</v>
      </c>
      <c r="D303" t="s">
        <v>254</v>
      </c>
      <c r="E303" t="str">
        <f>HYPERLINK("https://talan.bank.gov.ua/get-user-certificate/9JaHsfuhFornfujqrG8Q","Завантажити сертифікат")</f>
        <v>Завантажити сертифікат</v>
      </c>
    </row>
    <row r="304" spans="1:5" x14ac:dyDescent="0.3">
      <c r="A304" t="s">
        <v>792</v>
      </c>
      <c r="B304" t="s">
        <v>5</v>
      </c>
      <c r="C304" t="s">
        <v>793</v>
      </c>
      <c r="D304" t="s">
        <v>359</v>
      </c>
      <c r="E304" t="str">
        <f>HYPERLINK("https://talan.bank.gov.ua/get-user-certificate/9JaHsosDpzspHEzYuG3A","Завантажити сертифікат")</f>
        <v>Завантажити сертифікат</v>
      </c>
    </row>
    <row r="305" spans="1:5" x14ac:dyDescent="0.3">
      <c r="A305" t="s">
        <v>794</v>
      </c>
      <c r="B305" t="s">
        <v>5</v>
      </c>
      <c r="C305" t="s">
        <v>795</v>
      </c>
      <c r="D305" t="s">
        <v>796</v>
      </c>
      <c r="E305" t="str">
        <f>HYPERLINK("https://talan.bank.gov.ua/get-user-certificate/9JaHs5k6BRnycXijYbQQ","Завантажити сертифікат")</f>
        <v>Завантажити сертифікат</v>
      </c>
    </row>
    <row r="306" spans="1:5" x14ac:dyDescent="0.3">
      <c r="A306" t="s">
        <v>797</v>
      </c>
      <c r="B306" t="s">
        <v>5</v>
      </c>
      <c r="C306" t="s">
        <v>798</v>
      </c>
      <c r="D306" t="s">
        <v>232</v>
      </c>
      <c r="E306" t="str">
        <f>HYPERLINK("https://talan.bank.gov.ua/get-user-certificate/9JaHscT1yZZi5Jyc7BdT","Завантажити сертифікат")</f>
        <v>Завантажити сертифікат</v>
      </c>
    </row>
    <row r="307" spans="1:5" x14ac:dyDescent="0.3">
      <c r="A307" t="s">
        <v>799</v>
      </c>
      <c r="B307" t="s">
        <v>5</v>
      </c>
      <c r="C307" t="s">
        <v>800</v>
      </c>
      <c r="D307" t="s">
        <v>142</v>
      </c>
      <c r="E307" t="str">
        <f>HYPERLINK("https://talan.bank.gov.ua/get-user-certificate/9JaHsres_vIJDOXMypwp","Завантажити сертифікат")</f>
        <v>Завантажити сертифікат</v>
      </c>
    </row>
    <row r="308" spans="1:5" x14ac:dyDescent="0.3">
      <c r="A308" t="s">
        <v>801</v>
      </c>
      <c r="B308" t="s">
        <v>5</v>
      </c>
      <c r="C308" t="s">
        <v>802</v>
      </c>
      <c r="D308" t="s">
        <v>803</v>
      </c>
      <c r="E308" t="str">
        <f>HYPERLINK("https://talan.bank.gov.ua/get-user-certificate/9JaHsDhyes9UICYXEIw9","Завантажити сертифікат")</f>
        <v>Завантажити сертифікат</v>
      </c>
    </row>
    <row r="309" spans="1:5" x14ac:dyDescent="0.3">
      <c r="A309" t="s">
        <v>804</v>
      </c>
      <c r="B309" t="s">
        <v>5</v>
      </c>
      <c r="C309" t="s">
        <v>805</v>
      </c>
      <c r="D309" t="s">
        <v>806</v>
      </c>
      <c r="E309" t="str">
        <f>HYPERLINK("https://talan.bank.gov.ua/get-user-certificate/9JaHsN8ngLI7KYR0i6Wo","Завантажити сертифікат")</f>
        <v>Завантажити сертифікат</v>
      </c>
    </row>
    <row r="310" spans="1:5" x14ac:dyDescent="0.3">
      <c r="A310" t="s">
        <v>807</v>
      </c>
      <c r="B310" t="s">
        <v>5</v>
      </c>
      <c r="C310" t="s">
        <v>808</v>
      </c>
      <c r="D310" t="s">
        <v>809</v>
      </c>
      <c r="E310" t="str">
        <f>HYPERLINK("https://talan.bank.gov.ua/get-user-certificate/9JaHs4goSUiKZwSwXqxe","Завантажити сертифікат")</f>
        <v>Завантажити сертифікат</v>
      </c>
    </row>
    <row r="311" spans="1:5" x14ac:dyDescent="0.3">
      <c r="A311" t="s">
        <v>810</v>
      </c>
      <c r="B311" t="s">
        <v>5</v>
      </c>
      <c r="C311" t="s">
        <v>811</v>
      </c>
      <c r="D311" t="s">
        <v>373</v>
      </c>
      <c r="E311" t="str">
        <f>HYPERLINK("https://talan.bank.gov.ua/get-user-certificate/9JaHsYi6buzS9F67SyuB","Завантажити сертифікат")</f>
        <v>Завантажити сертифікат</v>
      </c>
    </row>
    <row r="312" spans="1:5" x14ac:dyDescent="0.3">
      <c r="A312" t="s">
        <v>812</v>
      </c>
      <c r="B312" t="s">
        <v>5</v>
      </c>
      <c r="C312" t="s">
        <v>813</v>
      </c>
      <c r="D312" t="s">
        <v>814</v>
      </c>
      <c r="E312" t="str">
        <f>HYPERLINK("https://talan.bank.gov.ua/get-user-certificate/9JaHse2_BTKfVwmiSfrU","Завантажити сертифікат")</f>
        <v>Завантажити сертифікат</v>
      </c>
    </row>
    <row r="313" spans="1:5" x14ac:dyDescent="0.3">
      <c r="A313" t="s">
        <v>815</v>
      </c>
      <c r="B313" t="s">
        <v>5</v>
      </c>
      <c r="C313" t="s">
        <v>816</v>
      </c>
      <c r="D313" t="s">
        <v>817</v>
      </c>
      <c r="E313" t="str">
        <f>HYPERLINK("https://talan.bank.gov.ua/get-user-certificate/9JaHswTMSXqJJ6gpwHtu","Завантажити сертифікат")</f>
        <v>Завантажити сертифікат</v>
      </c>
    </row>
    <row r="314" spans="1:5" x14ac:dyDescent="0.3">
      <c r="A314" t="s">
        <v>818</v>
      </c>
      <c r="B314" t="s">
        <v>5</v>
      </c>
      <c r="C314" t="s">
        <v>819</v>
      </c>
      <c r="D314" t="s">
        <v>820</v>
      </c>
      <c r="E314" t="str">
        <f>HYPERLINK("https://talan.bank.gov.ua/get-user-certificate/9JaHsb2ve_oAYd05C-oC","Завантажити сертифікат")</f>
        <v>Завантажити сертифікат</v>
      </c>
    </row>
    <row r="315" spans="1:5" x14ac:dyDescent="0.3">
      <c r="A315" t="s">
        <v>821</v>
      </c>
      <c r="B315" t="s">
        <v>5</v>
      </c>
      <c r="C315" t="s">
        <v>822</v>
      </c>
      <c r="D315" t="s">
        <v>823</v>
      </c>
      <c r="E315" t="str">
        <f>HYPERLINK("https://talan.bank.gov.ua/get-user-certificate/9JaHsHzpbuWvFvQZw3Fb","Завантажити сертифікат")</f>
        <v>Завантажити сертифікат</v>
      </c>
    </row>
    <row r="316" spans="1:5" x14ac:dyDescent="0.3">
      <c r="A316" t="s">
        <v>824</v>
      </c>
      <c r="B316" t="s">
        <v>5</v>
      </c>
      <c r="C316" t="s">
        <v>825</v>
      </c>
      <c r="D316" t="s">
        <v>157</v>
      </c>
      <c r="E316" t="str">
        <f>HYPERLINK("https://talan.bank.gov.ua/get-user-certificate/9JaHsiCp2aVXldaNCHU7","Завантажити сертифікат")</f>
        <v>Завантажити сертифікат</v>
      </c>
    </row>
    <row r="317" spans="1:5" x14ac:dyDescent="0.3">
      <c r="A317" t="s">
        <v>826</v>
      </c>
      <c r="B317" t="s">
        <v>5</v>
      </c>
      <c r="C317" t="s">
        <v>827</v>
      </c>
      <c r="D317" t="s">
        <v>421</v>
      </c>
      <c r="E317" t="str">
        <f>HYPERLINK("https://talan.bank.gov.ua/get-user-certificate/9JaHsFmi9oo5dyRhzeiQ","Завантажити сертифікат")</f>
        <v>Завантажити сертифікат</v>
      </c>
    </row>
    <row r="318" spans="1:5" x14ac:dyDescent="0.3">
      <c r="A318" t="s">
        <v>828</v>
      </c>
      <c r="B318" t="s">
        <v>5</v>
      </c>
      <c r="C318" t="s">
        <v>829</v>
      </c>
      <c r="D318" t="s">
        <v>672</v>
      </c>
      <c r="E318" t="str">
        <f>HYPERLINK("https://talan.bank.gov.ua/get-user-certificate/9JaHsUKi_6gMLXlVT4qL","Завантажити сертифікат")</f>
        <v>Завантажити сертифікат</v>
      </c>
    </row>
    <row r="319" spans="1:5" x14ac:dyDescent="0.3">
      <c r="A319" t="s">
        <v>830</v>
      </c>
      <c r="B319" t="s">
        <v>5</v>
      </c>
      <c r="C319" t="s">
        <v>831</v>
      </c>
      <c r="D319" t="s">
        <v>625</v>
      </c>
      <c r="E319" t="str">
        <f>HYPERLINK("https://talan.bank.gov.ua/get-user-certificate/9JaHsYYA-KRa7Emc7pUM","Завантажити сертифікат")</f>
        <v>Завантажити сертифікат</v>
      </c>
    </row>
    <row r="320" spans="1:5" x14ac:dyDescent="0.3">
      <c r="A320" t="s">
        <v>832</v>
      </c>
      <c r="B320" t="s">
        <v>5</v>
      </c>
      <c r="C320" t="s">
        <v>833</v>
      </c>
      <c r="D320" t="s">
        <v>834</v>
      </c>
      <c r="E320" t="str">
        <f>HYPERLINK("https://talan.bank.gov.ua/get-user-certificate/9JaHsMAO1GNUzLHkEKPW","Завантажити сертифікат")</f>
        <v>Завантажити сертифікат</v>
      </c>
    </row>
    <row r="321" spans="1:5" x14ac:dyDescent="0.3">
      <c r="A321" t="s">
        <v>835</v>
      </c>
      <c r="B321" t="s">
        <v>5</v>
      </c>
      <c r="C321" t="s">
        <v>836</v>
      </c>
      <c r="D321" t="s">
        <v>837</v>
      </c>
      <c r="E321" t="str">
        <f>HYPERLINK("https://talan.bank.gov.ua/get-user-certificate/9JaHsdvk0hP9CGRwsHmV","Завантажити сертифікат")</f>
        <v>Завантажити сертифікат</v>
      </c>
    </row>
    <row r="322" spans="1:5" x14ac:dyDescent="0.3">
      <c r="A322" t="s">
        <v>838</v>
      </c>
      <c r="B322" t="s">
        <v>5</v>
      </c>
      <c r="C322" t="s">
        <v>839</v>
      </c>
      <c r="D322" t="s">
        <v>239</v>
      </c>
      <c r="E322" t="str">
        <f>HYPERLINK("https://talan.bank.gov.ua/get-user-certificate/9JaHsRFS_dGcDf1F_Tbc","Завантажити сертифікат")</f>
        <v>Завантажити сертифікат</v>
      </c>
    </row>
    <row r="323" spans="1:5" x14ac:dyDescent="0.3">
      <c r="A323" t="s">
        <v>840</v>
      </c>
      <c r="B323" t="s">
        <v>5</v>
      </c>
      <c r="C323" t="s">
        <v>841</v>
      </c>
      <c r="D323" t="s">
        <v>842</v>
      </c>
      <c r="E323" t="str">
        <f>HYPERLINK("https://talan.bank.gov.ua/get-user-certificate/9JaHshUdBOAS4PerQ1MK","Завантажити сертифікат")</f>
        <v>Завантажити сертифікат</v>
      </c>
    </row>
    <row r="324" spans="1:5" x14ac:dyDescent="0.3">
      <c r="A324" t="s">
        <v>843</v>
      </c>
      <c r="B324" t="s">
        <v>5</v>
      </c>
      <c r="C324" t="s">
        <v>844</v>
      </c>
      <c r="D324" t="s">
        <v>845</v>
      </c>
      <c r="E324" t="str">
        <f>HYPERLINK("https://talan.bank.gov.ua/get-user-certificate/9JaHslcFhOtz8vW2gm3N","Завантажити сертифікат")</f>
        <v>Завантажити сертифікат</v>
      </c>
    </row>
    <row r="325" spans="1:5" x14ac:dyDescent="0.3">
      <c r="A325" t="s">
        <v>846</v>
      </c>
      <c r="B325" t="s">
        <v>5</v>
      </c>
      <c r="C325" t="s">
        <v>847</v>
      </c>
      <c r="D325" t="s">
        <v>848</v>
      </c>
      <c r="E325" t="str">
        <f>HYPERLINK("https://talan.bank.gov.ua/get-user-certificate/9JaHshRkjhzdBrbVmdDu","Завантажити сертифікат")</f>
        <v>Завантажити сертифікат</v>
      </c>
    </row>
    <row r="326" spans="1:5" x14ac:dyDescent="0.3">
      <c r="A326" t="s">
        <v>849</v>
      </c>
      <c r="B326" t="s">
        <v>5</v>
      </c>
      <c r="C326" t="s">
        <v>850</v>
      </c>
      <c r="D326" t="s">
        <v>851</v>
      </c>
      <c r="E326" t="str">
        <f>HYPERLINK("https://talan.bank.gov.ua/get-user-certificate/9JaHsWY5dWMj_PkWufyP","Завантажити сертифікат")</f>
        <v>Завантажити сертифікат</v>
      </c>
    </row>
    <row r="327" spans="1:5" x14ac:dyDescent="0.3">
      <c r="A327" t="s">
        <v>852</v>
      </c>
      <c r="B327" t="s">
        <v>5</v>
      </c>
      <c r="C327" t="s">
        <v>853</v>
      </c>
      <c r="D327" t="s">
        <v>854</v>
      </c>
      <c r="E327" t="str">
        <f>HYPERLINK("https://talan.bank.gov.ua/get-user-certificate/9JaHs7RYp-QuNxNnQP7G","Завантажити сертифікат")</f>
        <v>Завантажити сертифікат</v>
      </c>
    </row>
    <row r="328" spans="1:5" x14ac:dyDescent="0.3">
      <c r="A328" t="s">
        <v>855</v>
      </c>
      <c r="B328" t="s">
        <v>5</v>
      </c>
      <c r="C328" t="s">
        <v>856</v>
      </c>
      <c r="D328" t="s">
        <v>857</v>
      </c>
      <c r="E328" t="str">
        <f>HYPERLINK("https://talan.bank.gov.ua/get-user-certificate/9JaHs_VuDrunzyOWcIZs","Завантажити сертифікат")</f>
        <v>Завантажити сертифікат</v>
      </c>
    </row>
    <row r="329" spans="1:5" x14ac:dyDescent="0.3">
      <c r="A329" t="s">
        <v>858</v>
      </c>
      <c r="B329" t="s">
        <v>5</v>
      </c>
      <c r="C329" t="s">
        <v>859</v>
      </c>
      <c r="D329" t="s">
        <v>860</v>
      </c>
      <c r="E329" t="str">
        <f>HYPERLINK("https://talan.bank.gov.ua/get-user-certificate/9JaHslKx_nqjH-ZX07FZ","Завантажити сертифікат")</f>
        <v>Завантажити сертифікат</v>
      </c>
    </row>
    <row r="330" spans="1:5" x14ac:dyDescent="0.3">
      <c r="A330" t="s">
        <v>861</v>
      </c>
      <c r="B330" t="s">
        <v>5</v>
      </c>
      <c r="C330" t="s">
        <v>862</v>
      </c>
      <c r="D330" t="s">
        <v>254</v>
      </c>
      <c r="E330" t="str">
        <f>HYPERLINK("https://talan.bank.gov.ua/get-user-certificate/9JaHs4T_shVHazjQXiF-","Завантажити сертифікат")</f>
        <v>Завантажити сертифікат</v>
      </c>
    </row>
    <row r="331" spans="1:5" x14ac:dyDescent="0.3">
      <c r="A331" t="s">
        <v>863</v>
      </c>
      <c r="B331" t="s">
        <v>5</v>
      </c>
      <c r="C331" t="s">
        <v>864</v>
      </c>
      <c r="D331" t="s">
        <v>865</v>
      </c>
      <c r="E331" t="str">
        <f>HYPERLINK("https://talan.bank.gov.ua/get-user-certificate/9JaHsa3CjxJQlzpDHK0u","Завантажити сертифікат")</f>
        <v>Завантажити сертифікат</v>
      </c>
    </row>
    <row r="332" spans="1:5" x14ac:dyDescent="0.3">
      <c r="A332" t="s">
        <v>866</v>
      </c>
      <c r="B332" t="s">
        <v>5</v>
      </c>
      <c r="C332" t="s">
        <v>867</v>
      </c>
      <c r="D332" t="s">
        <v>868</v>
      </c>
      <c r="E332" t="str">
        <f>HYPERLINK("https://talan.bank.gov.ua/get-user-certificate/9JaHsHWsoiWJwU2QCD2X","Завантажити сертифікат")</f>
        <v>Завантажити сертифікат</v>
      </c>
    </row>
    <row r="333" spans="1:5" x14ac:dyDescent="0.3">
      <c r="A333" t="s">
        <v>869</v>
      </c>
      <c r="B333" t="s">
        <v>5</v>
      </c>
      <c r="C333" t="s">
        <v>870</v>
      </c>
      <c r="D333" t="s">
        <v>871</v>
      </c>
      <c r="E333" t="str">
        <f>HYPERLINK("https://talan.bank.gov.ua/get-user-certificate/9JaHsvSjp8uOxHZ6m_Rg","Завантажити сертифікат")</f>
        <v>Завантажити сертифікат</v>
      </c>
    </row>
    <row r="334" spans="1:5" x14ac:dyDescent="0.3">
      <c r="A334" t="s">
        <v>872</v>
      </c>
      <c r="B334" t="s">
        <v>5</v>
      </c>
      <c r="C334" t="s">
        <v>873</v>
      </c>
      <c r="D334" t="s">
        <v>874</v>
      </c>
      <c r="E334" t="str">
        <f>HYPERLINK("https://talan.bank.gov.ua/get-user-certificate/9JaHsSGXKp4FoC58ad3i","Завантажити сертифікат")</f>
        <v>Завантажити сертифікат</v>
      </c>
    </row>
    <row r="335" spans="1:5" x14ac:dyDescent="0.3">
      <c r="A335" t="s">
        <v>875</v>
      </c>
      <c r="B335" t="s">
        <v>5</v>
      </c>
      <c r="C335" t="s">
        <v>876</v>
      </c>
      <c r="D335" t="s">
        <v>877</v>
      </c>
      <c r="E335" t="str">
        <f>HYPERLINK("https://talan.bank.gov.ua/get-user-certificate/9JaHsjSysWJvaX-Mavi6","Завантажити сертифікат")</f>
        <v>Завантажити сертифікат</v>
      </c>
    </row>
    <row r="336" spans="1:5" x14ac:dyDescent="0.3">
      <c r="A336" t="s">
        <v>878</v>
      </c>
      <c r="B336" t="s">
        <v>5</v>
      </c>
      <c r="C336" t="s">
        <v>879</v>
      </c>
      <c r="D336" t="s">
        <v>25</v>
      </c>
      <c r="E336" t="str">
        <f>HYPERLINK("https://talan.bank.gov.ua/get-user-certificate/9JaHsoEJH0mr4sDCNjks","Завантажити сертифікат")</f>
        <v>Завантажити сертифікат</v>
      </c>
    </row>
    <row r="337" spans="1:5" x14ac:dyDescent="0.3">
      <c r="A337" t="s">
        <v>880</v>
      </c>
      <c r="B337" t="s">
        <v>5</v>
      </c>
      <c r="C337" t="s">
        <v>881</v>
      </c>
      <c r="D337" t="s">
        <v>25</v>
      </c>
      <c r="E337" t="str">
        <f>HYPERLINK("https://talan.bank.gov.ua/get-user-certificate/9JaHsn3M234msQyHFLG6","Завантажити сертифікат")</f>
        <v>Завантажити сертифікат</v>
      </c>
    </row>
    <row r="338" spans="1:5" x14ac:dyDescent="0.3">
      <c r="A338" t="s">
        <v>882</v>
      </c>
      <c r="B338" t="s">
        <v>5</v>
      </c>
      <c r="C338" t="s">
        <v>883</v>
      </c>
      <c r="D338" t="s">
        <v>884</v>
      </c>
      <c r="E338" t="str">
        <f>HYPERLINK("https://talan.bank.gov.ua/get-user-certificate/9JaHsPFUTHZrDbbEd09P","Завантажити сертифікат")</f>
        <v>Завантажити сертифікат</v>
      </c>
    </row>
    <row r="339" spans="1:5" x14ac:dyDescent="0.3">
      <c r="A339" t="s">
        <v>885</v>
      </c>
      <c r="B339" t="s">
        <v>5</v>
      </c>
      <c r="C339" t="s">
        <v>886</v>
      </c>
      <c r="D339" t="s">
        <v>887</v>
      </c>
      <c r="E339" t="str">
        <f>HYPERLINK("https://talan.bank.gov.ua/get-user-certificate/9JaHs4K_EfnfZ-qOI-v5","Завантажити сертифікат")</f>
        <v>Завантажити сертифікат</v>
      </c>
    </row>
    <row r="340" spans="1:5" x14ac:dyDescent="0.3">
      <c r="A340" t="s">
        <v>888</v>
      </c>
      <c r="B340" t="s">
        <v>5</v>
      </c>
      <c r="C340" t="s">
        <v>889</v>
      </c>
      <c r="D340" t="s">
        <v>59</v>
      </c>
      <c r="E340" t="str">
        <f>HYPERLINK("https://talan.bank.gov.ua/get-user-certificate/9JaHsstnU0DFj_0unIta","Завантажити сертифікат")</f>
        <v>Завантажити сертифікат</v>
      </c>
    </row>
    <row r="341" spans="1:5" x14ac:dyDescent="0.3">
      <c r="A341" t="s">
        <v>890</v>
      </c>
      <c r="B341" t="s">
        <v>5</v>
      </c>
      <c r="C341" t="s">
        <v>891</v>
      </c>
      <c r="D341" t="s">
        <v>892</v>
      </c>
      <c r="E341" t="str">
        <f>HYPERLINK("https://talan.bank.gov.ua/get-user-certificate/9JaHssS65wB1gy8rjRQo","Завантажити сертифікат")</f>
        <v>Завантажити сертифікат</v>
      </c>
    </row>
    <row r="342" spans="1:5" x14ac:dyDescent="0.3">
      <c r="A342" t="s">
        <v>893</v>
      </c>
      <c r="B342" t="s">
        <v>5</v>
      </c>
      <c r="C342" t="s">
        <v>894</v>
      </c>
      <c r="D342" t="s">
        <v>895</v>
      </c>
      <c r="E342" t="str">
        <f>HYPERLINK("https://talan.bank.gov.ua/get-user-certificate/9JaHsqkhHGt1kvemGYMf","Завантажити сертифікат")</f>
        <v>Завантажити сертифікат</v>
      </c>
    </row>
    <row r="343" spans="1:5" x14ac:dyDescent="0.3">
      <c r="A343" t="s">
        <v>896</v>
      </c>
      <c r="B343" t="s">
        <v>5</v>
      </c>
      <c r="C343" t="s">
        <v>897</v>
      </c>
      <c r="D343" t="s">
        <v>898</v>
      </c>
      <c r="E343" t="str">
        <f>HYPERLINK("https://talan.bank.gov.ua/get-user-certificate/9JaHsXMGiYhjzKOcVbr8","Завантажити сертифікат")</f>
        <v>Завантажити сертифікат</v>
      </c>
    </row>
    <row r="344" spans="1:5" x14ac:dyDescent="0.3">
      <c r="A344" t="s">
        <v>899</v>
      </c>
      <c r="B344" t="s">
        <v>5</v>
      </c>
      <c r="C344" t="s">
        <v>900</v>
      </c>
      <c r="D344" t="s">
        <v>901</v>
      </c>
      <c r="E344" t="str">
        <f>HYPERLINK("https://talan.bank.gov.ua/get-user-certificate/9JaHsKb_honf54GnzR4O","Завантажити сертифікат")</f>
        <v>Завантажити сертифікат</v>
      </c>
    </row>
    <row r="345" spans="1:5" x14ac:dyDescent="0.3">
      <c r="A345" t="s">
        <v>902</v>
      </c>
      <c r="B345" t="s">
        <v>5</v>
      </c>
      <c r="C345" t="s">
        <v>903</v>
      </c>
      <c r="D345" t="s">
        <v>904</v>
      </c>
      <c r="E345" t="str">
        <f>HYPERLINK("https://talan.bank.gov.ua/get-user-certificate/9JaHs8eM1v68z-ZlChva","Завантажити сертифікат")</f>
        <v>Завантажити сертифікат</v>
      </c>
    </row>
    <row r="346" spans="1:5" x14ac:dyDescent="0.3">
      <c r="A346" t="s">
        <v>905</v>
      </c>
      <c r="B346" t="s">
        <v>5</v>
      </c>
      <c r="C346" t="s">
        <v>906</v>
      </c>
      <c r="D346" t="s">
        <v>907</v>
      </c>
      <c r="E346" t="str">
        <f>HYPERLINK("https://talan.bank.gov.ua/get-user-certificate/9JaHs--xdVuSp9I8_4-G","Завантажити сертифікат")</f>
        <v>Завантажити сертифікат</v>
      </c>
    </row>
    <row r="347" spans="1:5" x14ac:dyDescent="0.3">
      <c r="A347" t="s">
        <v>908</v>
      </c>
      <c r="B347" t="s">
        <v>5</v>
      </c>
      <c r="C347" t="s">
        <v>909</v>
      </c>
      <c r="D347" t="s">
        <v>910</v>
      </c>
      <c r="E347" t="str">
        <f>HYPERLINK("https://talan.bank.gov.ua/get-user-certificate/9JaHs_-RjfU2bS5dCalG","Завантажити сертифікат")</f>
        <v>Завантажити сертифікат</v>
      </c>
    </row>
    <row r="348" spans="1:5" x14ac:dyDescent="0.3">
      <c r="A348" t="s">
        <v>911</v>
      </c>
      <c r="B348" t="s">
        <v>5</v>
      </c>
      <c r="C348" t="s">
        <v>912</v>
      </c>
      <c r="D348" t="s">
        <v>913</v>
      </c>
      <c r="E348" t="str">
        <f>HYPERLINK("https://talan.bank.gov.ua/get-user-certificate/9JaHsr6uRxyNywI0KVKJ","Завантажити сертифікат")</f>
        <v>Завантажити сертифікат</v>
      </c>
    </row>
    <row r="349" spans="1:5" x14ac:dyDescent="0.3">
      <c r="A349" t="s">
        <v>914</v>
      </c>
      <c r="B349" t="s">
        <v>5</v>
      </c>
      <c r="C349" t="s">
        <v>915</v>
      </c>
      <c r="D349" t="s">
        <v>329</v>
      </c>
      <c r="E349" t="str">
        <f>HYPERLINK("https://talan.bank.gov.ua/get-user-certificate/9JaHsrervyYUe6Gx2gYH","Завантажити сертифікат")</f>
        <v>Завантажити сертифікат</v>
      </c>
    </row>
    <row r="350" spans="1:5" x14ac:dyDescent="0.3">
      <c r="A350" t="s">
        <v>916</v>
      </c>
      <c r="B350" t="s">
        <v>5</v>
      </c>
      <c r="C350" t="s">
        <v>917</v>
      </c>
      <c r="D350" t="s">
        <v>918</v>
      </c>
      <c r="E350" t="str">
        <f>HYPERLINK("https://talan.bank.gov.ua/get-user-certificate/9JaHsV4KlKUAPCRKa3eg","Завантажити сертифікат")</f>
        <v>Завантажити сертифікат</v>
      </c>
    </row>
    <row r="351" spans="1:5" x14ac:dyDescent="0.3">
      <c r="A351" t="s">
        <v>919</v>
      </c>
      <c r="B351" t="s">
        <v>5</v>
      </c>
      <c r="C351" t="s">
        <v>920</v>
      </c>
      <c r="D351" t="s">
        <v>921</v>
      </c>
      <c r="E351" t="str">
        <f>HYPERLINK("https://talan.bank.gov.ua/get-user-certificate/9JaHs_3sP-N_waqKL-M_","Завантажити сертифікат")</f>
        <v>Завантажити сертифікат</v>
      </c>
    </row>
    <row r="352" spans="1:5" x14ac:dyDescent="0.3">
      <c r="A352" t="s">
        <v>922</v>
      </c>
      <c r="B352" t="s">
        <v>5</v>
      </c>
      <c r="C352" t="s">
        <v>923</v>
      </c>
      <c r="D352" t="s">
        <v>924</v>
      </c>
      <c r="E352" t="str">
        <f>HYPERLINK("https://talan.bank.gov.ua/get-user-certificate/9JaHsZwiKh_OvZ0lpa_u","Завантажити сертифікат")</f>
        <v>Завантажити сертифікат</v>
      </c>
    </row>
    <row r="353" spans="1:5" x14ac:dyDescent="0.3">
      <c r="A353" t="s">
        <v>925</v>
      </c>
      <c r="B353" t="s">
        <v>5</v>
      </c>
      <c r="C353" t="s">
        <v>926</v>
      </c>
      <c r="D353" t="s">
        <v>927</v>
      </c>
      <c r="E353" t="str">
        <f>HYPERLINK("https://talan.bank.gov.ua/get-user-certificate/9JaHsEiGmTRkxE0dqC42","Завантажити сертифікат")</f>
        <v>Завантажити сертифікат</v>
      </c>
    </row>
    <row r="354" spans="1:5" x14ac:dyDescent="0.3">
      <c r="A354" t="s">
        <v>928</v>
      </c>
      <c r="B354" t="s">
        <v>5</v>
      </c>
      <c r="C354" t="s">
        <v>929</v>
      </c>
      <c r="D354" t="s">
        <v>566</v>
      </c>
      <c r="E354" t="str">
        <f>HYPERLINK("https://talan.bank.gov.ua/get-user-certificate/9JaHsWQM94cfcL5yD7AT","Завантажити сертифікат")</f>
        <v>Завантажити сертифікат</v>
      </c>
    </row>
    <row r="355" spans="1:5" x14ac:dyDescent="0.3">
      <c r="A355" t="s">
        <v>930</v>
      </c>
      <c r="B355" t="s">
        <v>5</v>
      </c>
      <c r="C355" t="s">
        <v>931</v>
      </c>
      <c r="D355" t="s">
        <v>932</v>
      </c>
      <c r="E355" t="str">
        <f>HYPERLINK("https://talan.bank.gov.ua/get-user-certificate/9JaHsrtw0wOhqNKQ510Q","Завантажити сертифікат")</f>
        <v>Завантажити сертифікат</v>
      </c>
    </row>
    <row r="356" spans="1:5" x14ac:dyDescent="0.3">
      <c r="A356" t="s">
        <v>933</v>
      </c>
      <c r="B356" t="s">
        <v>5</v>
      </c>
      <c r="C356" t="s">
        <v>934</v>
      </c>
      <c r="D356" t="s">
        <v>935</v>
      </c>
      <c r="E356" t="str">
        <f>HYPERLINK("https://talan.bank.gov.ua/get-user-certificate/9JaHsJiFa1iOPJ1FmdkL","Завантажити сертифікат")</f>
        <v>Завантажити сертифікат</v>
      </c>
    </row>
    <row r="357" spans="1:5" x14ac:dyDescent="0.3">
      <c r="A357" t="s">
        <v>936</v>
      </c>
      <c r="B357" t="s">
        <v>5</v>
      </c>
      <c r="C357" t="s">
        <v>937</v>
      </c>
      <c r="D357" t="s">
        <v>583</v>
      </c>
      <c r="E357" t="str">
        <f>HYPERLINK("https://talan.bank.gov.ua/get-user-certificate/9JaHsWiYKBWHu6jL00bW","Завантажити сертифікат")</f>
        <v>Завантажити сертифікат</v>
      </c>
    </row>
    <row r="358" spans="1:5" x14ac:dyDescent="0.3">
      <c r="A358" t="s">
        <v>938</v>
      </c>
      <c r="B358" t="s">
        <v>5</v>
      </c>
      <c r="C358" t="s">
        <v>939</v>
      </c>
      <c r="D358" t="s">
        <v>940</v>
      </c>
      <c r="E358" t="str">
        <f>HYPERLINK("https://talan.bank.gov.ua/get-user-certificate/9JaHsRE0W3PaV-DaurH9","Завантажити сертифікат")</f>
        <v>Завантажити сертифікат</v>
      </c>
    </row>
    <row r="359" spans="1:5" x14ac:dyDescent="0.3">
      <c r="A359" t="s">
        <v>941</v>
      </c>
      <c r="B359" t="s">
        <v>5</v>
      </c>
      <c r="C359" t="s">
        <v>942</v>
      </c>
      <c r="D359" t="s">
        <v>421</v>
      </c>
      <c r="E359" t="str">
        <f>HYPERLINK("https://talan.bank.gov.ua/get-user-certificate/9JaHs_d0Xm-nHYuzCwX7","Завантажити сертифікат")</f>
        <v>Завантажити сертифікат</v>
      </c>
    </row>
    <row r="360" spans="1:5" x14ac:dyDescent="0.3">
      <c r="A360" t="s">
        <v>943</v>
      </c>
      <c r="B360" t="s">
        <v>5</v>
      </c>
      <c r="C360" t="s">
        <v>944</v>
      </c>
      <c r="D360" t="s">
        <v>945</v>
      </c>
      <c r="E360" t="str">
        <f>HYPERLINK("https://talan.bank.gov.ua/get-user-certificate/9JaHsuYsUUEqsbV-Sc5G","Завантажити сертифікат")</f>
        <v>Завантажити сертифікат</v>
      </c>
    </row>
    <row r="361" spans="1:5" x14ac:dyDescent="0.3">
      <c r="A361" t="s">
        <v>946</v>
      </c>
      <c r="B361" t="s">
        <v>5</v>
      </c>
      <c r="C361" t="s">
        <v>947</v>
      </c>
      <c r="D361" t="s">
        <v>948</v>
      </c>
      <c r="E361" t="str">
        <f>HYPERLINK("https://talan.bank.gov.ua/get-user-certificate/9JaHswhsYHqvSYKmq5VE","Завантажити сертифікат")</f>
        <v>Завантажити сертифікат</v>
      </c>
    </row>
    <row r="362" spans="1:5" x14ac:dyDescent="0.3">
      <c r="A362" t="s">
        <v>949</v>
      </c>
      <c r="B362" t="s">
        <v>5</v>
      </c>
      <c r="C362" t="s">
        <v>950</v>
      </c>
      <c r="D362" t="s">
        <v>834</v>
      </c>
      <c r="E362" t="str">
        <f>HYPERLINK("https://talan.bank.gov.ua/get-user-certificate/9JaHsfIGcqfWjX6LCrj3","Завантажити сертифікат")</f>
        <v>Завантажити сертифікат</v>
      </c>
    </row>
    <row r="363" spans="1:5" x14ac:dyDescent="0.3">
      <c r="A363" t="s">
        <v>951</v>
      </c>
      <c r="B363" t="s">
        <v>5</v>
      </c>
      <c r="C363" t="s">
        <v>952</v>
      </c>
      <c r="D363" t="s">
        <v>359</v>
      </c>
      <c r="E363" t="str">
        <f>HYPERLINK("https://talan.bank.gov.ua/get-user-certificate/9JaHsjW4O6ZgZGnVwNCi","Завантажити сертифікат")</f>
        <v>Завантажити сертифікат</v>
      </c>
    </row>
    <row r="364" spans="1:5" x14ac:dyDescent="0.3">
      <c r="A364" t="s">
        <v>953</v>
      </c>
      <c r="B364" t="s">
        <v>5</v>
      </c>
      <c r="C364" t="s">
        <v>954</v>
      </c>
      <c r="D364" t="s">
        <v>955</v>
      </c>
      <c r="E364" t="str">
        <f>HYPERLINK("https://talan.bank.gov.ua/get-user-certificate/9JaHse4K_W3-7S5aYRy3","Завантажити сертифікат")</f>
        <v>Завантажити сертифікат</v>
      </c>
    </row>
    <row r="365" spans="1:5" x14ac:dyDescent="0.3">
      <c r="A365" t="s">
        <v>956</v>
      </c>
      <c r="B365" t="s">
        <v>5</v>
      </c>
      <c r="C365" t="s">
        <v>957</v>
      </c>
      <c r="D365" t="s">
        <v>945</v>
      </c>
      <c r="E365" t="str">
        <f>HYPERLINK("https://talan.bank.gov.ua/get-user-certificate/9JaHsv5MnP1y2Sn3Irne","Завантажити сертифікат")</f>
        <v>Завантажити сертифікат</v>
      </c>
    </row>
    <row r="366" spans="1:5" x14ac:dyDescent="0.3">
      <c r="A366" t="s">
        <v>958</v>
      </c>
      <c r="B366" t="s">
        <v>5</v>
      </c>
      <c r="C366" t="s">
        <v>959</v>
      </c>
      <c r="D366" t="s">
        <v>845</v>
      </c>
      <c r="E366" t="str">
        <f>HYPERLINK("https://talan.bank.gov.ua/get-user-certificate/9JaHsetNbdhJYzJXncuq","Завантажити сертифікат")</f>
        <v>Завантажити сертифікат</v>
      </c>
    </row>
    <row r="367" spans="1:5" x14ac:dyDescent="0.3">
      <c r="A367" t="s">
        <v>960</v>
      </c>
      <c r="B367" t="s">
        <v>5</v>
      </c>
      <c r="C367" t="s">
        <v>961</v>
      </c>
      <c r="D367" t="s">
        <v>421</v>
      </c>
      <c r="E367" t="str">
        <f>HYPERLINK("https://talan.bank.gov.ua/get-user-certificate/9JaHs6RrFuw3E8m0pZnJ","Завантажити сертифікат")</f>
        <v>Завантажити сертифікат</v>
      </c>
    </row>
    <row r="368" spans="1:5" x14ac:dyDescent="0.3">
      <c r="A368" t="s">
        <v>962</v>
      </c>
      <c r="B368" t="s">
        <v>5</v>
      </c>
      <c r="C368" t="s">
        <v>963</v>
      </c>
      <c r="D368" t="s">
        <v>964</v>
      </c>
      <c r="E368" t="str">
        <f>HYPERLINK("https://talan.bank.gov.ua/get-user-certificate/9JaHs9QuAuGFQzh0Nck4","Завантажити сертифікат")</f>
        <v>Завантажити сертифікат</v>
      </c>
    </row>
    <row r="369" spans="1:5" x14ac:dyDescent="0.3">
      <c r="A369" t="s">
        <v>965</v>
      </c>
      <c r="B369" t="s">
        <v>5</v>
      </c>
      <c r="C369" t="s">
        <v>966</v>
      </c>
      <c r="D369" t="s">
        <v>967</v>
      </c>
      <c r="E369" t="str">
        <f>HYPERLINK("https://talan.bank.gov.ua/get-user-certificate/9JaHsxnoB-HDp46jYE6x","Завантажити сертифікат")</f>
        <v>Завантажити сертифікат</v>
      </c>
    </row>
    <row r="370" spans="1:5" x14ac:dyDescent="0.3">
      <c r="A370" t="s">
        <v>968</v>
      </c>
      <c r="B370" t="s">
        <v>5</v>
      </c>
      <c r="C370" t="s">
        <v>969</v>
      </c>
      <c r="D370" t="s">
        <v>970</v>
      </c>
      <c r="E370" t="str">
        <f>HYPERLINK("https://talan.bank.gov.ua/get-user-certificate/9JaHskbXjEzC4lxqU-Pr","Завантажити сертифікат")</f>
        <v>Завантажити сертифікат</v>
      </c>
    </row>
    <row r="371" spans="1:5" x14ac:dyDescent="0.3">
      <c r="A371" t="s">
        <v>971</v>
      </c>
      <c r="B371" t="s">
        <v>5</v>
      </c>
      <c r="C371" t="s">
        <v>972</v>
      </c>
      <c r="D371" t="s">
        <v>973</v>
      </c>
      <c r="E371" t="str">
        <f>HYPERLINK("https://talan.bank.gov.ua/get-user-certificate/9JaHseWiW36k8NObTQ7a","Завантажити сертифікат")</f>
        <v>Завантажити сертифікат</v>
      </c>
    </row>
    <row r="372" spans="1:5" x14ac:dyDescent="0.3">
      <c r="A372" t="s">
        <v>974</v>
      </c>
      <c r="B372" t="s">
        <v>5</v>
      </c>
      <c r="C372" t="s">
        <v>975</v>
      </c>
      <c r="D372" t="s">
        <v>571</v>
      </c>
      <c r="E372" t="str">
        <f>HYPERLINK("https://talan.bank.gov.ua/get-user-certificate/9JaHsSUa1YtzyFtDsFiV","Завантажити сертифікат")</f>
        <v>Завантажити сертифікат</v>
      </c>
    </row>
    <row r="373" spans="1:5" x14ac:dyDescent="0.3">
      <c r="A373" t="s">
        <v>976</v>
      </c>
      <c r="B373" t="s">
        <v>5</v>
      </c>
      <c r="C373" t="s">
        <v>977</v>
      </c>
      <c r="D373" t="s">
        <v>978</v>
      </c>
      <c r="E373" t="str">
        <f>HYPERLINK("https://talan.bank.gov.ua/get-user-certificate/9JaHsWtu081pAZ-QDCAk","Завантажити сертифікат")</f>
        <v>Завантажити сертифікат</v>
      </c>
    </row>
    <row r="374" spans="1:5" x14ac:dyDescent="0.3">
      <c r="A374" t="s">
        <v>979</v>
      </c>
      <c r="B374" t="s">
        <v>5</v>
      </c>
      <c r="C374" t="s">
        <v>980</v>
      </c>
      <c r="D374" t="s">
        <v>25</v>
      </c>
      <c r="E374" t="str">
        <f>HYPERLINK("https://talan.bank.gov.ua/get-user-certificate/9JaHslzQ7eFL-LHfZEul","Завантажити сертифікат")</f>
        <v>Завантажити сертифікат</v>
      </c>
    </row>
    <row r="375" spans="1:5" x14ac:dyDescent="0.3">
      <c r="A375" t="s">
        <v>981</v>
      </c>
      <c r="B375" t="s">
        <v>5</v>
      </c>
      <c r="C375" t="s">
        <v>982</v>
      </c>
      <c r="D375" t="s">
        <v>502</v>
      </c>
      <c r="E375" t="str">
        <f>HYPERLINK("https://talan.bank.gov.ua/get-user-certificate/9JaHs1_zAIs0ll9vfMwg","Завантажити сертифікат")</f>
        <v>Завантажити сертифікат</v>
      </c>
    </row>
    <row r="376" spans="1:5" x14ac:dyDescent="0.3">
      <c r="A376" t="s">
        <v>983</v>
      </c>
      <c r="B376" t="s">
        <v>5</v>
      </c>
      <c r="C376" t="s">
        <v>984</v>
      </c>
      <c r="D376" t="s">
        <v>985</v>
      </c>
      <c r="E376" t="str">
        <f>HYPERLINK("https://talan.bank.gov.ua/get-user-certificate/9JaHsxMGR0rZg3cba3Y-","Завантажити сертифікат")</f>
        <v>Завантажити сертифікат</v>
      </c>
    </row>
    <row r="377" spans="1:5" x14ac:dyDescent="0.3">
      <c r="A377" t="s">
        <v>986</v>
      </c>
      <c r="B377" t="s">
        <v>5</v>
      </c>
      <c r="C377" t="s">
        <v>987</v>
      </c>
      <c r="D377" t="s">
        <v>59</v>
      </c>
      <c r="E377" t="str">
        <f>HYPERLINK("https://talan.bank.gov.ua/get-user-certificate/9JaHs7EzsNkqaejaKE3p","Завантажити сертифікат")</f>
        <v>Завантажити сертифікат</v>
      </c>
    </row>
    <row r="378" spans="1:5" x14ac:dyDescent="0.3">
      <c r="A378" t="s">
        <v>988</v>
      </c>
      <c r="B378" t="s">
        <v>5</v>
      </c>
      <c r="C378" t="s">
        <v>989</v>
      </c>
      <c r="D378" t="s">
        <v>62</v>
      </c>
      <c r="E378" t="str">
        <f>HYPERLINK("https://talan.bank.gov.ua/get-user-certificate/9JaHsnXxWrThbbm5H3C5","Завантажити сертифікат")</f>
        <v>Завантажити сертифікат</v>
      </c>
    </row>
    <row r="379" spans="1:5" x14ac:dyDescent="0.3">
      <c r="A379" t="s">
        <v>990</v>
      </c>
      <c r="B379" t="s">
        <v>5</v>
      </c>
      <c r="C379" t="s">
        <v>991</v>
      </c>
      <c r="D379" t="s">
        <v>809</v>
      </c>
      <c r="E379" t="str">
        <f>HYPERLINK("https://talan.bank.gov.ua/get-user-certificate/9JaHs4KsW3VrJ_0Tb_J_","Завантажити сертифікат")</f>
        <v>Завантажити сертифікат</v>
      </c>
    </row>
    <row r="380" spans="1:5" x14ac:dyDescent="0.3">
      <c r="A380" t="s">
        <v>992</v>
      </c>
      <c r="B380" t="s">
        <v>5</v>
      </c>
      <c r="C380" t="s">
        <v>993</v>
      </c>
      <c r="D380" t="s">
        <v>994</v>
      </c>
      <c r="E380" t="str">
        <f>HYPERLINK("https://talan.bank.gov.ua/get-user-certificate/9JaHsVN4U_NNmnrcm3vU","Завантажити сертифікат")</f>
        <v>Завантажити сертифікат</v>
      </c>
    </row>
    <row r="381" spans="1:5" x14ac:dyDescent="0.3">
      <c r="A381" t="s">
        <v>995</v>
      </c>
      <c r="B381" t="s">
        <v>5</v>
      </c>
      <c r="C381" t="s">
        <v>996</v>
      </c>
      <c r="D381" t="s">
        <v>997</v>
      </c>
      <c r="E381" t="str">
        <f>HYPERLINK("https://talan.bank.gov.ua/get-user-certificate/9JaHsKW4FsKeD8Puu23i","Завантажити сертифікат")</f>
        <v>Завантажити сертифікат</v>
      </c>
    </row>
    <row r="382" spans="1:5" x14ac:dyDescent="0.3">
      <c r="A382" t="s">
        <v>998</v>
      </c>
      <c r="B382" t="s">
        <v>5</v>
      </c>
      <c r="C382" t="s">
        <v>999</v>
      </c>
      <c r="D382" t="s">
        <v>1000</v>
      </c>
      <c r="E382" t="str">
        <f>HYPERLINK("https://talan.bank.gov.ua/get-user-certificate/9JaHs0vhPENa1-W1X-M5","Завантажити сертифікат")</f>
        <v>Завантажити сертифікат</v>
      </c>
    </row>
    <row r="383" spans="1:5" x14ac:dyDescent="0.3">
      <c r="A383" t="s">
        <v>1001</v>
      </c>
      <c r="B383" t="s">
        <v>5</v>
      </c>
      <c r="C383" t="s">
        <v>1002</v>
      </c>
      <c r="D383" t="s">
        <v>421</v>
      </c>
      <c r="E383" t="str">
        <f>HYPERLINK("https://talan.bank.gov.ua/get-user-certificate/9JaHsqaAc7MEpF7H0jZL","Завантажити сертифікат")</f>
        <v>Завантажити сертифікат</v>
      </c>
    </row>
    <row r="384" spans="1:5" x14ac:dyDescent="0.3">
      <c r="A384" t="s">
        <v>1003</v>
      </c>
      <c r="B384" t="s">
        <v>5</v>
      </c>
      <c r="C384" t="s">
        <v>1004</v>
      </c>
      <c r="D384" t="s">
        <v>1005</v>
      </c>
      <c r="E384" t="str">
        <f>HYPERLINK("https://talan.bank.gov.ua/get-user-certificate/9JaHs1Bk6WhbtEbrWBBL","Завантажити сертифікат")</f>
        <v>Завантажити сертифікат</v>
      </c>
    </row>
    <row r="385" spans="1:5" x14ac:dyDescent="0.3">
      <c r="A385" t="s">
        <v>1006</v>
      </c>
      <c r="B385" t="s">
        <v>5</v>
      </c>
      <c r="C385" t="s">
        <v>1007</v>
      </c>
      <c r="D385" t="s">
        <v>1008</v>
      </c>
      <c r="E385" t="str">
        <f>HYPERLINK("https://talan.bank.gov.ua/get-user-certificate/9JaHs19kW6s-x_CV6LVq","Завантажити сертифікат")</f>
        <v>Завантажити сертифікат</v>
      </c>
    </row>
    <row r="386" spans="1:5" x14ac:dyDescent="0.3">
      <c r="A386" t="s">
        <v>1009</v>
      </c>
      <c r="B386" t="s">
        <v>5</v>
      </c>
      <c r="C386" t="s">
        <v>1010</v>
      </c>
      <c r="D386" t="s">
        <v>421</v>
      </c>
      <c r="E386" t="str">
        <f>HYPERLINK("https://talan.bank.gov.ua/get-user-certificate/9JaHsj0QfVvffyzNkwcU","Завантажити сертифікат")</f>
        <v>Завантажити сертифікат</v>
      </c>
    </row>
    <row r="387" spans="1:5" x14ac:dyDescent="0.3">
      <c r="A387" t="s">
        <v>1011</v>
      </c>
      <c r="B387" t="s">
        <v>5</v>
      </c>
      <c r="C387" t="s">
        <v>1012</v>
      </c>
      <c r="D387" t="s">
        <v>1013</v>
      </c>
      <c r="E387" t="str">
        <f>HYPERLINK("https://talan.bank.gov.ua/get-user-certificate/9JaHsMlACa3EUrfcZa-j","Завантажити сертифікат")</f>
        <v>Завантажити сертифікат</v>
      </c>
    </row>
    <row r="388" spans="1:5" x14ac:dyDescent="0.3">
      <c r="A388" t="s">
        <v>1014</v>
      </c>
      <c r="B388" t="s">
        <v>5</v>
      </c>
      <c r="C388" t="s">
        <v>1015</v>
      </c>
      <c r="D388" t="s">
        <v>373</v>
      </c>
      <c r="E388" t="str">
        <f>HYPERLINK("https://talan.bank.gov.ua/get-user-certificate/9JaHstJGl4O-J1qQNXZf","Завантажити сертифікат")</f>
        <v>Завантажити сертифікат</v>
      </c>
    </row>
    <row r="389" spans="1:5" x14ac:dyDescent="0.3">
      <c r="A389" t="s">
        <v>1016</v>
      </c>
      <c r="B389" t="s">
        <v>5</v>
      </c>
      <c r="C389" t="s">
        <v>1017</v>
      </c>
      <c r="D389" t="s">
        <v>1018</v>
      </c>
      <c r="E389" t="str">
        <f>HYPERLINK("https://talan.bank.gov.ua/get-user-certificate/9JaHssk3CTCapod2O-3J","Завантажити сертифікат")</f>
        <v>Завантажити сертифікат</v>
      </c>
    </row>
    <row r="390" spans="1:5" x14ac:dyDescent="0.3">
      <c r="A390" t="s">
        <v>1019</v>
      </c>
      <c r="B390" t="s">
        <v>5</v>
      </c>
      <c r="C390" t="s">
        <v>1020</v>
      </c>
      <c r="D390" t="s">
        <v>765</v>
      </c>
      <c r="E390" t="str">
        <f>HYPERLINK("https://talan.bank.gov.ua/get-user-certificate/9JaHsW4BQvR1KT9ffh1E","Завантажити сертифікат")</f>
        <v>Завантажити сертифікат</v>
      </c>
    </row>
    <row r="391" spans="1:5" x14ac:dyDescent="0.3">
      <c r="A391" t="s">
        <v>1021</v>
      </c>
      <c r="B391" t="s">
        <v>5</v>
      </c>
      <c r="C391" t="s">
        <v>1022</v>
      </c>
      <c r="D391" t="s">
        <v>1023</v>
      </c>
      <c r="E391" t="str">
        <f>HYPERLINK("https://talan.bank.gov.ua/get-user-certificate/9JaHscmYIpbpeJymVjCA","Завантажити сертифікат")</f>
        <v>Завантажити сертифікат</v>
      </c>
    </row>
    <row r="392" spans="1:5" x14ac:dyDescent="0.3">
      <c r="A392" t="s">
        <v>1024</v>
      </c>
      <c r="B392" t="s">
        <v>5</v>
      </c>
      <c r="C392" t="s">
        <v>1025</v>
      </c>
      <c r="D392" t="s">
        <v>1026</v>
      </c>
      <c r="E392" t="str">
        <f>HYPERLINK("https://talan.bank.gov.ua/get-user-certificate/9JaHsW-44fyysz0fo4wh","Завантажити сертифікат")</f>
        <v>Завантажити сертифікат</v>
      </c>
    </row>
    <row r="393" spans="1:5" x14ac:dyDescent="0.3">
      <c r="A393" t="s">
        <v>1027</v>
      </c>
      <c r="B393" t="s">
        <v>5</v>
      </c>
      <c r="C393" t="s">
        <v>1028</v>
      </c>
      <c r="D393" t="s">
        <v>1029</v>
      </c>
      <c r="E393" t="str">
        <f>HYPERLINK("https://talan.bank.gov.ua/get-user-certificate/9JaHselBuAhjqLqEV1Rp","Завантажити сертифікат")</f>
        <v>Завантажити сертифікат</v>
      </c>
    </row>
    <row r="394" spans="1:5" x14ac:dyDescent="0.3">
      <c r="A394" t="s">
        <v>1030</v>
      </c>
      <c r="B394" t="s">
        <v>5</v>
      </c>
      <c r="C394" t="s">
        <v>1031</v>
      </c>
      <c r="D394" t="s">
        <v>1032</v>
      </c>
      <c r="E394" t="str">
        <f>HYPERLINK("https://talan.bank.gov.ua/get-user-certificate/9JaHsrjmbbnxePY2DhJb","Завантажити сертифікат")</f>
        <v>Завантажити сертифікат</v>
      </c>
    </row>
    <row r="395" spans="1:5" x14ac:dyDescent="0.3">
      <c r="A395" t="s">
        <v>1033</v>
      </c>
      <c r="B395" t="s">
        <v>5</v>
      </c>
      <c r="C395" t="s">
        <v>1034</v>
      </c>
      <c r="D395" t="s">
        <v>854</v>
      </c>
      <c r="E395" t="str">
        <f>HYPERLINK("https://talan.bank.gov.ua/get-user-certificate/9JaHsUMgpK0pX9PEBmym","Завантажити сертифікат")</f>
        <v>Завантажити сертифікат</v>
      </c>
    </row>
    <row r="396" spans="1:5" x14ac:dyDescent="0.3">
      <c r="A396" t="s">
        <v>1035</v>
      </c>
      <c r="B396" t="s">
        <v>5</v>
      </c>
      <c r="C396" t="s">
        <v>1036</v>
      </c>
      <c r="D396" t="s">
        <v>1037</v>
      </c>
      <c r="E396" t="str">
        <f>HYPERLINK("https://talan.bank.gov.ua/get-user-certificate/9JaHsioaXedEffOyYQYT","Завантажити сертифікат")</f>
        <v>Завантажити сертифікат</v>
      </c>
    </row>
    <row r="397" spans="1:5" x14ac:dyDescent="0.3">
      <c r="A397" t="s">
        <v>1038</v>
      </c>
      <c r="B397" t="s">
        <v>5</v>
      </c>
      <c r="C397" t="s">
        <v>1039</v>
      </c>
      <c r="D397" t="s">
        <v>1040</v>
      </c>
      <c r="E397" t="str">
        <f>HYPERLINK("https://talan.bank.gov.ua/get-user-certificate/9JaHsAYFST6wfRGQI2Mp","Завантажити сертифікат")</f>
        <v>Завантажити сертифікат</v>
      </c>
    </row>
    <row r="398" spans="1:5" x14ac:dyDescent="0.3">
      <c r="A398" t="s">
        <v>1041</v>
      </c>
      <c r="B398" t="s">
        <v>5</v>
      </c>
      <c r="C398" t="s">
        <v>1042</v>
      </c>
      <c r="D398" t="s">
        <v>1043</v>
      </c>
      <c r="E398" t="str">
        <f>HYPERLINK("https://talan.bank.gov.ua/get-user-certificate/9JaHsDE6w3QIGyB1ZTXC","Завантажити сертифікат")</f>
        <v>Завантажити сертифікат</v>
      </c>
    </row>
    <row r="399" spans="1:5" x14ac:dyDescent="0.3">
      <c r="A399" t="s">
        <v>1044</v>
      </c>
      <c r="B399" t="s">
        <v>5</v>
      </c>
      <c r="C399" t="s">
        <v>1045</v>
      </c>
      <c r="D399" t="s">
        <v>254</v>
      </c>
      <c r="E399" t="str">
        <f>HYPERLINK("https://talan.bank.gov.ua/get-user-certificate/9JaHsOXKipwkWv0hpjOR","Завантажити сертифікат")</f>
        <v>Завантажити сертифікат</v>
      </c>
    </row>
    <row r="400" spans="1:5" x14ac:dyDescent="0.3">
      <c r="A400" t="s">
        <v>1046</v>
      </c>
      <c r="B400" t="s">
        <v>5</v>
      </c>
      <c r="C400" t="s">
        <v>1047</v>
      </c>
      <c r="D400" t="s">
        <v>1048</v>
      </c>
      <c r="E400" t="str">
        <f>HYPERLINK("https://talan.bank.gov.ua/get-user-certificate/9JaHs8aL-3NtPoeRE9ad","Завантажити сертифікат")</f>
        <v>Завантажити сертифікат</v>
      </c>
    </row>
    <row r="401" spans="1:5" x14ac:dyDescent="0.3">
      <c r="A401" t="s">
        <v>1049</v>
      </c>
      <c r="B401" t="s">
        <v>5</v>
      </c>
      <c r="C401" t="s">
        <v>1050</v>
      </c>
      <c r="D401" t="s">
        <v>1051</v>
      </c>
      <c r="E401" t="str">
        <f>HYPERLINK("https://talan.bank.gov.ua/get-user-certificate/9JaHsK5UylAwYwlPhylO","Завантажити сертифікат")</f>
        <v>Завантажити сертифікат</v>
      </c>
    </row>
    <row r="402" spans="1:5" x14ac:dyDescent="0.3">
      <c r="A402" t="s">
        <v>1052</v>
      </c>
      <c r="B402" t="s">
        <v>5</v>
      </c>
      <c r="C402" t="s">
        <v>1053</v>
      </c>
      <c r="D402" t="s">
        <v>1048</v>
      </c>
      <c r="E402" t="str">
        <f>HYPERLINK("https://talan.bank.gov.ua/get-user-certificate/9JaHs08oZ4IV-zpzWYDU","Завантажити сертифікат")</f>
        <v>Завантажити сертифікат</v>
      </c>
    </row>
    <row r="403" spans="1:5" x14ac:dyDescent="0.3">
      <c r="A403" t="s">
        <v>1054</v>
      </c>
      <c r="B403" t="s">
        <v>5</v>
      </c>
      <c r="C403" t="s">
        <v>1055</v>
      </c>
      <c r="D403" t="s">
        <v>1056</v>
      </c>
      <c r="E403" t="str">
        <f>HYPERLINK("https://talan.bank.gov.ua/get-user-certificate/9JaHsuK3JBBt92mTt7_y","Завантажити сертифікат")</f>
        <v>Завантажити сертифікат</v>
      </c>
    </row>
    <row r="404" spans="1:5" x14ac:dyDescent="0.3">
      <c r="A404" t="s">
        <v>1057</v>
      </c>
      <c r="B404" t="s">
        <v>5</v>
      </c>
      <c r="C404" t="s">
        <v>1058</v>
      </c>
      <c r="D404" t="s">
        <v>1048</v>
      </c>
      <c r="E404" t="str">
        <f>HYPERLINK("https://talan.bank.gov.ua/get-user-certificate/9JaHsK-vFLWLGt-epQ4k","Завантажити сертифікат")</f>
        <v>Завантажити сертифікат</v>
      </c>
    </row>
    <row r="405" spans="1:5" x14ac:dyDescent="0.3">
      <c r="A405" t="s">
        <v>1059</v>
      </c>
      <c r="B405" t="s">
        <v>5</v>
      </c>
      <c r="C405" t="s">
        <v>1060</v>
      </c>
      <c r="D405" t="s">
        <v>1061</v>
      </c>
      <c r="E405" t="str">
        <f>HYPERLINK("https://talan.bank.gov.ua/get-user-certificate/9JaHsPWarOH5xgxLdDOI","Завантажити сертифікат")</f>
        <v>Завантажити сертифікат</v>
      </c>
    </row>
    <row r="406" spans="1:5" x14ac:dyDescent="0.3">
      <c r="A406" t="s">
        <v>1062</v>
      </c>
      <c r="B406" t="s">
        <v>5</v>
      </c>
      <c r="C406" t="s">
        <v>1063</v>
      </c>
      <c r="D406" t="s">
        <v>1064</v>
      </c>
      <c r="E406" t="str">
        <f>HYPERLINK("https://talan.bank.gov.ua/get-user-certificate/9JaHsxorQTxHIWF4GjAH","Завантажити сертифікат")</f>
        <v>Завантажити сертифікат</v>
      </c>
    </row>
    <row r="407" spans="1:5" x14ac:dyDescent="0.3">
      <c r="A407" t="s">
        <v>1065</v>
      </c>
      <c r="B407" t="s">
        <v>5</v>
      </c>
      <c r="C407" t="s">
        <v>1066</v>
      </c>
      <c r="D407" t="s">
        <v>967</v>
      </c>
      <c r="E407" t="str">
        <f>HYPERLINK("https://talan.bank.gov.ua/get-user-certificate/9JaHstKA4FwbQmYr6_3r","Завантажити сертифікат")</f>
        <v>Завантажити сертифікат</v>
      </c>
    </row>
    <row r="408" spans="1:5" x14ac:dyDescent="0.3">
      <c r="A408" t="s">
        <v>1067</v>
      </c>
      <c r="B408" t="s">
        <v>5</v>
      </c>
      <c r="C408" t="s">
        <v>1068</v>
      </c>
      <c r="D408" t="s">
        <v>421</v>
      </c>
      <c r="E408" t="str">
        <f>HYPERLINK("https://talan.bank.gov.ua/get-user-certificate/9JaHssWRiWJZ6eA6spDR","Завантажити сертифікат")</f>
        <v>Завантажити сертифікат</v>
      </c>
    </row>
    <row r="409" spans="1:5" x14ac:dyDescent="0.3">
      <c r="A409" t="s">
        <v>1069</v>
      </c>
      <c r="B409" t="s">
        <v>5</v>
      </c>
      <c r="C409" t="s">
        <v>1070</v>
      </c>
      <c r="D409" t="s">
        <v>625</v>
      </c>
      <c r="E409" t="str">
        <f>HYPERLINK("https://talan.bank.gov.ua/get-user-certificate/9JaHs-1z9tpPIGfU5Qyo","Завантажити сертифікат")</f>
        <v>Завантажити сертифікат</v>
      </c>
    </row>
    <row r="410" spans="1:5" x14ac:dyDescent="0.3">
      <c r="A410" t="s">
        <v>1071</v>
      </c>
      <c r="B410" t="s">
        <v>5</v>
      </c>
      <c r="C410" t="s">
        <v>1072</v>
      </c>
      <c r="D410" t="s">
        <v>187</v>
      </c>
      <c r="E410" t="str">
        <f>HYPERLINK("https://talan.bank.gov.ua/get-user-certificate/9JaHseXPI5UFhIhCKX1i","Завантажити сертифікат")</f>
        <v>Завантажити сертифікат</v>
      </c>
    </row>
    <row r="411" spans="1:5" x14ac:dyDescent="0.3">
      <c r="A411" t="s">
        <v>1073</v>
      </c>
      <c r="B411" t="s">
        <v>5</v>
      </c>
      <c r="C411" t="s">
        <v>1074</v>
      </c>
      <c r="D411" t="s">
        <v>566</v>
      </c>
      <c r="E411" t="str">
        <f>HYPERLINK("https://talan.bank.gov.ua/get-user-certificate/9JaHsCkPF0kNYhe2Rf_v","Завантажити сертифікат")</f>
        <v>Завантажити сертифікат</v>
      </c>
    </row>
    <row r="412" spans="1:5" x14ac:dyDescent="0.3">
      <c r="A412" t="s">
        <v>1075</v>
      </c>
      <c r="B412" t="s">
        <v>5</v>
      </c>
      <c r="C412" t="s">
        <v>1076</v>
      </c>
      <c r="D412" t="s">
        <v>1077</v>
      </c>
      <c r="E412" t="str">
        <f>HYPERLINK("https://talan.bank.gov.ua/get-user-certificate/9JaHspgMuqy1HhP6I-BG","Завантажити сертифікат")</f>
        <v>Завантажити сертифікат</v>
      </c>
    </row>
    <row r="413" spans="1:5" x14ac:dyDescent="0.3">
      <c r="A413" t="s">
        <v>1078</v>
      </c>
      <c r="B413" t="s">
        <v>5</v>
      </c>
      <c r="C413" t="s">
        <v>1079</v>
      </c>
      <c r="D413" t="s">
        <v>1080</v>
      </c>
      <c r="E413" t="str">
        <f>HYPERLINK("https://talan.bank.gov.ua/get-user-certificate/9JaHsKJPdm45IwVi4kFY","Завантажити сертифікат")</f>
        <v>Завантажити сертифікат</v>
      </c>
    </row>
    <row r="414" spans="1:5" x14ac:dyDescent="0.3">
      <c r="A414" t="s">
        <v>1081</v>
      </c>
      <c r="B414" t="s">
        <v>5</v>
      </c>
      <c r="C414" t="s">
        <v>1082</v>
      </c>
      <c r="D414" t="s">
        <v>834</v>
      </c>
      <c r="E414" t="str">
        <f>HYPERLINK("https://talan.bank.gov.ua/get-user-certificate/9JaHsQ_QaHb13gzOFSIG","Завантажити сертифікат")</f>
        <v>Завантажити сертифікат</v>
      </c>
    </row>
    <row r="415" spans="1:5" x14ac:dyDescent="0.3">
      <c r="A415" t="s">
        <v>1083</v>
      </c>
      <c r="B415" t="s">
        <v>5</v>
      </c>
      <c r="C415" t="s">
        <v>1084</v>
      </c>
      <c r="D415" t="s">
        <v>62</v>
      </c>
      <c r="E415" t="str">
        <f>HYPERLINK("https://talan.bank.gov.ua/get-user-certificate/9JaHskFa2RMTpIzEms39","Завантажити сертифікат")</f>
        <v>Завантажити сертифікат</v>
      </c>
    </row>
    <row r="416" spans="1:5" x14ac:dyDescent="0.3">
      <c r="A416" t="s">
        <v>1085</v>
      </c>
      <c r="B416" t="s">
        <v>5</v>
      </c>
      <c r="C416" t="s">
        <v>1086</v>
      </c>
      <c r="D416" t="s">
        <v>62</v>
      </c>
      <c r="E416" t="str">
        <f>HYPERLINK("https://talan.bank.gov.ua/get-user-certificate/9JaHsekfQnp5BeHrcLU_","Завантажити сертифікат")</f>
        <v>Завантажити сертифікат</v>
      </c>
    </row>
    <row r="417" spans="1:5" x14ac:dyDescent="0.3">
      <c r="A417" t="s">
        <v>1087</v>
      </c>
      <c r="B417" t="s">
        <v>5</v>
      </c>
      <c r="C417" t="s">
        <v>1088</v>
      </c>
      <c r="D417" t="s">
        <v>489</v>
      </c>
      <c r="E417" t="str">
        <f>HYPERLINK("https://talan.bank.gov.ua/get-user-certificate/9JaHs-3gzuPsEserhdO8","Завантажити сертифікат")</f>
        <v>Завантажити сертифікат</v>
      </c>
    </row>
    <row r="418" spans="1:5" x14ac:dyDescent="0.3">
      <c r="A418" t="s">
        <v>1089</v>
      </c>
      <c r="B418" t="s">
        <v>5</v>
      </c>
      <c r="C418" t="s">
        <v>1090</v>
      </c>
      <c r="D418" t="s">
        <v>1091</v>
      </c>
      <c r="E418" t="str">
        <f>HYPERLINK("https://talan.bank.gov.ua/get-user-certificate/9JaHsoh7cUkbT9kYimg2","Завантажити сертифікат")</f>
        <v>Завантажити сертифікат</v>
      </c>
    </row>
    <row r="419" spans="1:5" x14ac:dyDescent="0.3">
      <c r="A419" t="s">
        <v>1092</v>
      </c>
      <c r="B419" t="s">
        <v>5</v>
      </c>
      <c r="C419" t="s">
        <v>1093</v>
      </c>
      <c r="D419" t="s">
        <v>1094</v>
      </c>
      <c r="E419" t="str">
        <f>HYPERLINK("https://talan.bank.gov.ua/get-user-certificate/9JaHsoDNJy0w_HyNWpVA","Завантажити сертифікат")</f>
        <v>Завантажити сертифікат</v>
      </c>
    </row>
    <row r="420" spans="1:5" x14ac:dyDescent="0.3">
      <c r="A420" t="s">
        <v>1095</v>
      </c>
      <c r="B420" t="s">
        <v>5</v>
      </c>
      <c r="C420" t="s">
        <v>1096</v>
      </c>
      <c r="D420" t="s">
        <v>1097</v>
      </c>
      <c r="E420" t="str">
        <f>HYPERLINK("https://talan.bank.gov.ua/get-user-certificate/9JaHs4GV21EhmnKf-hfe","Завантажити сертифікат")</f>
        <v>Завантажити сертифікат</v>
      </c>
    </row>
    <row r="421" spans="1:5" x14ac:dyDescent="0.3">
      <c r="A421" t="s">
        <v>1098</v>
      </c>
      <c r="B421" t="s">
        <v>5</v>
      </c>
      <c r="C421" t="s">
        <v>1099</v>
      </c>
      <c r="D421" t="s">
        <v>1100</v>
      </c>
      <c r="E421" t="str">
        <f>HYPERLINK("https://talan.bank.gov.ua/get-user-certificate/9JaHspdX1H-UrSNfI3OD","Завантажити сертифікат")</f>
        <v>Завантажити сертифікат</v>
      </c>
    </row>
    <row r="422" spans="1:5" x14ac:dyDescent="0.3">
      <c r="A422" t="s">
        <v>1101</v>
      </c>
      <c r="B422" t="s">
        <v>5</v>
      </c>
      <c r="C422" t="s">
        <v>1102</v>
      </c>
      <c r="D422" t="s">
        <v>421</v>
      </c>
      <c r="E422" t="str">
        <f>HYPERLINK("https://talan.bank.gov.ua/get-user-certificate/9JaHs288Omu2Gm7LtHJT","Завантажити сертифікат")</f>
        <v>Завантажити сертифікат</v>
      </c>
    </row>
    <row r="423" spans="1:5" x14ac:dyDescent="0.3">
      <c r="A423" t="s">
        <v>1103</v>
      </c>
      <c r="B423" t="s">
        <v>5</v>
      </c>
      <c r="C423" t="s">
        <v>1104</v>
      </c>
      <c r="D423" t="s">
        <v>1105</v>
      </c>
      <c r="E423" t="str">
        <f>HYPERLINK("https://talan.bank.gov.ua/get-user-certificate/9JaHsmmwEP8zZos2UzRj","Завантажити сертифікат")</f>
        <v>Завантажити сертифікат</v>
      </c>
    </row>
    <row r="424" spans="1:5" x14ac:dyDescent="0.3">
      <c r="A424" t="s">
        <v>1106</v>
      </c>
      <c r="B424" t="s">
        <v>5</v>
      </c>
      <c r="C424" t="s">
        <v>1107</v>
      </c>
      <c r="D424" t="s">
        <v>421</v>
      </c>
      <c r="E424" t="str">
        <f>HYPERLINK("https://talan.bank.gov.ua/get-user-certificate/9JaHs9yE34g7AU6YUmVB","Завантажити сертифікат")</f>
        <v>Завантажити сертифікат</v>
      </c>
    </row>
    <row r="425" spans="1:5" x14ac:dyDescent="0.3">
      <c r="A425" t="s">
        <v>1108</v>
      </c>
      <c r="B425" t="s">
        <v>5</v>
      </c>
      <c r="C425" t="s">
        <v>1109</v>
      </c>
      <c r="D425" t="s">
        <v>583</v>
      </c>
      <c r="E425" t="str">
        <f>HYPERLINK("https://talan.bank.gov.ua/get-user-certificate/9JaHs4bgGsQf6B5-W0Xg","Завантажити сертифікат")</f>
        <v>Завантажити сертифікат</v>
      </c>
    </row>
    <row r="426" spans="1:5" x14ac:dyDescent="0.3">
      <c r="A426" t="s">
        <v>1110</v>
      </c>
      <c r="B426" t="s">
        <v>5</v>
      </c>
      <c r="C426" t="s">
        <v>1111</v>
      </c>
      <c r="D426" t="s">
        <v>1112</v>
      </c>
      <c r="E426" t="str">
        <f>HYPERLINK("https://talan.bank.gov.ua/get-user-certificate/9JaHspxHYyJkFUBUKLmc","Завантажити сертифікат")</f>
        <v>Завантажити сертифікат</v>
      </c>
    </row>
    <row r="427" spans="1:5" x14ac:dyDescent="0.3">
      <c r="A427" t="s">
        <v>1113</v>
      </c>
      <c r="B427" t="s">
        <v>5</v>
      </c>
      <c r="C427" t="s">
        <v>1114</v>
      </c>
      <c r="D427" t="s">
        <v>428</v>
      </c>
      <c r="E427" t="str">
        <f>HYPERLINK("https://talan.bank.gov.ua/get-user-certificate/9JaHsewkiKM25A8qwa2e","Завантажити сертифікат")</f>
        <v>Завантажити сертифікат</v>
      </c>
    </row>
    <row r="428" spans="1:5" x14ac:dyDescent="0.3">
      <c r="A428" t="s">
        <v>1115</v>
      </c>
      <c r="B428" t="s">
        <v>5</v>
      </c>
      <c r="C428" t="s">
        <v>1116</v>
      </c>
      <c r="D428" t="s">
        <v>1048</v>
      </c>
      <c r="E428" t="str">
        <f>HYPERLINK("https://talan.bank.gov.ua/get-user-certificate/9JaHsh3RrLjJtlAtOT1D","Завантажити сертифікат")</f>
        <v>Завантажити сертифікат</v>
      </c>
    </row>
    <row r="429" spans="1:5" x14ac:dyDescent="0.3">
      <c r="A429" t="s">
        <v>1117</v>
      </c>
      <c r="B429" t="s">
        <v>5</v>
      </c>
      <c r="C429" t="s">
        <v>1118</v>
      </c>
      <c r="D429" t="s">
        <v>566</v>
      </c>
      <c r="E429" t="str">
        <f>HYPERLINK("https://talan.bank.gov.ua/get-user-certificate/9JaHs0NAJxZ9JpcwqZGj","Завантажити сертифікат")</f>
        <v>Завантажити сертифікат</v>
      </c>
    </row>
    <row r="430" spans="1:5" x14ac:dyDescent="0.3">
      <c r="A430" t="s">
        <v>1119</v>
      </c>
      <c r="B430" t="s">
        <v>5</v>
      </c>
      <c r="C430" t="s">
        <v>1120</v>
      </c>
      <c r="D430" t="s">
        <v>211</v>
      </c>
      <c r="E430" t="str">
        <f>HYPERLINK("https://talan.bank.gov.ua/get-user-certificate/9JaHsoyPqdHBFkADBZuv","Завантажити сертифікат")</f>
        <v>Завантажити сертифікат</v>
      </c>
    </row>
    <row r="431" spans="1:5" x14ac:dyDescent="0.3">
      <c r="A431" t="s">
        <v>1121</v>
      </c>
      <c r="B431" t="s">
        <v>5</v>
      </c>
      <c r="C431" t="s">
        <v>1122</v>
      </c>
      <c r="D431" t="s">
        <v>1123</v>
      </c>
      <c r="E431" t="str">
        <f>HYPERLINK("https://talan.bank.gov.ua/get-user-certificate/9JaHsjq6Id6vmI8Ob6_8","Завантажити сертифікат")</f>
        <v>Завантажити сертифікат</v>
      </c>
    </row>
    <row r="432" spans="1:5" x14ac:dyDescent="0.3">
      <c r="A432" t="s">
        <v>1124</v>
      </c>
      <c r="B432" t="s">
        <v>5</v>
      </c>
      <c r="C432" t="s">
        <v>1125</v>
      </c>
      <c r="D432" t="s">
        <v>157</v>
      </c>
      <c r="E432" t="str">
        <f>HYPERLINK("https://talan.bank.gov.ua/get-user-certificate/9JaHshksGqayTQY3Bhf8","Завантажити сертифікат")</f>
        <v>Завантажити сертифікат</v>
      </c>
    </row>
    <row r="433" spans="1:5" x14ac:dyDescent="0.3">
      <c r="A433" t="s">
        <v>1126</v>
      </c>
      <c r="B433" t="s">
        <v>5</v>
      </c>
      <c r="C433" t="s">
        <v>1127</v>
      </c>
      <c r="D433" t="s">
        <v>1128</v>
      </c>
      <c r="E433" t="str">
        <f>HYPERLINK("https://talan.bank.gov.ua/get-user-certificate/9JaHsn6IwVX0f1dg5MM9","Завантажити сертифікат")</f>
        <v>Завантажити сертифікат</v>
      </c>
    </row>
    <row r="434" spans="1:5" x14ac:dyDescent="0.3">
      <c r="A434" t="s">
        <v>1129</v>
      </c>
      <c r="B434" t="s">
        <v>5</v>
      </c>
      <c r="C434" t="s">
        <v>1130</v>
      </c>
      <c r="D434" t="s">
        <v>1097</v>
      </c>
      <c r="E434" t="str">
        <f>HYPERLINK("https://talan.bank.gov.ua/get-user-certificate/9JaHsuEqH4CLQk7oF6vx","Завантажити сертифікат")</f>
        <v>Завантажити сертифікат</v>
      </c>
    </row>
    <row r="435" spans="1:5" x14ac:dyDescent="0.3">
      <c r="A435" t="s">
        <v>1131</v>
      </c>
      <c r="B435" t="s">
        <v>5</v>
      </c>
      <c r="C435" t="s">
        <v>1132</v>
      </c>
      <c r="D435" t="s">
        <v>834</v>
      </c>
      <c r="E435" t="str">
        <f>HYPERLINK("https://talan.bank.gov.ua/get-user-certificate/9JaHsXSGh7xUWmka0cZ6","Завантажити сертифікат")</f>
        <v>Завантажити сертифікат</v>
      </c>
    </row>
    <row r="436" spans="1:5" x14ac:dyDescent="0.3">
      <c r="A436" t="s">
        <v>1133</v>
      </c>
      <c r="B436" t="s">
        <v>5</v>
      </c>
      <c r="C436" t="s">
        <v>1134</v>
      </c>
      <c r="D436" t="s">
        <v>329</v>
      </c>
      <c r="E436" t="str">
        <f>HYPERLINK("https://talan.bank.gov.ua/get-user-certificate/9JaHs1YmQv1kNf5Xghjs","Завантажити сертифікат")</f>
        <v>Завантажити сертифікат</v>
      </c>
    </row>
    <row r="437" spans="1:5" x14ac:dyDescent="0.3">
      <c r="A437" t="s">
        <v>1135</v>
      </c>
      <c r="B437" t="s">
        <v>5</v>
      </c>
      <c r="C437" t="s">
        <v>1136</v>
      </c>
      <c r="D437" t="s">
        <v>566</v>
      </c>
      <c r="E437" t="str">
        <f>HYPERLINK("https://talan.bank.gov.ua/get-user-certificate/9JaHs4pNldAfUEYQ7Mzf","Завантажити сертифікат")</f>
        <v>Завантажити сертифікат</v>
      </c>
    </row>
    <row r="438" spans="1:5" x14ac:dyDescent="0.3">
      <c r="A438" t="s">
        <v>1137</v>
      </c>
      <c r="B438" t="s">
        <v>5</v>
      </c>
      <c r="C438" t="s">
        <v>1138</v>
      </c>
      <c r="D438" t="s">
        <v>834</v>
      </c>
      <c r="E438" t="str">
        <f>HYPERLINK("https://talan.bank.gov.ua/get-user-certificate/9JaHsOB46eIlWx6-x0cb","Завантажити сертифікат")</f>
        <v>Завантажити сертифікат</v>
      </c>
    </row>
    <row r="439" spans="1:5" x14ac:dyDescent="0.3">
      <c r="A439" t="s">
        <v>1139</v>
      </c>
      <c r="B439" t="s">
        <v>5</v>
      </c>
      <c r="C439" t="s">
        <v>1140</v>
      </c>
      <c r="D439" t="s">
        <v>1141</v>
      </c>
      <c r="E439" t="str">
        <f>HYPERLINK("https://talan.bank.gov.ua/get-user-certificate/9JaHsYveGcVzAYc_auMD","Завантажити сертифікат")</f>
        <v>Завантажити сертифікат</v>
      </c>
    </row>
    <row r="440" spans="1:5" x14ac:dyDescent="0.3">
      <c r="A440" t="s">
        <v>1142</v>
      </c>
      <c r="B440" t="s">
        <v>5</v>
      </c>
      <c r="C440" t="s">
        <v>1143</v>
      </c>
      <c r="D440" t="s">
        <v>1048</v>
      </c>
      <c r="E440" t="str">
        <f>HYPERLINK("https://talan.bank.gov.ua/get-user-certificate/9JaHsP6MLbDQZBWl81pM","Завантажити сертифікат")</f>
        <v>Завантажити сертифікат</v>
      </c>
    </row>
    <row r="441" spans="1:5" x14ac:dyDescent="0.3">
      <c r="A441" t="s">
        <v>1144</v>
      </c>
      <c r="B441" t="s">
        <v>5</v>
      </c>
      <c r="C441" t="s">
        <v>1145</v>
      </c>
      <c r="D441" t="s">
        <v>1146</v>
      </c>
      <c r="E441" t="str">
        <f>HYPERLINK("https://talan.bank.gov.ua/get-user-certificate/9JaHsgFHXZouaVptCmMU","Завантажити сертифікат")</f>
        <v>Завантажити сертифікат</v>
      </c>
    </row>
    <row r="442" spans="1:5" x14ac:dyDescent="0.3">
      <c r="A442" t="s">
        <v>1147</v>
      </c>
      <c r="B442" t="s">
        <v>5</v>
      </c>
      <c r="C442" t="s">
        <v>1148</v>
      </c>
      <c r="D442" t="s">
        <v>157</v>
      </c>
      <c r="E442" t="str">
        <f>HYPERLINK("https://talan.bank.gov.ua/get-user-certificate/9JaHsCQNzYBEsP_wZLh-","Завантажити сертифікат")</f>
        <v>Завантажити сертифікат</v>
      </c>
    </row>
    <row r="443" spans="1:5" x14ac:dyDescent="0.3">
      <c r="A443" t="s">
        <v>1149</v>
      </c>
      <c r="B443" t="s">
        <v>5</v>
      </c>
      <c r="C443" t="s">
        <v>1150</v>
      </c>
      <c r="D443" t="s">
        <v>320</v>
      </c>
      <c r="E443" t="str">
        <f>HYPERLINK("https://talan.bank.gov.ua/get-user-certificate/9JaHsIjsW_EDj56Koh2z","Завантажити сертифікат")</f>
        <v>Завантажити сертифікат</v>
      </c>
    </row>
    <row r="444" spans="1:5" x14ac:dyDescent="0.3">
      <c r="A444" t="s">
        <v>1151</v>
      </c>
      <c r="B444" t="s">
        <v>5</v>
      </c>
      <c r="C444" t="s">
        <v>1152</v>
      </c>
      <c r="D444" t="s">
        <v>1048</v>
      </c>
      <c r="E444" t="str">
        <f>HYPERLINK("https://talan.bank.gov.ua/get-user-certificate/9JaHsx5o7QAPAdCihBKM","Завантажити сертифікат")</f>
        <v>Завантажити сертифікат</v>
      </c>
    </row>
    <row r="445" spans="1:5" x14ac:dyDescent="0.3">
      <c r="A445" t="s">
        <v>1153</v>
      </c>
      <c r="B445" t="s">
        <v>5</v>
      </c>
      <c r="C445" t="s">
        <v>1154</v>
      </c>
      <c r="D445" t="s">
        <v>1097</v>
      </c>
      <c r="E445" t="str">
        <f>HYPERLINK("https://talan.bank.gov.ua/get-user-certificate/9JaHsAV7nSiUvV-56WaC","Завантажити сертифікат")</f>
        <v>Завантажити сертифікат</v>
      </c>
    </row>
    <row r="446" spans="1:5" x14ac:dyDescent="0.3">
      <c r="A446" t="s">
        <v>1155</v>
      </c>
      <c r="B446" t="s">
        <v>5</v>
      </c>
      <c r="C446" t="s">
        <v>1156</v>
      </c>
      <c r="D446" t="s">
        <v>421</v>
      </c>
      <c r="E446" t="str">
        <f>HYPERLINK("https://talan.bank.gov.ua/get-user-certificate/9JaHse9mreIw5jj0NRRG","Завантажити сертифікат")</f>
        <v>Завантажити сертифікат</v>
      </c>
    </row>
    <row r="447" spans="1:5" x14ac:dyDescent="0.3">
      <c r="A447" t="s">
        <v>1157</v>
      </c>
      <c r="B447" t="s">
        <v>5</v>
      </c>
      <c r="C447" t="s">
        <v>1158</v>
      </c>
      <c r="D447" t="s">
        <v>1159</v>
      </c>
      <c r="E447" t="str">
        <f>HYPERLINK("https://talan.bank.gov.ua/get-user-certificate/9JaHsm4NSuHH02ei7bUp","Завантажити сертифікат")</f>
        <v>Завантажити сертифікат</v>
      </c>
    </row>
    <row r="448" spans="1:5" x14ac:dyDescent="0.3">
      <c r="A448" t="s">
        <v>1160</v>
      </c>
      <c r="B448" t="s">
        <v>5</v>
      </c>
      <c r="C448" t="s">
        <v>1161</v>
      </c>
      <c r="D448" t="s">
        <v>320</v>
      </c>
      <c r="E448" t="str">
        <f>HYPERLINK("https://talan.bank.gov.ua/get-user-certificate/9JaHsZ-YCGzWZCPVJcO4","Завантажити сертифікат")</f>
        <v>Завантажити сертифікат</v>
      </c>
    </row>
    <row r="449" spans="1:5" x14ac:dyDescent="0.3">
      <c r="A449" t="s">
        <v>1162</v>
      </c>
      <c r="B449" t="s">
        <v>5</v>
      </c>
      <c r="C449" t="s">
        <v>1163</v>
      </c>
      <c r="D449" t="s">
        <v>583</v>
      </c>
      <c r="E449" t="str">
        <f>HYPERLINK("https://talan.bank.gov.ua/get-user-certificate/9JaHsSvdNTrGvpbXD422","Завантажити сертифікат")</f>
        <v>Завантажити сертифікат</v>
      </c>
    </row>
    <row r="450" spans="1:5" x14ac:dyDescent="0.3">
      <c r="A450" t="s">
        <v>1164</v>
      </c>
      <c r="B450" t="s">
        <v>5</v>
      </c>
      <c r="C450" t="s">
        <v>1165</v>
      </c>
      <c r="D450" t="s">
        <v>636</v>
      </c>
      <c r="E450" t="str">
        <f>HYPERLINK("https://talan.bank.gov.ua/get-user-certificate/9JaHsmLoivUWmQip9y9j","Завантажити сертифікат")</f>
        <v>Завантажити сертифікат</v>
      </c>
    </row>
    <row r="451" spans="1:5" x14ac:dyDescent="0.3">
      <c r="A451" t="s">
        <v>1166</v>
      </c>
      <c r="B451" t="s">
        <v>5</v>
      </c>
      <c r="C451" t="s">
        <v>1167</v>
      </c>
      <c r="D451" t="s">
        <v>320</v>
      </c>
      <c r="E451" t="str">
        <f>HYPERLINK("https://talan.bank.gov.ua/get-user-certificate/9JaHsIN3Ag-2RlXO444g","Завантажити сертифікат")</f>
        <v>Завантажити сертифікат</v>
      </c>
    </row>
    <row r="452" spans="1:5" x14ac:dyDescent="0.3">
      <c r="A452" t="s">
        <v>1168</v>
      </c>
      <c r="B452" t="s">
        <v>5</v>
      </c>
      <c r="C452" t="s">
        <v>1169</v>
      </c>
      <c r="D452" t="s">
        <v>320</v>
      </c>
      <c r="E452" t="str">
        <f>HYPERLINK("https://talan.bank.gov.ua/get-user-certificate/9JaHs2VFGnUzI2bQNMV2","Завантажити сертифікат")</f>
        <v>Завантажити сертифікат</v>
      </c>
    </row>
    <row r="453" spans="1:5" x14ac:dyDescent="0.3">
      <c r="A453" t="s">
        <v>1170</v>
      </c>
      <c r="B453" t="s">
        <v>5</v>
      </c>
      <c r="C453" t="s">
        <v>1171</v>
      </c>
      <c r="D453" t="s">
        <v>834</v>
      </c>
      <c r="E453" t="str">
        <f>HYPERLINK("https://talan.bank.gov.ua/get-user-certificate/9JaHs_4FvB03YUei6IfQ","Завантажити сертифікат")</f>
        <v>Завантажити сертифікат</v>
      </c>
    </row>
    <row r="454" spans="1:5" x14ac:dyDescent="0.3">
      <c r="A454" t="s">
        <v>1172</v>
      </c>
      <c r="B454" t="s">
        <v>5</v>
      </c>
      <c r="C454" t="s">
        <v>1173</v>
      </c>
      <c r="D454" t="s">
        <v>1174</v>
      </c>
      <c r="E454" t="str">
        <f>HYPERLINK("https://talan.bank.gov.ua/get-user-certificate/9JaHsKKZ7-qd6y_iI6r3","Завантажити сертифікат")</f>
        <v>Завантажити сертифікат</v>
      </c>
    </row>
    <row r="455" spans="1:5" x14ac:dyDescent="0.3">
      <c r="A455" t="s">
        <v>1175</v>
      </c>
      <c r="B455" t="s">
        <v>5</v>
      </c>
      <c r="C455" t="s">
        <v>1176</v>
      </c>
      <c r="D455" t="s">
        <v>329</v>
      </c>
      <c r="E455" t="str">
        <f>HYPERLINK("https://talan.bank.gov.ua/get-user-certificate/9JaHsOWGXrRIVYPLMFgL","Завантажити сертифікат")</f>
        <v>Завантажити сертифікат</v>
      </c>
    </row>
    <row r="456" spans="1:5" x14ac:dyDescent="0.3">
      <c r="A456" t="s">
        <v>1177</v>
      </c>
      <c r="B456" t="s">
        <v>5</v>
      </c>
      <c r="C456" t="s">
        <v>1178</v>
      </c>
      <c r="D456" t="s">
        <v>834</v>
      </c>
      <c r="E456" t="str">
        <f>HYPERLINK("https://talan.bank.gov.ua/get-user-certificate/9JaHsbjEjrnKIryD27Z9","Завантажити сертифікат")</f>
        <v>Завантажити сертифікат</v>
      </c>
    </row>
    <row r="457" spans="1:5" x14ac:dyDescent="0.3">
      <c r="A457" t="s">
        <v>1179</v>
      </c>
      <c r="B457" t="s">
        <v>5</v>
      </c>
      <c r="C457" t="s">
        <v>1180</v>
      </c>
      <c r="D457" t="s">
        <v>1181</v>
      </c>
      <c r="E457" t="str">
        <f>HYPERLINK("https://talan.bank.gov.ua/get-user-certificate/9JaHsJPBQkBisfc85Khw","Завантажити сертифікат")</f>
        <v>Завантажити сертифікат</v>
      </c>
    </row>
    <row r="458" spans="1:5" x14ac:dyDescent="0.3">
      <c r="A458" t="s">
        <v>1182</v>
      </c>
      <c r="B458" t="s">
        <v>5</v>
      </c>
      <c r="C458" t="s">
        <v>1183</v>
      </c>
      <c r="D458" t="s">
        <v>672</v>
      </c>
      <c r="E458" t="str">
        <f>HYPERLINK("https://talan.bank.gov.ua/get-user-certificate/9JaHsvrrl35Fvf2UlMNw","Завантажити сертифікат")</f>
        <v>Завантажити сертифікат</v>
      </c>
    </row>
    <row r="459" spans="1:5" x14ac:dyDescent="0.3">
      <c r="A459" t="s">
        <v>1184</v>
      </c>
      <c r="B459" t="s">
        <v>5</v>
      </c>
      <c r="C459" t="s">
        <v>1185</v>
      </c>
      <c r="D459" t="s">
        <v>343</v>
      </c>
      <c r="E459" t="str">
        <f>HYPERLINK("https://talan.bank.gov.ua/get-user-certificate/9JaHsRqQjcNWgRcwQZ-L","Завантажити сертифікат")</f>
        <v>Завантажити сертифікат</v>
      </c>
    </row>
    <row r="460" spans="1:5" x14ac:dyDescent="0.3">
      <c r="A460" t="s">
        <v>1186</v>
      </c>
      <c r="B460" t="s">
        <v>5</v>
      </c>
      <c r="C460" t="s">
        <v>1187</v>
      </c>
      <c r="D460" t="s">
        <v>320</v>
      </c>
      <c r="E460" t="str">
        <f>HYPERLINK("https://talan.bank.gov.ua/get-user-certificate/9JaHsJlewnP8soS3V__8","Завантажити сертифікат")</f>
        <v>Завантажити сертифікат</v>
      </c>
    </row>
    <row r="461" spans="1:5" x14ac:dyDescent="0.3">
      <c r="A461" t="s">
        <v>1188</v>
      </c>
      <c r="B461" t="s">
        <v>5</v>
      </c>
      <c r="C461" t="s">
        <v>1189</v>
      </c>
      <c r="D461" t="s">
        <v>320</v>
      </c>
      <c r="E461" t="str">
        <f>HYPERLINK("https://talan.bank.gov.ua/get-user-certificate/9JaHsu9KRrY2pgkZhpLz","Завантажити сертифікат")</f>
        <v>Завантажити сертифікат</v>
      </c>
    </row>
    <row r="462" spans="1:5" x14ac:dyDescent="0.3">
      <c r="A462" t="s">
        <v>1190</v>
      </c>
      <c r="B462" t="s">
        <v>5</v>
      </c>
      <c r="C462" t="s">
        <v>1191</v>
      </c>
      <c r="D462" t="s">
        <v>320</v>
      </c>
      <c r="E462" t="str">
        <f>HYPERLINK("https://talan.bank.gov.ua/get-user-certificate/9JaHsmGe9pIYoXQ-9aY6","Завантажити сертифікат")</f>
        <v>Завантажити сертифікат</v>
      </c>
    </row>
    <row r="463" spans="1:5" x14ac:dyDescent="0.3">
      <c r="A463" t="s">
        <v>1192</v>
      </c>
      <c r="B463" t="s">
        <v>5</v>
      </c>
      <c r="C463" t="s">
        <v>1193</v>
      </c>
      <c r="D463" t="s">
        <v>489</v>
      </c>
      <c r="E463" t="str">
        <f>HYPERLINK("https://talan.bank.gov.ua/get-user-certificate/9JaHsKj_oDB9QYTTegZv","Завантажити сертифікат")</f>
        <v>Завантажити сертифікат</v>
      </c>
    </row>
    <row r="464" spans="1:5" x14ac:dyDescent="0.3">
      <c r="A464" t="s">
        <v>1194</v>
      </c>
      <c r="B464" t="s">
        <v>5</v>
      </c>
      <c r="C464" t="s">
        <v>1195</v>
      </c>
      <c r="D464" t="s">
        <v>1112</v>
      </c>
      <c r="E464" t="str">
        <f>HYPERLINK("https://talan.bank.gov.ua/get-user-certificate/9JaHs87HwK0V6_AwAo0N","Завантажити сертифікат")</f>
        <v>Завантажити сертифікат</v>
      </c>
    </row>
    <row r="465" spans="1:5" x14ac:dyDescent="0.3">
      <c r="A465" t="s">
        <v>1196</v>
      </c>
      <c r="B465" t="s">
        <v>5</v>
      </c>
      <c r="C465" t="s">
        <v>1197</v>
      </c>
      <c r="D465" t="s">
        <v>1198</v>
      </c>
      <c r="E465" t="str">
        <f>HYPERLINK("https://talan.bank.gov.ua/get-user-certificate/9JaHsLaWlxDF8KTs7JWf","Завантажити сертифікат")</f>
        <v>Завантажити сертифікат</v>
      </c>
    </row>
    <row r="466" spans="1:5" x14ac:dyDescent="0.3">
      <c r="A466" t="s">
        <v>1199</v>
      </c>
      <c r="B466" t="s">
        <v>5</v>
      </c>
      <c r="C466" t="s">
        <v>1200</v>
      </c>
      <c r="D466" t="s">
        <v>1201</v>
      </c>
      <c r="E466" t="str">
        <f>HYPERLINK("https://talan.bank.gov.ua/get-user-certificate/9JaHs7Nereje3efJhmBs","Завантажити сертифікат")</f>
        <v>Завантажити сертифікат</v>
      </c>
    </row>
    <row r="467" spans="1:5" x14ac:dyDescent="0.3">
      <c r="A467" t="s">
        <v>1202</v>
      </c>
      <c r="B467" t="s">
        <v>5</v>
      </c>
      <c r="C467" t="s">
        <v>1203</v>
      </c>
      <c r="D467" t="s">
        <v>834</v>
      </c>
      <c r="E467" t="str">
        <f>HYPERLINK("https://talan.bank.gov.ua/get-user-certificate/9JaHsFv6SW2hRv_y3Zg5","Завантажити сертифікат")</f>
        <v>Завантажити сертифікат</v>
      </c>
    </row>
    <row r="468" spans="1:5" x14ac:dyDescent="0.3">
      <c r="A468" t="s">
        <v>1204</v>
      </c>
      <c r="B468" t="s">
        <v>5</v>
      </c>
      <c r="C468" t="s">
        <v>1205</v>
      </c>
      <c r="D468" t="s">
        <v>1206</v>
      </c>
      <c r="E468" t="str">
        <f>HYPERLINK("https://talan.bank.gov.ua/get-user-certificate/9JaHs0HMCZT8KxVtZ-2k","Завантажити сертифікат")</f>
        <v>Завантажити сертифікат</v>
      </c>
    </row>
    <row r="469" spans="1:5" x14ac:dyDescent="0.3">
      <c r="A469" t="s">
        <v>1207</v>
      </c>
      <c r="B469" t="s">
        <v>5</v>
      </c>
      <c r="C469" t="s">
        <v>1208</v>
      </c>
      <c r="D469" t="s">
        <v>16</v>
      </c>
      <c r="E469" t="str">
        <f>HYPERLINK("https://talan.bank.gov.ua/get-user-certificate/9JaHsD5jPY4aCCs74RR-","Завантажити сертифікат")</f>
        <v>Завантажити сертифікат</v>
      </c>
    </row>
    <row r="470" spans="1:5" x14ac:dyDescent="0.3">
      <c r="A470" t="s">
        <v>1209</v>
      </c>
      <c r="B470" t="s">
        <v>5</v>
      </c>
      <c r="C470" t="s">
        <v>1210</v>
      </c>
      <c r="D470" t="s">
        <v>716</v>
      </c>
      <c r="E470" t="str">
        <f>HYPERLINK("https://talan.bank.gov.ua/get-user-certificate/9JaHsOv3CalGJQ9k1jUj","Завантажити сертифікат")</f>
        <v>Завантажити сертифікат</v>
      </c>
    </row>
    <row r="471" spans="1:5" x14ac:dyDescent="0.3">
      <c r="A471" t="s">
        <v>1211</v>
      </c>
      <c r="B471" t="s">
        <v>5</v>
      </c>
      <c r="C471" t="s">
        <v>1212</v>
      </c>
      <c r="D471" t="s">
        <v>320</v>
      </c>
      <c r="E471" t="str">
        <f>HYPERLINK("https://talan.bank.gov.ua/get-user-certificate/9JaHsmW1Xy6zF45GD7Mx","Завантажити сертифікат")</f>
        <v>Завантажити сертифікат</v>
      </c>
    </row>
    <row r="472" spans="1:5" x14ac:dyDescent="0.3">
      <c r="A472" t="s">
        <v>1213</v>
      </c>
      <c r="B472" t="s">
        <v>5</v>
      </c>
      <c r="C472" t="s">
        <v>1214</v>
      </c>
      <c r="D472" t="s">
        <v>1215</v>
      </c>
      <c r="E472" t="str">
        <f>HYPERLINK("https://talan.bank.gov.ua/get-user-certificate/9JaHsE48NsDqv2rFEf8F","Завантажити сертифікат")</f>
        <v>Завантажити сертифікат</v>
      </c>
    </row>
    <row r="473" spans="1:5" x14ac:dyDescent="0.3">
      <c r="A473" t="s">
        <v>1216</v>
      </c>
      <c r="B473" t="s">
        <v>5</v>
      </c>
      <c r="C473" t="s">
        <v>1217</v>
      </c>
      <c r="D473" t="s">
        <v>716</v>
      </c>
      <c r="E473" t="str">
        <f>HYPERLINK("https://talan.bank.gov.ua/get-user-certificate/9JaHsKZHjhYsNKaziLMz","Завантажити сертифікат")</f>
        <v>Завантажити сертифікат</v>
      </c>
    </row>
    <row r="474" spans="1:5" x14ac:dyDescent="0.3">
      <c r="A474" t="s">
        <v>1218</v>
      </c>
      <c r="B474" t="s">
        <v>5</v>
      </c>
      <c r="C474" t="s">
        <v>1219</v>
      </c>
      <c r="D474" t="s">
        <v>1220</v>
      </c>
      <c r="E474" t="str">
        <f>HYPERLINK("https://talan.bank.gov.ua/get-user-certificate/9JaHsbf-RlRN_qH5UvLl","Завантажити сертифікат")</f>
        <v>Завантажити сертифікат</v>
      </c>
    </row>
    <row r="475" spans="1:5" x14ac:dyDescent="0.3">
      <c r="A475" t="s">
        <v>1221</v>
      </c>
      <c r="B475" t="s">
        <v>5</v>
      </c>
      <c r="C475" t="s">
        <v>1222</v>
      </c>
      <c r="D475" t="s">
        <v>636</v>
      </c>
      <c r="E475" t="str">
        <f>HYPERLINK("https://talan.bank.gov.ua/get-user-certificate/9JaHsduVjxE7G55jvyjD","Завантажити сертифікат")</f>
        <v>Завантажити сертифікат</v>
      </c>
    </row>
    <row r="476" spans="1:5" x14ac:dyDescent="0.3">
      <c r="A476" t="s">
        <v>1223</v>
      </c>
      <c r="B476" t="s">
        <v>5</v>
      </c>
      <c r="C476" t="s">
        <v>1224</v>
      </c>
      <c r="D476" t="s">
        <v>1225</v>
      </c>
      <c r="E476" t="str">
        <f>HYPERLINK("https://talan.bank.gov.ua/get-user-certificate/9JaHsxfpdx0EcquWaH48","Завантажити сертифікат")</f>
        <v>Завантажити сертифікат</v>
      </c>
    </row>
    <row r="477" spans="1:5" x14ac:dyDescent="0.3">
      <c r="A477" t="s">
        <v>1226</v>
      </c>
      <c r="B477" t="s">
        <v>5</v>
      </c>
      <c r="C477" t="s">
        <v>1227</v>
      </c>
      <c r="D477" t="s">
        <v>1228</v>
      </c>
      <c r="E477" t="str">
        <f>HYPERLINK("https://talan.bank.gov.ua/get-user-certificate/9JaHsvE5eY6oyPfnCtdL","Завантажити сертифікат")</f>
        <v>Завантажити сертифікат</v>
      </c>
    </row>
    <row r="478" spans="1:5" x14ac:dyDescent="0.3">
      <c r="A478" t="s">
        <v>1229</v>
      </c>
      <c r="B478" t="s">
        <v>5</v>
      </c>
      <c r="C478" t="s">
        <v>1230</v>
      </c>
      <c r="D478" t="s">
        <v>1231</v>
      </c>
      <c r="E478" t="str">
        <f>HYPERLINK("https://talan.bank.gov.ua/get-user-certificate/9JaHs2gAtA5T_mTJwhq3","Завантажити сертифікат")</f>
        <v>Завантажити сертифікат</v>
      </c>
    </row>
    <row r="479" spans="1:5" x14ac:dyDescent="0.3">
      <c r="A479" t="s">
        <v>1232</v>
      </c>
      <c r="B479" t="s">
        <v>5</v>
      </c>
      <c r="C479" t="s">
        <v>1233</v>
      </c>
      <c r="D479" t="s">
        <v>834</v>
      </c>
      <c r="E479" t="str">
        <f>HYPERLINK("https://talan.bank.gov.ua/get-user-certificate/9JaHs04W7ZmF7wdkVqWR","Завантажити сертифікат")</f>
        <v>Завантажити сертифікат</v>
      </c>
    </row>
    <row r="480" spans="1:5" x14ac:dyDescent="0.3">
      <c r="A480" t="s">
        <v>1234</v>
      </c>
      <c r="B480" t="s">
        <v>5</v>
      </c>
      <c r="C480" t="s">
        <v>1235</v>
      </c>
      <c r="D480" t="s">
        <v>1040</v>
      </c>
      <c r="E480" t="str">
        <f>HYPERLINK("https://talan.bank.gov.ua/get-user-certificate/9JaHsVZ8WoMG39LnibBv","Завантажити сертифікат")</f>
        <v>Завантажити сертифікат</v>
      </c>
    </row>
    <row r="481" spans="1:5" x14ac:dyDescent="0.3">
      <c r="A481" t="s">
        <v>1236</v>
      </c>
      <c r="B481" t="s">
        <v>5</v>
      </c>
      <c r="C481" t="s">
        <v>1237</v>
      </c>
      <c r="D481" t="s">
        <v>625</v>
      </c>
      <c r="E481" t="str">
        <f>HYPERLINK("https://talan.bank.gov.ua/get-user-certificate/9JaHsjtPywLZhn6uAWLh","Завантажити сертифікат")</f>
        <v>Завантажити сертифікат</v>
      </c>
    </row>
    <row r="482" spans="1:5" x14ac:dyDescent="0.3">
      <c r="A482" t="s">
        <v>1238</v>
      </c>
      <c r="B482" t="s">
        <v>5</v>
      </c>
      <c r="C482" t="s">
        <v>1239</v>
      </c>
      <c r="D482" t="s">
        <v>359</v>
      </c>
      <c r="E482" t="str">
        <f>HYPERLINK("https://talan.bank.gov.ua/get-user-certificate/9JaHsjrHFDPPWUaU1yOA","Завантажити сертифікат")</f>
        <v>Завантажити сертифікат</v>
      </c>
    </row>
    <row r="483" spans="1:5" x14ac:dyDescent="0.3">
      <c r="A483" t="s">
        <v>1240</v>
      </c>
      <c r="B483" t="s">
        <v>5</v>
      </c>
      <c r="C483" t="s">
        <v>1241</v>
      </c>
      <c r="D483" t="s">
        <v>323</v>
      </c>
      <c r="E483" t="str">
        <f>HYPERLINK("https://talan.bank.gov.ua/get-user-certificate/9JaHsEmI39NpfckXwGIC","Завантажити сертифікат")</f>
        <v>Завантажити сертифікат</v>
      </c>
    </row>
    <row r="484" spans="1:5" x14ac:dyDescent="0.3">
      <c r="A484" t="s">
        <v>1242</v>
      </c>
      <c r="B484" t="s">
        <v>5</v>
      </c>
      <c r="C484" t="s">
        <v>1243</v>
      </c>
      <c r="D484" t="s">
        <v>1244</v>
      </c>
      <c r="E484" t="str">
        <f>HYPERLINK("https://talan.bank.gov.ua/get-user-certificate/9JaHs_ziTx4mXHd74F-6","Завантажити сертифікат")</f>
        <v>Завантажити сертифікат</v>
      </c>
    </row>
    <row r="485" spans="1:5" x14ac:dyDescent="0.3">
      <c r="A485" t="s">
        <v>1245</v>
      </c>
      <c r="B485" t="s">
        <v>5</v>
      </c>
      <c r="C485" t="s">
        <v>1246</v>
      </c>
      <c r="D485" t="s">
        <v>293</v>
      </c>
      <c r="E485" t="str">
        <f>HYPERLINK("https://talan.bank.gov.ua/get-user-certificate/9JaHsYPRdBIMfGxkeEbr","Завантажити сертифікат")</f>
        <v>Завантажити сертифікат</v>
      </c>
    </row>
    <row r="486" spans="1:5" x14ac:dyDescent="0.3">
      <c r="A486" t="s">
        <v>1247</v>
      </c>
      <c r="B486" t="s">
        <v>5</v>
      </c>
      <c r="C486" t="s">
        <v>1248</v>
      </c>
      <c r="D486" t="s">
        <v>1048</v>
      </c>
      <c r="E486" t="str">
        <f>HYPERLINK("https://talan.bank.gov.ua/get-user-certificate/9JaHsvPqZIxkGjejM99C","Завантажити сертифікат")</f>
        <v>Завантажити сертифікат</v>
      </c>
    </row>
    <row r="487" spans="1:5" x14ac:dyDescent="0.3">
      <c r="A487" t="s">
        <v>1249</v>
      </c>
      <c r="B487" t="s">
        <v>5</v>
      </c>
      <c r="C487" t="s">
        <v>1250</v>
      </c>
      <c r="D487" t="s">
        <v>1048</v>
      </c>
      <c r="E487" t="str">
        <f>HYPERLINK("https://talan.bank.gov.ua/get-user-certificate/9JaHssC41Ey9TE7uHFXD","Завантажити сертифікат")</f>
        <v>Завантажити сертифікат</v>
      </c>
    </row>
    <row r="488" spans="1:5" x14ac:dyDescent="0.3">
      <c r="A488" t="s">
        <v>1251</v>
      </c>
      <c r="B488" t="s">
        <v>5</v>
      </c>
      <c r="C488" t="s">
        <v>1252</v>
      </c>
      <c r="D488" t="s">
        <v>625</v>
      </c>
      <c r="E488" t="str">
        <f>HYPERLINK("https://talan.bank.gov.ua/get-user-certificate/9JaHsU2D38VgrNxqeE2j","Завантажити сертифікат")</f>
        <v>Завантажити сертифікат</v>
      </c>
    </row>
    <row r="489" spans="1:5" x14ac:dyDescent="0.3">
      <c r="A489" t="s">
        <v>1253</v>
      </c>
      <c r="B489" t="s">
        <v>5</v>
      </c>
      <c r="C489" t="s">
        <v>1254</v>
      </c>
      <c r="D489" t="s">
        <v>157</v>
      </c>
      <c r="E489" t="str">
        <f>HYPERLINK("https://talan.bank.gov.ua/get-user-certificate/9JaHs2TtCvg_Z5SLRhna","Завантажити сертифікат")</f>
        <v>Завантажити сертифікат</v>
      </c>
    </row>
    <row r="490" spans="1:5" x14ac:dyDescent="0.3">
      <c r="A490" t="s">
        <v>1255</v>
      </c>
      <c r="B490" t="s">
        <v>5</v>
      </c>
      <c r="C490" t="s">
        <v>1256</v>
      </c>
      <c r="D490" t="s">
        <v>16</v>
      </c>
      <c r="E490" t="str">
        <f>HYPERLINK("https://talan.bank.gov.ua/get-user-certificate/9JaHsoNaWSGyevIFYYsD","Завантажити сертифікат")</f>
        <v>Завантажити сертифікат</v>
      </c>
    </row>
    <row r="491" spans="1:5" x14ac:dyDescent="0.3">
      <c r="A491" t="s">
        <v>1257</v>
      </c>
      <c r="B491" t="s">
        <v>5</v>
      </c>
      <c r="C491" t="s">
        <v>1258</v>
      </c>
      <c r="D491" t="s">
        <v>1048</v>
      </c>
      <c r="E491" t="str">
        <f>HYPERLINK("https://talan.bank.gov.ua/get-user-certificate/9JaHsVNfe3fDxbsKlIiO","Завантажити сертифікат")</f>
        <v>Завантажити сертифікат</v>
      </c>
    </row>
    <row r="492" spans="1:5" x14ac:dyDescent="0.3">
      <c r="A492" t="s">
        <v>1259</v>
      </c>
      <c r="B492" t="s">
        <v>5</v>
      </c>
      <c r="C492" t="s">
        <v>1260</v>
      </c>
      <c r="D492" t="s">
        <v>59</v>
      </c>
      <c r="E492" t="str">
        <f>HYPERLINK("https://talan.bank.gov.ua/get-user-certificate/9JaHsHnxI3mqIVrSxv50","Завантажити сертифікат")</f>
        <v>Завантажити сертифікат</v>
      </c>
    </row>
    <row r="493" spans="1:5" x14ac:dyDescent="0.3">
      <c r="A493" t="s">
        <v>1261</v>
      </c>
      <c r="B493" t="s">
        <v>5</v>
      </c>
      <c r="C493" t="s">
        <v>1262</v>
      </c>
      <c r="D493" t="s">
        <v>62</v>
      </c>
      <c r="E493" t="str">
        <f>HYPERLINK("https://talan.bank.gov.ua/get-user-certificate/9JaHsc_-UnPbnjYAvaZQ","Завантажити сертифікат")</f>
        <v>Завантажити сертифікат</v>
      </c>
    </row>
    <row r="494" spans="1:5" x14ac:dyDescent="0.3">
      <c r="A494" t="s">
        <v>1263</v>
      </c>
      <c r="B494" t="s">
        <v>5</v>
      </c>
      <c r="C494" t="s">
        <v>1264</v>
      </c>
      <c r="D494" t="s">
        <v>1097</v>
      </c>
      <c r="E494" t="str">
        <f>HYPERLINK("https://talan.bank.gov.ua/get-user-certificate/9JaHsv2vDpvWeCuibkm5","Завантажити сертифікат")</f>
        <v>Завантажити сертифікат</v>
      </c>
    </row>
    <row r="495" spans="1:5" x14ac:dyDescent="0.3">
      <c r="A495" t="s">
        <v>1265</v>
      </c>
      <c r="B495" t="s">
        <v>5</v>
      </c>
      <c r="C495" t="s">
        <v>1266</v>
      </c>
      <c r="D495" t="s">
        <v>625</v>
      </c>
      <c r="E495" t="str">
        <f>HYPERLINK("https://talan.bank.gov.ua/get-user-certificate/9JaHsdTxXUa-RncmnDNn","Завантажити сертифікат")</f>
        <v>Завантажити сертифікат</v>
      </c>
    </row>
    <row r="496" spans="1:5" x14ac:dyDescent="0.3">
      <c r="A496" t="s">
        <v>1267</v>
      </c>
      <c r="B496" t="s">
        <v>5</v>
      </c>
      <c r="C496" t="s">
        <v>1268</v>
      </c>
      <c r="D496" t="s">
        <v>1269</v>
      </c>
      <c r="E496" t="str">
        <f>HYPERLINK("https://talan.bank.gov.ua/get-user-certificate/9JaHsnF8GWWvJdCgP5dO","Завантажити сертифікат")</f>
        <v>Завантажити сертифікат</v>
      </c>
    </row>
    <row r="497" spans="1:5" x14ac:dyDescent="0.3">
      <c r="A497" t="s">
        <v>1270</v>
      </c>
      <c r="B497" t="s">
        <v>5</v>
      </c>
      <c r="C497" t="s">
        <v>1271</v>
      </c>
      <c r="D497" t="s">
        <v>1272</v>
      </c>
      <c r="E497" t="str">
        <f>HYPERLINK("https://talan.bank.gov.ua/get-user-certificate/9JaHswYmhv6P41nSj9k8","Завантажити сертифікат")</f>
        <v>Завантажити сертифікат</v>
      </c>
    </row>
    <row r="498" spans="1:5" x14ac:dyDescent="0.3">
      <c r="A498" t="s">
        <v>1273</v>
      </c>
      <c r="B498" t="s">
        <v>5</v>
      </c>
      <c r="C498" t="s">
        <v>1274</v>
      </c>
      <c r="D498" t="s">
        <v>1275</v>
      </c>
      <c r="E498" t="str">
        <f>HYPERLINK("https://talan.bank.gov.ua/get-user-certificate/9JaHs6SL7I5qVoMTFFaf","Завантажити сертифікат")</f>
        <v>Завантажити сертифікат</v>
      </c>
    </row>
    <row r="499" spans="1:5" x14ac:dyDescent="0.3">
      <c r="A499" t="s">
        <v>1276</v>
      </c>
      <c r="B499" t="s">
        <v>5</v>
      </c>
      <c r="C499" t="s">
        <v>1277</v>
      </c>
      <c r="D499" t="s">
        <v>1278</v>
      </c>
      <c r="E499" t="str">
        <f>HYPERLINK("https://talan.bank.gov.ua/get-user-certificate/9JaHs_kGnCXjRiJLhamV","Завантажити сертифікат")</f>
        <v>Завантажити сертифікат</v>
      </c>
    </row>
    <row r="500" spans="1:5" x14ac:dyDescent="0.3">
      <c r="A500" t="s">
        <v>1279</v>
      </c>
      <c r="B500" t="s">
        <v>5</v>
      </c>
      <c r="C500" t="s">
        <v>1280</v>
      </c>
      <c r="D500" t="s">
        <v>1281</v>
      </c>
      <c r="E500" t="str">
        <f>HYPERLINK("https://talan.bank.gov.ua/get-user-certificate/9JaHsOGwla_VannIpjPr","Завантажити сертифікат")</f>
        <v>Завантажити сертифікат</v>
      </c>
    </row>
    <row r="501" spans="1:5" x14ac:dyDescent="0.3">
      <c r="A501" t="s">
        <v>1282</v>
      </c>
      <c r="B501" t="s">
        <v>5</v>
      </c>
      <c r="C501" t="s">
        <v>1283</v>
      </c>
      <c r="D501" t="s">
        <v>1048</v>
      </c>
      <c r="E501" t="str">
        <f>HYPERLINK("https://talan.bank.gov.ua/get-user-certificate/9JaHsqqnzi64TiE5w_rv","Завантажити сертифікат")</f>
        <v>Завантажити сертифікат</v>
      </c>
    </row>
    <row r="502" spans="1:5" x14ac:dyDescent="0.3">
      <c r="A502" t="s">
        <v>1284</v>
      </c>
      <c r="B502" t="s">
        <v>5</v>
      </c>
      <c r="C502" t="s">
        <v>1285</v>
      </c>
      <c r="D502" t="s">
        <v>62</v>
      </c>
      <c r="E502" t="str">
        <f>HYPERLINK("https://talan.bank.gov.ua/get-user-certificate/9JaHsQ62kj2zKBl8aehB","Завантажити сертифікат")</f>
        <v>Завантажити сертифікат</v>
      </c>
    </row>
    <row r="503" spans="1:5" x14ac:dyDescent="0.3">
      <c r="A503" t="s">
        <v>1286</v>
      </c>
      <c r="B503" t="s">
        <v>5</v>
      </c>
      <c r="C503" t="s">
        <v>1287</v>
      </c>
      <c r="D503" t="s">
        <v>765</v>
      </c>
      <c r="E503" t="str">
        <f>HYPERLINK("https://talan.bank.gov.ua/get-user-certificate/9JaHsczEGIm5rQOueMln","Завантажити сертифікат")</f>
        <v>Завантажити сертифікат</v>
      </c>
    </row>
    <row r="504" spans="1:5" x14ac:dyDescent="0.3">
      <c r="A504" t="s">
        <v>1288</v>
      </c>
      <c r="B504" t="s">
        <v>5</v>
      </c>
      <c r="C504" t="s">
        <v>1289</v>
      </c>
      <c r="D504" t="s">
        <v>25</v>
      </c>
      <c r="E504" t="str">
        <f>HYPERLINK("https://talan.bank.gov.ua/get-user-certificate/9JaHsbUJp7CnD84qqEmF","Завантажити сертифікат")</f>
        <v>Завантажити сертифікат</v>
      </c>
    </row>
    <row r="505" spans="1:5" x14ac:dyDescent="0.3">
      <c r="A505" t="s">
        <v>1290</v>
      </c>
      <c r="B505" t="s">
        <v>5</v>
      </c>
      <c r="C505" t="s">
        <v>1291</v>
      </c>
      <c r="D505" t="s">
        <v>16</v>
      </c>
      <c r="E505" t="str">
        <f>HYPERLINK("https://talan.bank.gov.ua/get-user-certificate/9JaHsAYwo6_HmMJ6Z5PQ","Завантажити сертифікат")</f>
        <v>Завантажити сертифікат</v>
      </c>
    </row>
    <row r="506" spans="1:5" x14ac:dyDescent="0.3">
      <c r="A506" t="s">
        <v>1292</v>
      </c>
      <c r="B506" t="s">
        <v>5</v>
      </c>
      <c r="C506" t="s">
        <v>1293</v>
      </c>
      <c r="D506" t="s">
        <v>25</v>
      </c>
      <c r="E506" t="str">
        <f>HYPERLINK("https://talan.bank.gov.ua/get-user-certificate/9JaHs8jt7RhOjlnkWW6E","Завантажити сертифікат")</f>
        <v>Завантажити сертифікат</v>
      </c>
    </row>
    <row r="507" spans="1:5" x14ac:dyDescent="0.3">
      <c r="A507" t="s">
        <v>1294</v>
      </c>
      <c r="B507" t="s">
        <v>5</v>
      </c>
      <c r="C507" t="s">
        <v>1295</v>
      </c>
      <c r="D507" t="s">
        <v>1296</v>
      </c>
      <c r="E507" t="str">
        <f>HYPERLINK("https://talan.bank.gov.ua/get-user-certificate/9JaHsW3Q7fFHNe1NaPr0","Завантажити сертифікат")</f>
        <v>Завантажити сертифікат</v>
      </c>
    </row>
    <row r="508" spans="1:5" x14ac:dyDescent="0.3">
      <c r="A508" t="s">
        <v>1297</v>
      </c>
      <c r="B508" t="s">
        <v>5</v>
      </c>
      <c r="C508" t="s">
        <v>1298</v>
      </c>
      <c r="D508" t="s">
        <v>1281</v>
      </c>
      <c r="E508" t="str">
        <f>HYPERLINK("https://talan.bank.gov.ua/get-user-certificate/9JaHsa5nQLH8R5bDc3Jl","Завантажити сертифікат")</f>
        <v>Завантажити сертифікат</v>
      </c>
    </row>
    <row r="509" spans="1:5" x14ac:dyDescent="0.3">
      <c r="A509" t="s">
        <v>1299</v>
      </c>
      <c r="B509" t="s">
        <v>5</v>
      </c>
      <c r="C509" t="s">
        <v>1300</v>
      </c>
      <c r="D509" t="s">
        <v>25</v>
      </c>
      <c r="E509" t="str">
        <f>HYPERLINK("https://talan.bank.gov.ua/get-user-certificate/9JaHsZ3ayzXqRrJC925b","Завантажити сертифікат")</f>
        <v>Завантажити сертифікат</v>
      </c>
    </row>
    <row r="510" spans="1:5" x14ac:dyDescent="0.3">
      <c r="A510" t="s">
        <v>1301</v>
      </c>
      <c r="B510" t="s">
        <v>5</v>
      </c>
      <c r="C510" t="s">
        <v>1302</v>
      </c>
      <c r="D510" t="s">
        <v>1303</v>
      </c>
      <c r="E510" t="str">
        <f>HYPERLINK("https://talan.bank.gov.ua/get-user-certificate/9JaHs3SFEU_ZK8El1_dS","Завантажити сертифікат")</f>
        <v>Завантажити сертифікат</v>
      </c>
    </row>
    <row r="511" spans="1:5" x14ac:dyDescent="0.3">
      <c r="A511" t="s">
        <v>1304</v>
      </c>
      <c r="B511" t="s">
        <v>5</v>
      </c>
      <c r="C511" t="s">
        <v>1305</v>
      </c>
      <c r="D511" t="s">
        <v>1048</v>
      </c>
      <c r="E511" t="str">
        <f>HYPERLINK("https://talan.bank.gov.ua/get-user-certificate/9JaHsWW4eFxpA6QQ4XXW","Завантажити сертифікат")</f>
        <v>Завантажити сертифікат</v>
      </c>
    </row>
    <row r="512" spans="1:5" x14ac:dyDescent="0.3">
      <c r="A512" t="s">
        <v>1306</v>
      </c>
      <c r="B512" t="s">
        <v>5</v>
      </c>
      <c r="C512" t="s">
        <v>1307</v>
      </c>
      <c r="D512" t="s">
        <v>25</v>
      </c>
      <c r="E512" t="str">
        <f>HYPERLINK("https://talan.bank.gov.ua/get-user-certificate/9JaHs5SlswHOXHY8Dlhu","Завантажити сертифікат")</f>
        <v>Завантажити сертифікат</v>
      </c>
    </row>
    <row r="513" spans="1:5" x14ac:dyDescent="0.3">
      <c r="A513" t="s">
        <v>1308</v>
      </c>
      <c r="B513" t="s">
        <v>5</v>
      </c>
      <c r="C513" t="s">
        <v>1309</v>
      </c>
      <c r="D513" t="s">
        <v>592</v>
      </c>
      <c r="E513" t="str">
        <f>HYPERLINK("https://talan.bank.gov.ua/get-user-certificate/9JaHshbN8J6EwxXdBNlh","Завантажити сертифікат")</f>
        <v>Завантажити сертифікат</v>
      </c>
    </row>
    <row r="514" spans="1:5" x14ac:dyDescent="0.3">
      <c r="A514" t="s">
        <v>1310</v>
      </c>
      <c r="B514" t="s">
        <v>5</v>
      </c>
      <c r="C514" t="s">
        <v>1311</v>
      </c>
      <c r="D514" t="s">
        <v>1312</v>
      </c>
      <c r="E514" t="str">
        <f>HYPERLINK("https://talan.bank.gov.ua/get-user-certificate/9JaHsEnvcJsarXzCWnni","Завантажити сертифікат")</f>
        <v>Завантажити сертифікат</v>
      </c>
    </row>
    <row r="515" spans="1:5" x14ac:dyDescent="0.3">
      <c r="A515" t="s">
        <v>1313</v>
      </c>
      <c r="B515" t="s">
        <v>5</v>
      </c>
      <c r="C515" t="s">
        <v>1314</v>
      </c>
      <c r="D515" t="s">
        <v>603</v>
      </c>
      <c r="E515" t="str">
        <f>HYPERLINK("https://talan.bank.gov.ua/get-user-certificate/9JaHsfWcFmOn4uRyMUE7","Завантажити сертифікат")</f>
        <v>Завантажити сертифікат</v>
      </c>
    </row>
    <row r="516" spans="1:5" x14ac:dyDescent="0.3">
      <c r="A516" t="s">
        <v>1315</v>
      </c>
      <c r="B516" t="s">
        <v>5</v>
      </c>
      <c r="C516" t="s">
        <v>1316</v>
      </c>
      <c r="D516" t="s">
        <v>1317</v>
      </c>
      <c r="E516" t="str">
        <f>HYPERLINK("https://talan.bank.gov.ua/get-user-certificate/9JaHsvM32XnKTOp1huOq","Завантажити сертифікат")</f>
        <v>Завантажити сертифікат</v>
      </c>
    </row>
    <row r="517" spans="1:5" x14ac:dyDescent="0.3">
      <c r="A517" t="s">
        <v>1318</v>
      </c>
      <c r="B517" t="s">
        <v>5</v>
      </c>
      <c r="C517" t="s">
        <v>1319</v>
      </c>
      <c r="D517" t="s">
        <v>25</v>
      </c>
      <c r="E517" t="str">
        <f>HYPERLINK("https://talan.bank.gov.ua/get-user-certificate/9JaHs-7c34Dbyq_hFxCI","Завантажити сертифікат")</f>
        <v>Завантажити сертифікат</v>
      </c>
    </row>
    <row r="518" spans="1:5" x14ac:dyDescent="0.3">
      <c r="A518" t="s">
        <v>1320</v>
      </c>
      <c r="B518" t="s">
        <v>5</v>
      </c>
      <c r="C518" t="s">
        <v>1321</v>
      </c>
      <c r="D518" t="s">
        <v>1322</v>
      </c>
      <c r="E518" t="str">
        <f>HYPERLINK("https://talan.bank.gov.ua/get-user-certificate/9JaHsVduECWf_xAWFKps","Завантажити сертифікат")</f>
        <v>Завантажити сертифікат</v>
      </c>
    </row>
    <row r="519" spans="1:5" x14ac:dyDescent="0.3">
      <c r="A519" t="s">
        <v>1323</v>
      </c>
      <c r="B519" t="s">
        <v>5</v>
      </c>
      <c r="C519" t="s">
        <v>1324</v>
      </c>
      <c r="D519" t="s">
        <v>293</v>
      </c>
      <c r="E519" t="str">
        <f>HYPERLINK("https://talan.bank.gov.ua/get-user-certificate/9JaHs2xjaqNYaOuKY1Fy","Завантажити сертифікат")</f>
        <v>Завантажити сертифікат</v>
      </c>
    </row>
    <row r="520" spans="1:5" x14ac:dyDescent="0.3">
      <c r="A520" t="s">
        <v>1325</v>
      </c>
      <c r="B520" t="s">
        <v>5</v>
      </c>
      <c r="C520" t="s">
        <v>1326</v>
      </c>
      <c r="D520" t="s">
        <v>1327</v>
      </c>
      <c r="E520" t="str">
        <f>HYPERLINK("https://talan.bank.gov.ua/get-user-certificate/9JaHsnoREljz0c2dz3Gv","Завантажити сертифікат")</f>
        <v>Завантажити сертифікат</v>
      </c>
    </row>
    <row r="521" spans="1:5" x14ac:dyDescent="0.3">
      <c r="A521" t="s">
        <v>1328</v>
      </c>
      <c r="B521" t="s">
        <v>5</v>
      </c>
      <c r="C521" t="s">
        <v>1329</v>
      </c>
      <c r="D521" t="s">
        <v>1317</v>
      </c>
      <c r="E521" t="str">
        <f>HYPERLINK("https://talan.bank.gov.ua/get-user-certificate/9JaHs2Z9MnwHz2v9fZ82","Завантажити сертифікат")</f>
        <v>Завантажити сертифікат</v>
      </c>
    </row>
    <row r="522" spans="1:5" x14ac:dyDescent="0.3">
      <c r="A522" t="s">
        <v>1330</v>
      </c>
      <c r="B522" t="s">
        <v>5</v>
      </c>
      <c r="C522" t="s">
        <v>1331</v>
      </c>
      <c r="D522" t="s">
        <v>34</v>
      </c>
      <c r="E522" t="str">
        <f>HYPERLINK("https://talan.bank.gov.ua/get-user-certificate/9JaHsPHKaySGhVzRSCRg","Завантажити сертифікат")</f>
        <v>Завантажити сертифікат</v>
      </c>
    </row>
    <row r="523" spans="1:5" x14ac:dyDescent="0.3">
      <c r="A523" t="s">
        <v>1332</v>
      </c>
      <c r="B523" t="s">
        <v>5</v>
      </c>
      <c r="C523" t="s">
        <v>1333</v>
      </c>
      <c r="D523" t="s">
        <v>320</v>
      </c>
      <c r="E523" t="str">
        <f>HYPERLINK("https://talan.bank.gov.ua/get-user-certificate/9JaHsSmEDSikv6lAUPPQ","Завантажити сертифікат")</f>
        <v>Завантажити сертифікат</v>
      </c>
    </row>
    <row r="524" spans="1:5" x14ac:dyDescent="0.3">
      <c r="A524" t="s">
        <v>1334</v>
      </c>
      <c r="B524" t="s">
        <v>5</v>
      </c>
      <c r="C524" t="s">
        <v>1335</v>
      </c>
      <c r="D524" t="s">
        <v>1048</v>
      </c>
      <c r="E524" t="str">
        <f>HYPERLINK("https://talan.bank.gov.ua/get-user-certificate/9JaHsndqEHPkq7zNTHVp","Завантажити сертифікат")</f>
        <v>Завантажити сертифікат</v>
      </c>
    </row>
    <row r="525" spans="1:5" x14ac:dyDescent="0.3">
      <c r="A525" t="s">
        <v>1336</v>
      </c>
      <c r="B525" t="s">
        <v>5</v>
      </c>
      <c r="C525" t="s">
        <v>1337</v>
      </c>
      <c r="D525" t="s">
        <v>1338</v>
      </c>
      <c r="E525" t="str">
        <f>HYPERLINK("https://talan.bank.gov.ua/get-user-certificate/9JaHsdmuTb-OwbQwi7Xa","Завантажити сертифікат")</f>
        <v>Завантажити сертифікат</v>
      </c>
    </row>
    <row r="526" spans="1:5" x14ac:dyDescent="0.3">
      <c r="A526" t="s">
        <v>1339</v>
      </c>
      <c r="B526" t="s">
        <v>5</v>
      </c>
      <c r="C526" t="s">
        <v>1340</v>
      </c>
      <c r="D526" t="s">
        <v>716</v>
      </c>
      <c r="E526" t="str">
        <f>HYPERLINK("https://talan.bank.gov.ua/get-user-certificate/9JaHsDZq-oLjZtuary5J","Завантажити сертифікат")</f>
        <v>Завантажити сертифікат</v>
      </c>
    </row>
    <row r="527" spans="1:5" x14ac:dyDescent="0.3">
      <c r="A527" t="s">
        <v>1341</v>
      </c>
      <c r="B527" t="s">
        <v>5</v>
      </c>
      <c r="C527" t="s">
        <v>1342</v>
      </c>
      <c r="D527" t="s">
        <v>1215</v>
      </c>
      <c r="E527" t="str">
        <f>HYPERLINK("https://talan.bank.gov.ua/get-user-certificate/9JaHs6H6557tdUZz_lsc","Завантажити сертифікат")</f>
        <v>Завантажити сертифікат</v>
      </c>
    </row>
    <row r="528" spans="1:5" x14ac:dyDescent="0.3">
      <c r="A528" t="s">
        <v>1343</v>
      </c>
      <c r="B528" t="s">
        <v>5</v>
      </c>
      <c r="C528" t="s">
        <v>1344</v>
      </c>
      <c r="D528" t="s">
        <v>1345</v>
      </c>
      <c r="E528" t="str">
        <f>HYPERLINK("https://talan.bank.gov.ua/get-user-certificate/9JaHs_7Pe1aEZKPUH33j","Завантажити сертифікат")</f>
        <v>Завантажити сертифікат</v>
      </c>
    </row>
    <row r="529" spans="1:5" x14ac:dyDescent="0.3">
      <c r="A529" t="s">
        <v>1346</v>
      </c>
      <c r="B529" t="s">
        <v>5</v>
      </c>
      <c r="C529" t="s">
        <v>1347</v>
      </c>
      <c r="D529" t="s">
        <v>281</v>
      </c>
      <c r="E529" t="str">
        <f>HYPERLINK("https://talan.bank.gov.ua/get-user-certificate/9JaHsYY2kxDDF6L9HTIC","Завантажити сертифікат")</f>
        <v>Завантажити сертифікат</v>
      </c>
    </row>
    <row r="530" spans="1:5" x14ac:dyDescent="0.3">
      <c r="A530" t="s">
        <v>1348</v>
      </c>
      <c r="B530" t="s">
        <v>5</v>
      </c>
      <c r="C530" t="s">
        <v>1349</v>
      </c>
      <c r="D530" t="s">
        <v>293</v>
      </c>
      <c r="E530" t="str">
        <f>HYPERLINK("https://talan.bank.gov.ua/get-user-certificate/9JaHs6P6yBn3ZlNi60RC","Завантажити сертифікат")</f>
        <v>Завантажити сертифікат</v>
      </c>
    </row>
    <row r="531" spans="1:5" x14ac:dyDescent="0.3">
      <c r="A531" t="s">
        <v>1350</v>
      </c>
      <c r="B531" t="s">
        <v>5</v>
      </c>
      <c r="C531" t="s">
        <v>1351</v>
      </c>
      <c r="D531" t="s">
        <v>1352</v>
      </c>
      <c r="E531" t="str">
        <f>HYPERLINK("https://talan.bank.gov.ua/get-user-certificate/9JaHs3JpShjRMNcMjCc6","Завантажити сертифікат")</f>
        <v>Завантажити сертифікат</v>
      </c>
    </row>
    <row r="532" spans="1:5" x14ac:dyDescent="0.3">
      <c r="A532" t="s">
        <v>1353</v>
      </c>
      <c r="B532" t="s">
        <v>5</v>
      </c>
      <c r="C532" t="s">
        <v>1354</v>
      </c>
      <c r="D532" t="s">
        <v>7</v>
      </c>
      <c r="E532" t="str">
        <f>HYPERLINK("https://talan.bank.gov.ua/get-user-certificate/9JaHsqU0Vim9SFYeNc5_","Завантажити сертифікат")</f>
        <v>Завантажити сертифікат</v>
      </c>
    </row>
    <row r="533" spans="1:5" x14ac:dyDescent="0.3">
      <c r="A533" t="s">
        <v>1355</v>
      </c>
      <c r="B533" t="s">
        <v>5</v>
      </c>
      <c r="C533" t="s">
        <v>1356</v>
      </c>
      <c r="D533" t="s">
        <v>1357</v>
      </c>
      <c r="E533" t="str">
        <f>HYPERLINK("https://talan.bank.gov.ua/get-user-certificate/9JaHs0DdzRmF2a1sED12","Завантажити сертифікат")</f>
        <v>Завантажити сертифікат</v>
      </c>
    </row>
    <row r="534" spans="1:5" x14ac:dyDescent="0.3">
      <c r="A534" t="s">
        <v>1358</v>
      </c>
      <c r="B534" t="s">
        <v>5</v>
      </c>
      <c r="C534" t="s">
        <v>1359</v>
      </c>
      <c r="D534" t="s">
        <v>1360</v>
      </c>
      <c r="E534" t="str">
        <f>HYPERLINK("https://talan.bank.gov.ua/get-user-certificate/9JaHsPO8E1N0qWV34Oun","Завантажити сертифікат")</f>
        <v>Завантажити сертифікат</v>
      </c>
    </row>
    <row r="535" spans="1:5" x14ac:dyDescent="0.3">
      <c r="A535" t="s">
        <v>1361</v>
      </c>
      <c r="B535" t="s">
        <v>5</v>
      </c>
      <c r="C535" t="s">
        <v>1362</v>
      </c>
      <c r="D535" t="s">
        <v>1363</v>
      </c>
      <c r="E535" t="str">
        <f>HYPERLINK("https://talan.bank.gov.ua/get-user-certificate/9JaHsNDH8skGV-X8HqkW","Завантажити сертифікат")</f>
        <v>Завантажити сертифікат</v>
      </c>
    </row>
    <row r="536" spans="1:5" x14ac:dyDescent="0.3">
      <c r="A536" t="s">
        <v>1364</v>
      </c>
      <c r="B536" t="s">
        <v>5</v>
      </c>
      <c r="C536" t="s">
        <v>1365</v>
      </c>
      <c r="D536" t="s">
        <v>293</v>
      </c>
      <c r="E536" t="str">
        <f>HYPERLINK("https://talan.bank.gov.ua/get-user-certificate/9JaHs6TcCr5tdMM2_39w","Завантажити сертифікат")</f>
        <v>Завантажити сертифікат</v>
      </c>
    </row>
    <row r="537" spans="1:5" x14ac:dyDescent="0.3">
      <c r="A537" t="s">
        <v>1366</v>
      </c>
      <c r="B537" t="s">
        <v>5</v>
      </c>
      <c r="C537" t="s">
        <v>1367</v>
      </c>
      <c r="D537" t="s">
        <v>1048</v>
      </c>
      <c r="E537" t="str">
        <f>HYPERLINK("https://talan.bank.gov.ua/get-user-certificate/9JaHsFHYl7nFmeYVissr","Завантажити сертифікат")</f>
        <v>Завантажити сертифікат</v>
      </c>
    </row>
    <row r="538" spans="1:5" x14ac:dyDescent="0.3">
      <c r="A538" t="s">
        <v>1368</v>
      </c>
      <c r="B538" t="s">
        <v>5</v>
      </c>
      <c r="C538" t="s">
        <v>1369</v>
      </c>
      <c r="D538" t="s">
        <v>59</v>
      </c>
      <c r="E538" t="str">
        <f>HYPERLINK("https://talan.bank.gov.ua/get-user-certificate/9JaHsdfAV_M0HgQM9D9W","Завантажити сертифікат")</f>
        <v>Завантажити сертифікат</v>
      </c>
    </row>
    <row r="539" spans="1:5" x14ac:dyDescent="0.3">
      <c r="A539" t="s">
        <v>1370</v>
      </c>
      <c r="B539" t="s">
        <v>5</v>
      </c>
      <c r="C539" t="s">
        <v>1371</v>
      </c>
      <c r="D539" t="s">
        <v>254</v>
      </c>
      <c r="E539" t="str">
        <f>HYPERLINK("https://talan.bank.gov.ua/get-user-certificate/9JaHsYuVJjrWnlZjD-ms","Завантажити сертифікат")</f>
        <v>Завантажити сертифікат</v>
      </c>
    </row>
    <row r="540" spans="1:5" x14ac:dyDescent="0.3">
      <c r="A540" t="s">
        <v>1372</v>
      </c>
      <c r="B540" t="s">
        <v>5</v>
      </c>
      <c r="C540" t="s">
        <v>1373</v>
      </c>
      <c r="D540" t="s">
        <v>1048</v>
      </c>
      <c r="E540" t="str">
        <f>HYPERLINK("https://talan.bank.gov.ua/get-user-certificate/9JaHs-q1UdMigL6FKX25","Завантажити сертифікат")</f>
        <v>Завантажити сертифікат</v>
      </c>
    </row>
    <row r="541" spans="1:5" x14ac:dyDescent="0.3">
      <c r="A541" t="s">
        <v>1374</v>
      </c>
      <c r="B541" t="s">
        <v>5</v>
      </c>
      <c r="C541" t="s">
        <v>1375</v>
      </c>
      <c r="D541" t="s">
        <v>1296</v>
      </c>
      <c r="E541" t="str">
        <f>HYPERLINK("https://talan.bank.gov.ua/get-user-certificate/9JaHsbPy0sOHA0uRxp1x","Завантажити сертифікат")</f>
        <v>Завантажити сертифікат</v>
      </c>
    </row>
    <row r="542" spans="1:5" x14ac:dyDescent="0.3">
      <c r="A542" t="s">
        <v>1376</v>
      </c>
      <c r="B542" t="s">
        <v>5</v>
      </c>
      <c r="C542" t="s">
        <v>1377</v>
      </c>
      <c r="D542" t="s">
        <v>603</v>
      </c>
      <c r="E542" t="str">
        <f>HYPERLINK("https://talan.bank.gov.ua/get-user-certificate/9JaHsWeoappTSImYoakv","Завантажити сертифікат")</f>
        <v>Завантажити сертифікат</v>
      </c>
    </row>
    <row r="543" spans="1:5" x14ac:dyDescent="0.3">
      <c r="A543" t="s">
        <v>1378</v>
      </c>
      <c r="B543" t="s">
        <v>5</v>
      </c>
      <c r="C543" t="s">
        <v>1379</v>
      </c>
      <c r="D543" t="s">
        <v>1048</v>
      </c>
      <c r="E543" t="str">
        <f>HYPERLINK("https://talan.bank.gov.ua/get-user-certificate/9JaHsdKQxIIPrZGzFvid","Завантажити сертифікат")</f>
        <v>Завантажити сертифікат</v>
      </c>
    </row>
    <row r="544" spans="1:5" x14ac:dyDescent="0.3">
      <c r="A544" t="s">
        <v>1380</v>
      </c>
      <c r="B544" t="s">
        <v>5</v>
      </c>
      <c r="C544" t="s">
        <v>1381</v>
      </c>
      <c r="D544" t="s">
        <v>221</v>
      </c>
      <c r="E544" t="str">
        <f>HYPERLINK("https://talan.bank.gov.ua/get-user-certificate/9JaHsOKDcXEY_gRMjPdo","Завантажити сертифікат")</f>
        <v>Завантажити сертифікат</v>
      </c>
    </row>
    <row r="545" spans="1:5" x14ac:dyDescent="0.3">
      <c r="A545" t="s">
        <v>1382</v>
      </c>
      <c r="B545" t="s">
        <v>5</v>
      </c>
      <c r="C545" t="s">
        <v>1383</v>
      </c>
      <c r="D545" t="s">
        <v>1048</v>
      </c>
      <c r="E545" t="str">
        <f>HYPERLINK("https://talan.bank.gov.ua/get-user-certificate/9JaHsOWPR-tsbTE1ZYPJ","Завантажити сертифікат")</f>
        <v>Завантажити сертифікат</v>
      </c>
    </row>
    <row r="546" spans="1:5" x14ac:dyDescent="0.3">
      <c r="A546" t="s">
        <v>1384</v>
      </c>
      <c r="B546" t="s">
        <v>5</v>
      </c>
      <c r="C546" t="s">
        <v>1385</v>
      </c>
      <c r="D546" t="s">
        <v>281</v>
      </c>
      <c r="E546" t="str">
        <f>HYPERLINK("https://talan.bank.gov.ua/get-user-certificate/9JaHsuaVi8Uhj-OL4mHc","Завантажити сертифікат")</f>
        <v>Завантажити сертифікат</v>
      </c>
    </row>
    <row r="547" spans="1:5" x14ac:dyDescent="0.3">
      <c r="A547" t="s">
        <v>1386</v>
      </c>
      <c r="B547" t="s">
        <v>5</v>
      </c>
      <c r="C547" t="s">
        <v>1387</v>
      </c>
      <c r="D547" t="s">
        <v>102</v>
      </c>
      <c r="E547" t="str">
        <f>HYPERLINK("https://talan.bank.gov.ua/get-user-certificate/9JaHsoFc8CFsMBCHu9Bb","Завантажити сертифікат")</f>
        <v>Завантажити сертифікат</v>
      </c>
    </row>
    <row r="548" spans="1:5" x14ac:dyDescent="0.3">
      <c r="A548" t="s">
        <v>1388</v>
      </c>
      <c r="B548" t="s">
        <v>5</v>
      </c>
      <c r="C548" t="s">
        <v>1389</v>
      </c>
      <c r="D548" t="s">
        <v>1390</v>
      </c>
      <c r="E548" t="str">
        <f>HYPERLINK("https://talan.bank.gov.ua/get-user-certificate/9JaHsX_5v1WyKeT-J_AI","Завантажити сертифікат")</f>
        <v>Завантажити сертифікат</v>
      </c>
    </row>
    <row r="549" spans="1:5" x14ac:dyDescent="0.3">
      <c r="A549" t="s">
        <v>1391</v>
      </c>
      <c r="B549" t="s">
        <v>5</v>
      </c>
      <c r="C549" t="s">
        <v>1392</v>
      </c>
      <c r="D549" t="s">
        <v>1393</v>
      </c>
      <c r="E549" t="str">
        <f>HYPERLINK("https://talan.bank.gov.ua/get-user-certificate/9JaHsQbdlhNOy7Ed_70g","Завантажити сертифікат")</f>
        <v>Завантажити сертифікат</v>
      </c>
    </row>
    <row r="550" spans="1:5" x14ac:dyDescent="0.3">
      <c r="A550" t="s">
        <v>1394</v>
      </c>
      <c r="B550" t="s">
        <v>5</v>
      </c>
      <c r="C550" t="s">
        <v>1395</v>
      </c>
      <c r="D550" t="s">
        <v>1396</v>
      </c>
      <c r="E550" t="str">
        <f>HYPERLINK("https://talan.bank.gov.ua/get-user-certificate/9JaHsUZssixJjfQRe9xK","Завантажити сертифікат")</f>
        <v>Завантажити сертифікат</v>
      </c>
    </row>
    <row r="551" spans="1:5" x14ac:dyDescent="0.3">
      <c r="A551" t="s">
        <v>1397</v>
      </c>
      <c r="B551" t="s">
        <v>5</v>
      </c>
      <c r="C551" t="s">
        <v>1398</v>
      </c>
      <c r="D551" t="s">
        <v>1399</v>
      </c>
      <c r="E551" t="str">
        <f>HYPERLINK("https://talan.bank.gov.ua/get-user-certificate/9JaHs5cfPinH-y9Mak6Q","Завантажити сертифікат")</f>
        <v>Завантажити сертифікат</v>
      </c>
    </row>
    <row r="552" spans="1:5" x14ac:dyDescent="0.3">
      <c r="A552" t="s">
        <v>1400</v>
      </c>
      <c r="B552" t="s">
        <v>5</v>
      </c>
      <c r="C552" t="s">
        <v>1401</v>
      </c>
      <c r="D552" t="s">
        <v>1396</v>
      </c>
      <c r="E552" t="str">
        <f>HYPERLINK("https://talan.bank.gov.ua/get-user-certificate/9JaHsZ2Sqxlfjm0jvcHL","Завантажити сертифікат")</f>
        <v>Завантажити сертифікат</v>
      </c>
    </row>
    <row r="553" spans="1:5" x14ac:dyDescent="0.3">
      <c r="A553" t="s">
        <v>1402</v>
      </c>
      <c r="B553" t="s">
        <v>5</v>
      </c>
      <c r="C553" t="s">
        <v>1403</v>
      </c>
      <c r="D553" t="s">
        <v>1404</v>
      </c>
      <c r="E553" t="str">
        <f>HYPERLINK("https://talan.bank.gov.ua/get-user-certificate/9JaHsd3QISb7Z9-bvCLc","Завантажити сертифікат")</f>
        <v>Завантажити сертифікат</v>
      </c>
    </row>
    <row r="554" spans="1:5" x14ac:dyDescent="0.3">
      <c r="A554" t="s">
        <v>1405</v>
      </c>
      <c r="B554" t="s">
        <v>5</v>
      </c>
      <c r="C554" t="s">
        <v>1406</v>
      </c>
      <c r="D554" t="s">
        <v>1407</v>
      </c>
      <c r="E554" t="str">
        <f>HYPERLINK("https://talan.bank.gov.ua/get-user-certificate/9JaHsP1h0sO6mq6TMMkf","Завантажити сертифікат")</f>
        <v>Завантажити сертифікат</v>
      </c>
    </row>
    <row r="555" spans="1:5" x14ac:dyDescent="0.3">
      <c r="A555" t="s">
        <v>1408</v>
      </c>
      <c r="B555" t="s">
        <v>5</v>
      </c>
      <c r="C555" t="s">
        <v>1409</v>
      </c>
      <c r="D555" t="s">
        <v>1410</v>
      </c>
      <c r="E555" t="str">
        <f>HYPERLINK("https://talan.bank.gov.ua/get-user-certificate/9JaHsCasdx7fALQgrCO4","Завантажити сертифікат")</f>
        <v>Завантажити сертифікат</v>
      </c>
    </row>
    <row r="556" spans="1:5" x14ac:dyDescent="0.3">
      <c r="A556" t="s">
        <v>1411</v>
      </c>
      <c r="B556" t="s">
        <v>5</v>
      </c>
      <c r="C556" t="s">
        <v>1412</v>
      </c>
      <c r="D556" t="s">
        <v>765</v>
      </c>
      <c r="E556" t="str">
        <f>HYPERLINK("https://talan.bank.gov.ua/get-user-certificate/9JaHsapIDwgNh-4yEDX7","Завантажити сертифікат")</f>
        <v>Завантажити сертифікат</v>
      </c>
    </row>
    <row r="557" spans="1:5" x14ac:dyDescent="0.3">
      <c r="A557" t="s">
        <v>1413</v>
      </c>
      <c r="B557" t="s">
        <v>5</v>
      </c>
      <c r="C557" t="s">
        <v>1414</v>
      </c>
      <c r="D557" t="s">
        <v>1415</v>
      </c>
      <c r="E557" t="str">
        <f>HYPERLINK("https://talan.bank.gov.ua/get-user-certificate/9JaHs3PF6XZeWPA8TXAk","Завантажити сертифікат")</f>
        <v>Завантажити сертифікат</v>
      </c>
    </row>
    <row r="558" spans="1:5" x14ac:dyDescent="0.3">
      <c r="A558" t="s">
        <v>1416</v>
      </c>
      <c r="B558" t="s">
        <v>5</v>
      </c>
      <c r="C558" t="s">
        <v>1417</v>
      </c>
      <c r="D558" t="s">
        <v>1418</v>
      </c>
      <c r="E558" t="str">
        <f>HYPERLINK("https://talan.bank.gov.ua/get-user-certificate/9JaHs_iRIYgywtF5UItx","Завантажити сертифікат")</f>
        <v>Завантажити сертифікат</v>
      </c>
    </row>
    <row r="559" spans="1:5" x14ac:dyDescent="0.3">
      <c r="A559" t="s">
        <v>1419</v>
      </c>
      <c r="B559" t="s">
        <v>5</v>
      </c>
      <c r="C559" t="s">
        <v>1420</v>
      </c>
      <c r="D559" t="s">
        <v>669</v>
      </c>
      <c r="E559" t="str">
        <f>HYPERLINK("https://talan.bank.gov.ua/get-user-certificate/9JaHsZxR1ghQWWnWFogA","Завантажити сертифікат")</f>
        <v>Завантажити сертифікат</v>
      </c>
    </row>
    <row r="560" spans="1:5" x14ac:dyDescent="0.3">
      <c r="A560" t="s">
        <v>1421</v>
      </c>
      <c r="B560" t="s">
        <v>5</v>
      </c>
      <c r="C560" t="s">
        <v>1422</v>
      </c>
      <c r="D560" t="s">
        <v>1423</v>
      </c>
      <c r="E560" t="str">
        <f>HYPERLINK("https://talan.bank.gov.ua/get-user-certificate/9JaHsfMcbMPFAh93gB2s","Завантажити сертифікат")</f>
        <v>Завантажити сертифікат</v>
      </c>
    </row>
    <row r="561" spans="1:5" x14ac:dyDescent="0.3">
      <c r="A561" t="s">
        <v>1424</v>
      </c>
      <c r="B561" t="s">
        <v>5</v>
      </c>
      <c r="C561" t="s">
        <v>1425</v>
      </c>
      <c r="D561" t="s">
        <v>1426</v>
      </c>
      <c r="E561" t="str">
        <f>HYPERLINK("https://talan.bank.gov.ua/get-user-certificate/9JaHsOt0H6LhcfB1nCcA","Завантажити сертифікат")</f>
        <v>Завантажити сертифікат</v>
      </c>
    </row>
    <row r="562" spans="1:5" x14ac:dyDescent="0.3">
      <c r="A562" t="s">
        <v>1427</v>
      </c>
      <c r="B562" t="s">
        <v>5</v>
      </c>
      <c r="C562" t="s">
        <v>1428</v>
      </c>
      <c r="D562" t="s">
        <v>187</v>
      </c>
      <c r="E562" t="str">
        <f>HYPERLINK("https://talan.bank.gov.ua/get-user-certificate/9JaHstPF9UlaDsNSZIHe","Завантажити сертифікат")</f>
        <v>Завантажити сертифікат</v>
      </c>
    </row>
    <row r="563" spans="1:5" x14ac:dyDescent="0.3">
      <c r="A563" t="s">
        <v>1429</v>
      </c>
      <c r="B563" t="s">
        <v>5</v>
      </c>
      <c r="C563" t="s">
        <v>1430</v>
      </c>
      <c r="D563" t="s">
        <v>1048</v>
      </c>
      <c r="E563" t="str">
        <f>HYPERLINK("https://talan.bank.gov.ua/get-user-certificate/9JaHs7Ei7wqvku_vNVET","Завантажити сертифікат")</f>
        <v>Завантажити сертифікат</v>
      </c>
    </row>
    <row r="564" spans="1:5" x14ac:dyDescent="0.3">
      <c r="A564" t="s">
        <v>1431</v>
      </c>
      <c r="B564" t="s">
        <v>5</v>
      </c>
      <c r="C564" t="s">
        <v>1432</v>
      </c>
      <c r="D564" t="s">
        <v>323</v>
      </c>
      <c r="E564" t="str">
        <f>HYPERLINK("https://talan.bank.gov.ua/get-user-certificate/9JaHsf6E4XTf6HebDEWF","Завантажити сертифікат")</f>
        <v>Завантажити сертифікат</v>
      </c>
    </row>
    <row r="565" spans="1:5" x14ac:dyDescent="0.3">
      <c r="A565" t="s">
        <v>1433</v>
      </c>
      <c r="B565" t="s">
        <v>5</v>
      </c>
      <c r="C565" t="s">
        <v>1434</v>
      </c>
      <c r="D565" t="s">
        <v>281</v>
      </c>
      <c r="E565" t="str">
        <f>HYPERLINK("https://talan.bank.gov.ua/get-user-certificate/9JaHs0kqiqsDba_ZjIpk","Завантажити сертифікат")</f>
        <v>Завантажити сертифікат</v>
      </c>
    </row>
    <row r="566" spans="1:5" x14ac:dyDescent="0.3">
      <c r="A566" t="s">
        <v>1435</v>
      </c>
      <c r="B566" t="s">
        <v>5</v>
      </c>
      <c r="C566" t="s">
        <v>1436</v>
      </c>
      <c r="D566" t="s">
        <v>34</v>
      </c>
      <c r="E566" t="str">
        <f>HYPERLINK("https://talan.bank.gov.ua/get-user-certificate/9JaHsmmfE2ZyGZiYFP4X","Завантажити сертифікат")</f>
        <v>Завантажити сертифікат</v>
      </c>
    </row>
    <row r="567" spans="1:5" x14ac:dyDescent="0.3">
      <c r="A567" t="s">
        <v>1437</v>
      </c>
      <c r="B567" t="s">
        <v>5</v>
      </c>
      <c r="C567" t="s">
        <v>1438</v>
      </c>
      <c r="D567" t="s">
        <v>1048</v>
      </c>
      <c r="E567" t="str">
        <f>HYPERLINK("https://talan.bank.gov.ua/get-user-certificate/9JaHsrvhnt_HZ3tEZJ_f","Завантажити сертифікат")</f>
        <v>Завантажити сертифікат</v>
      </c>
    </row>
    <row r="568" spans="1:5" x14ac:dyDescent="0.3">
      <c r="A568" t="s">
        <v>1439</v>
      </c>
      <c r="B568" t="s">
        <v>5</v>
      </c>
      <c r="C568" t="s">
        <v>1440</v>
      </c>
      <c r="D568" t="s">
        <v>373</v>
      </c>
      <c r="E568" t="str">
        <f>HYPERLINK("https://talan.bank.gov.ua/get-user-certificate/9JaHssZq9RUSNByMNZFA","Завантажити сертифікат")</f>
        <v>Завантажити сертифікат</v>
      </c>
    </row>
    <row r="569" spans="1:5" x14ac:dyDescent="0.3">
      <c r="A569" t="s">
        <v>1441</v>
      </c>
      <c r="B569" t="s">
        <v>5</v>
      </c>
      <c r="C569" t="s">
        <v>1442</v>
      </c>
      <c r="D569" t="s">
        <v>1048</v>
      </c>
      <c r="E569" t="str">
        <f>HYPERLINK("https://talan.bank.gov.ua/get-user-certificate/9JaHsQvV7GCw0Ca2_Bxg","Завантажити сертифікат")</f>
        <v>Завантажити сертифікат</v>
      </c>
    </row>
    <row r="570" spans="1:5" x14ac:dyDescent="0.3">
      <c r="A570" t="s">
        <v>1443</v>
      </c>
      <c r="B570" t="s">
        <v>5</v>
      </c>
      <c r="C570" t="s">
        <v>1444</v>
      </c>
      <c r="D570" t="s">
        <v>1048</v>
      </c>
      <c r="E570" t="str">
        <f>HYPERLINK("https://talan.bank.gov.ua/get-user-certificate/9JaHsi8bbBjNKoplL0Sb","Завантажити сертифікат")</f>
        <v>Завантажити сертифікат</v>
      </c>
    </row>
    <row r="571" spans="1:5" x14ac:dyDescent="0.3">
      <c r="A571" t="s">
        <v>1445</v>
      </c>
      <c r="B571" t="s">
        <v>5</v>
      </c>
      <c r="C571" t="s">
        <v>1446</v>
      </c>
      <c r="D571" t="s">
        <v>359</v>
      </c>
      <c r="E571" t="str">
        <f>HYPERLINK("https://talan.bank.gov.ua/get-user-certificate/9JaHszDMGUXzJanyS0cN","Завантажити сертифікат")</f>
        <v>Завантажити сертифікат</v>
      </c>
    </row>
    <row r="572" spans="1:5" x14ac:dyDescent="0.3">
      <c r="A572" t="s">
        <v>1447</v>
      </c>
      <c r="B572" t="s">
        <v>5</v>
      </c>
      <c r="C572" t="s">
        <v>1448</v>
      </c>
      <c r="D572" t="s">
        <v>1201</v>
      </c>
      <c r="E572" t="str">
        <f>HYPERLINK("https://talan.bank.gov.ua/get-user-certificate/9JaHsnrb_e8fsk28bsxB","Завантажити сертифікат")</f>
        <v>Завантажити сертифікат</v>
      </c>
    </row>
    <row r="573" spans="1:5" x14ac:dyDescent="0.3">
      <c r="A573" t="s">
        <v>1449</v>
      </c>
      <c r="B573" t="s">
        <v>5</v>
      </c>
      <c r="C573" t="s">
        <v>1450</v>
      </c>
      <c r="D573" t="s">
        <v>359</v>
      </c>
      <c r="E573" t="str">
        <f>HYPERLINK("https://talan.bank.gov.ua/get-user-certificate/9JaHsBYyxuD-nEWqHKJR","Завантажити сертифікат")</f>
        <v>Завантажити сертифікат</v>
      </c>
    </row>
    <row r="574" spans="1:5" x14ac:dyDescent="0.3">
      <c r="A574" t="s">
        <v>1451</v>
      </c>
      <c r="B574" t="s">
        <v>5</v>
      </c>
      <c r="C574" t="s">
        <v>1452</v>
      </c>
      <c r="D574" t="s">
        <v>421</v>
      </c>
      <c r="E574" t="str">
        <f>HYPERLINK("https://talan.bank.gov.ua/get-user-certificate/9JaHsy1w4CPHp25DzZ7Y","Завантажити сертифікат")</f>
        <v>Завантажити сертифікат</v>
      </c>
    </row>
    <row r="575" spans="1:5" x14ac:dyDescent="0.3">
      <c r="A575" t="s">
        <v>1453</v>
      </c>
      <c r="B575" t="s">
        <v>5</v>
      </c>
      <c r="C575" t="s">
        <v>1454</v>
      </c>
      <c r="D575" t="s">
        <v>1455</v>
      </c>
      <c r="E575" t="str">
        <f>HYPERLINK("https://talan.bank.gov.ua/get-user-certificate/9JaHsE4XP5oX-lLXiH8v","Завантажити сертифікат")</f>
        <v>Завантажити сертифікат</v>
      </c>
    </row>
    <row r="576" spans="1:5" x14ac:dyDescent="0.3">
      <c r="A576" t="s">
        <v>1456</v>
      </c>
      <c r="B576" t="s">
        <v>5</v>
      </c>
      <c r="C576" t="s">
        <v>1457</v>
      </c>
      <c r="D576" t="s">
        <v>528</v>
      </c>
      <c r="E576" t="str">
        <f>HYPERLINK("https://talan.bank.gov.ua/get-user-certificate/9JaHsYObSPT-4peEagH5","Завантажити сертифікат")</f>
        <v>Завантажити сертифікат</v>
      </c>
    </row>
    <row r="577" spans="1:5" x14ac:dyDescent="0.3">
      <c r="A577" t="s">
        <v>1458</v>
      </c>
      <c r="B577" t="s">
        <v>5</v>
      </c>
      <c r="C577" t="s">
        <v>1459</v>
      </c>
      <c r="D577" t="s">
        <v>1460</v>
      </c>
      <c r="E577" t="str">
        <f>HYPERLINK("https://talan.bank.gov.ua/get-user-certificate/9JaHs-WNe5hfM9kZG7LC","Завантажити сертифікат")</f>
        <v>Завантажити сертифікат</v>
      </c>
    </row>
    <row r="578" spans="1:5" x14ac:dyDescent="0.3">
      <c r="A578" t="s">
        <v>1461</v>
      </c>
      <c r="B578" t="s">
        <v>5</v>
      </c>
      <c r="C578" t="s">
        <v>1462</v>
      </c>
      <c r="D578" t="s">
        <v>232</v>
      </c>
      <c r="E578" t="str">
        <f>HYPERLINK("https://talan.bank.gov.ua/get-user-certificate/9JaHsyOHFMpSN-HeSRAz","Завантажити сертифікат")</f>
        <v>Завантажити сертифікат</v>
      </c>
    </row>
    <row r="579" spans="1:5" x14ac:dyDescent="0.3">
      <c r="A579" t="s">
        <v>1463</v>
      </c>
      <c r="B579" t="s">
        <v>5</v>
      </c>
      <c r="C579" t="s">
        <v>1464</v>
      </c>
      <c r="D579" t="s">
        <v>1465</v>
      </c>
      <c r="E579" t="str">
        <f>HYPERLINK("https://talan.bank.gov.ua/get-user-certificate/9JaHsKC9OVZ9nltYRxLC","Завантажити сертифікат")</f>
        <v>Завантажити сертифікат</v>
      </c>
    </row>
    <row r="580" spans="1:5" x14ac:dyDescent="0.3">
      <c r="A580" t="s">
        <v>1466</v>
      </c>
      <c r="B580" t="s">
        <v>5</v>
      </c>
      <c r="C580" t="s">
        <v>1467</v>
      </c>
      <c r="D580" t="s">
        <v>293</v>
      </c>
      <c r="E580" t="str">
        <f>HYPERLINK("https://talan.bank.gov.ua/get-user-certificate/9JaHsl2fvz-Z-QbfVsjW","Завантажити сертифікат")</f>
        <v>Завантажити сертифікат</v>
      </c>
    </row>
    <row r="581" spans="1:5" x14ac:dyDescent="0.3">
      <c r="A581" t="s">
        <v>1468</v>
      </c>
      <c r="B581" t="s">
        <v>5</v>
      </c>
      <c r="C581" t="s">
        <v>1469</v>
      </c>
      <c r="D581" t="s">
        <v>293</v>
      </c>
      <c r="E581" t="str">
        <f>HYPERLINK("https://talan.bank.gov.ua/get-user-certificate/9JaHswBVjDchZpOnr7jO","Завантажити сертифікат")</f>
        <v>Завантажити сертифікат</v>
      </c>
    </row>
    <row r="582" spans="1:5" x14ac:dyDescent="0.3">
      <c r="A582" t="s">
        <v>1470</v>
      </c>
      <c r="B582" t="s">
        <v>5</v>
      </c>
      <c r="C582" t="s">
        <v>1471</v>
      </c>
      <c r="D582" t="s">
        <v>16</v>
      </c>
      <c r="E582" t="str">
        <f>HYPERLINK("https://talan.bank.gov.ua/get-user-certificate/9JaHsvUrXdH6UvgfLIwF","Завантажити сертифікат")</f>
        <v>Завантажити сертифікат</v>
      </c>
    </row>
    <row r="583" spans="1:5" x14ac:dyDescent="0.3">
      <c r="A583" t="s">
        <v>1472</v>
      </c>
      <c r="B583" t="s">
        <v>5</v>
      </c>
      <c r="C583" t="s">
        <v>1473</v>
      </c>
      <c r="D583" t="s">
        <v>281</v>
      </c>
      <c r="E583" t="str">
        <f>HYPERLINK("https://talan.bank.gov.ua/get-user-certificate/9JaHsF9O7X_CbGEW-xPs","Завантажити сертифікат")</f>
        <v>Завантажити сертифікат</v>
      </c>
    </row>
    <row r="584" spans="1:5" x14ac:dyDescent="0.3">
      <c r="A584" t="s">
        <v>1474</v>
      </c>
      <c r="B584" t="s">
        <v>5</v>
      </c>
      <c r="C584" t="s">
        <v>1475</v>
      </c>
      <c r="D584" t="s">
        <v>323</v>
      </c>
      <c r="E584" t="str">
        <f>HYPERLINK("https://talan.bank.gov.ua/get-user-certificate/9JaHsY4U5dsG3kRJwTnr","Завантажити сертифікат")</f>
        <v>Завантажити сертифікат</v>
      </c>
    </row>
    <row r="585" spans="1:5" x14ac:dyDescent="0.3">
      <c r="A585" t="s">
        <v>1476</v>
      </c>
      <c r="B585" t="s">
        <v>5</v>
      </c>
      <c r="C585" t="s">
        <v>1477</v>
      </c>
      <c r="D585" t="s">
        <v>1478</v>
      </c>
      <c r="E585" t="str">
        <f>HYPERLINK("https://talan.bank.gov.ua/get-user-certificate/9JaHsDzqb-PmZ_fD-BF5","Завантажити сертифікат")</f>
        <v>Завантажити сертифікат</v>
      </c>
    </row>
    <row r="586" spans="1:5" x14ac:dyDescent="0.3">
      <c r="A586" t="s">
        <v>1479</v>
      </c>
      <c r="B586" t="s">
        <v>5</v>
      </c>
      <c r="C586" t="s">
        <v>1480</v>
      </c>
      <c r="D586" t="s">
        <v>370</v>
      </c>
      <c r="E586" t="str">
        <f>HYPERLINK("https://talan.bank.gov.ua/get-user-certificate/9JaHss4rkJ-vLDhov9k9","Завантажити сертифікат")</f>
        <v>Завантажити сертифікат</v>
      </c>
    </row>
    <row r="587" spans="1:5" x14ac:dyDescent="0.3">
      <c r="A587" t="s">
        <v>1481</v>
      </c>
      <c r="B587" t="s">
        <v>5</v>
      </c>
      <c r="C587" t="s">
        <v>1482</v>
      </c>
      <c r="D587" t="s">
        <v>343</v>
      </c>
      <c r="E587" t="str">
        <f>HYPERLINK("https://talan.bank.gov.ua/get-user-certificate/9JaHsGEcwC59xhGyZpb2","Завантажити сертифікат")</f>
        <v>Завантажити сертифікат</v>
      </c>
    </row>
    <row r="588" spans="1:5" x14ac:dyDescent="0.3">
      <c r="A588" t="s">
        <v>1483</v>
      </c>
      <c r="B588" t="s">
        <v>5</v>
      </c>
      <c r="C588" t="s">
        <v>1484</v>
      </c>
      <c r="D588" t="s">
        <v>1485</v>
      </c>
      <c r="E588" t="str">
        <f>HYPERLINK("https://talan.bank.gov.ua/get-user-certificate/9JaHsglGlxP9MoB-6eSO","Завантажити сертифікат")</f>
        <v>Завантажити сертифікат</v>
      </c>
    </row>
    <row r="589" spans="1:5" x14ac:dyDescent="0.3">
      <c r="A589" t="s">
        <v>1486</v>
      </c>
      <c r="B589" t="s">
        <v>5</v>
      </c>
      <c r="C589" t="s">
        <v>1487</v>
      </c>
      <c r="D589" t="s">
        <v>672</v>
      </c>
      <c r="E589" t="str">
        <f>HYPERLINK("https://talan.bank.gov.ua/get-user-certificate/9JaHsP11nCVyb64UMCJq","Завантажити сертифікат")</f>
        <v>Завантажити сертифікат</v>
      </c>
    </row>
    <row r="590" spans="1:5" x14ac:dyDescent="0.3">
      <c r="A590" t="s">
        <v>1488</v>
      </c>
      <c r="B590" t="s">
        <v>5</v>
      </c>
      <c r="C590" t="s">
        <v>1489</v>
      </c>
      <c r="D590" t="s">
        <v>1490</v>
      </c>
      <c r="E590" t="str">
        <f>HYPERLINK("https://talan.bank.gov.ua/get-user-certificate/9JaHszedyVxo4M9b4oaV","Завантажити сертифікат")</f>
        <v>Завантажити сертифікат</v>
      </c>
    </row>
    <row r="591" spans="1:5" x14ac:dyDescent="0.3">
      <c r="A591" t="s">
        <v>1491</v>
      </c>
      <c r="B591" t="s">
        <v>5</v>
      </c>
      <c r="C591" t="s">
        <v>1492</v>
      </c>
      <c r="D591" t="s">
        <v>34</v>
      </c>
      <c r="E591" t="str">
        <f>HYPERLINK("https://talan.bank.gov.ua/get-user-certificate/9JaHsyKBK5YhPsQnsD_z","Завантажити сертифікат")</f>
        <v>Завантажити сертифікат</v>
      </c>
    </row>
    <row r="592" spans="1:5" x14ac:dyDescent="0.3">
      <c r="A592" t="s">
        <v>1493</v>
      </c>
      <c r="B592" t="s">
        <v>5</v>
      </c>
      <c r="C592" t="s">
        <v>1494</v>
      </c>
      <c r="D592" t="s">
        <v>254</v>
      </c>
      <c r="E592" t="str">
        <f>HYPERLINK("https://talan.bank.gov.ua/get-user-certificate/9JaHs5jf2Mk-pf8yKFuI","Завантажити сертифікат")</f>
        <v>Завантажити сертифікат</v>
      </c>
    </row>
    <row r="593" spans="1:5" x14ac:dyDescent="0.3">
      <c r="A593" t="s">
        <v>1495</v>
      </c>
      <c r="B593" t="s">
        <v>5</v>
      </c>
      <c r="C593" t="s">
        <v>1496</v>
      </c>
      <c r="D593" t="s">
        <v>1497</v>
      </c>
      <c r="E593" t="str">
        <f>HYPERLINK("https://talan.bank.gov.ua/get-user-certificate/9JaHsX34Ki8ODMWRog6x","Завантажити сертифікат")</f>
        <v>Завантажити сертифікат</v>
      </c>
    </row>
    <row r="594" spans="1:5" x14ac:dyDescent="0.3">
      <c r="A594" t="s">
        <v>1498</v>
      </c>
      <c r="B594" t="s">
        <v>5</v>
      </c>
      <c r="C594" t="s">
        <v>1499</v>
      </c>
      <c r="D594" t="s">
        <v>672</v>
      </c>
      <c r="E594" t="str">
        <f>HYPERLINK("https://talan.bank.gov.ua/get-user-certificate/9JaHswmHaoE31CLKEv4g","Завантажити сертифікат")</f>
        <v>Завантажити сертифікат</v>
      </c>
    </row>
    <row r="595" spans="1:5" x14ac:dyDescent="0.3">
      <c r="A595" t="s">
        <v>1500</v>
      </c>
      <c r="B595" t="s">
        <v>5</v>
      </c>
      <c r="C595" t="s">
        <v>1501</v>
      </c>
      <c r="D595" t="s">
        <v>1502</v>
      </c>
      <c r="E595" t="str">
        <f>HYPERLINK("https://talan.bank.gov.ua/get-user-certificate/9JaHsyfnxNqBGKzDhYw8","Завантажити сертифікат")</f>
        <v>Завантажити сертифікат</v>
      </c>
    </row>
    <row r="596" spans="1:5" x14ac:dyDescent="0.3">
      <c r="A596" t="s">
        <v>1503</v>
      </c>
      <c r="B596" t="s">
        <v>5</v>
      </c>
      <c r="C596" t="s">
        <v>1504</v>
      </c>
      <c r="D596" t="s">
        <v>34</v>
      </c>
      <c r="E596" t="str">
        <f>HYPERLINK("https://talan.bank.gov.ua/get-user-certificate/9JaHsNWNfAnNXyFKqS3q","Завантажити сертифікат")</f>
        <v>Завантажити сертифікат</v>
      </c>
    </row>
    <row r="597" spans="1:5" x14ac:dyDescent="0.3">
      <c r="A597" t="s">
        <v>1505</v>
      </c>
      <c r="B597" t="s">
        <v>5</v>
      </c>
      <c r="C597" t="s">
        <v>1506</v>
      </c>
      <c r="D597" t="s">
        <v>34</v>
      </c>
      <c r="E597" t="str">
        <f>HYPERLINK("https://talan.bank.gov.ua/get-user-certificate/9JaHszzFnmaJiloRTe7u","Завантажити сертифікат")</f>
        <v>Завантажити сертифікат</v>
      </c>
    </row>
    <row r="598" spans="1:5" x14ac:dyDescent="0.3">
      <c r="A598" t="s">
        <v>1507</v>
      </c>
      <c r="B598" t="s">
        <v>5</v>
      </c>
      <c r="C598" t="s">
        <v>1508</v>
      </c>
      <c r="D598" t="s">
        <v>31</v>
      </c>
      <c r="E598" t="str">
        <f>HYPERLINK("https://talan.bank.gov.ua/get-user-certificate/9JaHsTpsJQJx2Y_oYEPu","Завантажити сертифікат")</f>
        <v>Завантажити сертифікат</v>
      </c>
    </row>
    <row r="599" spans="1:5" x14ac:dyDescent="0.3">
      <c r="A599" t="s">
        <v>1509</v>
      </c>
      <c r="B599" t="s">
        <v>5</v>
      </c>
      <c r="C599" t="s">
        <v>1510</v>
      </c>
      <c r="D599" t="s">
        <v>34</v>
      </c>
      <c r="E599" t="str">
        <f>HYPERLINK("https://talan.bank.gov.ua/get-user-certificate/9JaHsoJRayAUAcnIFc7r","Завантажити сертифікат")</f>
        <v>Завантажити сертифікат</v>
      </c>
    </row>
    <row r="600" spans="1:5" x14ac:dyDescent="0.3">
      <c r="A600" t="s">
        <v>1511</v>
      </c>
      <c r="B600" t="s">
        <v>5</v>
      </c>
      <c r="C600" t="s">
        <v>1512</v>
      </c>
      <c r="D600" t="s">
        <v>34</v>
      </c>
      <c r="E600" t="str">
        <f>HYPERLINK("https://talan.bank.gov.ua/get-user-certificate/9JaHs2FsAK7apAuWNRyw","Завантажити сертифікат")</f>
        <v>Завантажити сертифікат</v>
      </c>
    </row>
    <row r="601" spans="1:5" x14ac:dyDescent="0.3">
      <c r="A601" t="s">
        <v>1513</v>
      </c>
      <c r="B601" t="s">
        <v>5</v>
      </c>
      <c r="C601" t="s">
        <v>1514</v>
      </c>
      <c r="D601" t="s">
        <v>1515</v>
      </c>
      <c r="E601" t="str">
        <f>HYPERLINK("https://talan.bank.gov.ua/get-user-certificate/9JaHs8eX08sAGPLAZuCM","Завантажити сертифікат")</f>
        <v>Завантажити сертифікат</v>
      </c>
    </row>
    <row r="602" spans="1:5" x14ac:dyDescent="0.3">
      <c r="A602" t="s">
        <v>1516</v>
      </c>
      <c r="B602" t="s">
        <v>5</v>
      </c>
      <c r="C602" t="s">
        <v>1517</v>
      </c>
      <c r="D602" t="s">
        <v>264</v>
      </c>
      <c r="E602" t="str">
        <f>HYPERLINK("https://talan.bank.gov.ua/get-user-certificate/9JaHsIxHqayYa2RyBOwq","Завантажити сертифікат")</f>
        <v>Завантажити сертифікат</v>
      </c>
    </row>
    <row r="603" spans="1:5" x14ac:dyDescent="0.3">
      <c r="A603" t="s">
        <v>1518</v>
      </c>
      <c r="B603" t="s">
        <v>5</v>
      </c>
      <c r="C603" t="s">
        <v>1519</v>
      </c>
      <c r="D603" t="s">
        <v>1520</v>
      </c>
      <c r="E603" t="str">
        <f>HYPERLINK("https://talan.bank.gov.ua/get-user-certificate/9JaHsBE3F7YW1khr15Sl","Завантажити сертифікат")</f>
        <v>Завантажити сертифікат</v>
      </c>
    </row>
    <row r="604" spans="1:5" x14ac:dyDescent="0.3">
      <c r="A604" t="s">
        <v>1521</v>
      </c>
      <c r="B604" t="s">
        <v>5</v>
      </c>
      <c r="C604" t="s">
        <v>1522</v>
      </c>
      <c r="D604" t="s">
        <v>566</v>
      </c>
      <c r="E604" t="str">
        <f>HYPERLINK("https://talan.bank.gov.ua/get-user-certificate/9JaHs-GAjM-wJcasHPfF","Завантажити сертифікат")</f>
        <v>Завантажити сертифікат</v>
      </c>
    </row>
    <row r="605" spans="1:5" x14ac:dyDescent="0.3">
      <c r="A605" t="s">
        <v>1523</v>
      </c>
      <c r="B605" t="s">
        <v>5</v>
      </c>
      <c r="C605" t="s">
        <v>1524</v>
      </c>
      <c r="D605" t="s">
        <v>1525</v>
      </c>
      <c r="E605" t="str">
        <f>HYPERLINK("https://talan.bank.gov.ua/get-user-certificate/9JaHs0D64q1LROgJKjbX","Завантажити сертифікат")</f>
        <v>Завантажити сертифікат</v>
      </c>
    </row>
    <row r="606" spans="1:5" x14ac:dyDescent="0.3">
      <c r="A606" t="s">
        <v>1526</v>
      </c>
      <c r="B606" t="s">
        <v>5</v>
      </c>
      <c r="C606" t="s">
        <v>1527</v>
      </c>
      <c r="D606" t="s">
        <v>102</v>
      </c>
      <c r="E606" t="str">
        <f>HYPERLINK("https://talan.bank.gov.ua/get-user-certificate/9JaHs4GyUmhNzBmpizth","Завантажити сертифікат")</f>
        <v>Завантажити сертифікат</v>
      </c>
    </row>
    <row r="607" spans="1:5" x14ac:dyDescent="0.3">
      <c r="A607" t="s">
        <v>1528</v>
      </c>
      <c r="B607" t="s">
        <v>5</v>
      </c>
      <c r="C607" t="s">
        <v>1529</v>
      </c>
      <c r="D607" t="s">
        <v>34</v>
      </c>
      <c r="E607" t="str">
        <f>HYPERLINK("https://talan.bank.gov.ua/get-user-certificate/9JaHs40imtzLzv5r9FA-","Завантажити сертифікат")</f>
        <v>Завантажити сертифікат</v>
      </c>
    </row>
    <row r="608" spans="1:5" x14ac:dyDescent="0.3">
      <c r="A608" t="s">
        <v>1530</v>
      </c>
      <c r="B608" t="s">
        <v>5</v>
      </c>
      <c r="C608" t="s">
        <v>1531</v>
      </c>
      <c r="D608" t="s">
        <v>16</v>
      </c>
      <c r="E608" t="str">
        <f>HYPERLINK("https://talan.bank.gov.ua/get-user-certificate/9JaHsH368zK-CBYSsrsC","Завантажити сертифікат")</f>
        <v>Завантажити сертифікат</v>
      </c>
    </row>
    <row r="609" spans="1:5" x14ac:dyDescent="0.3">
      <c r="A609" t="s">
        <v>1532</v>
      </c>
      <c r="B609" t="s">
        <v>5</v>
      </c>
      <c r="C609" t="s">
        <v>1533</v>
      </c>
      <c r="D609" t="s">
        <v>359</v>
      </c>
      <c r="E609" t="str">
        <f>HYPERLINK("https://talan.bank.gov.ua/get-user-certificate/9JaHsgucEkbEmvu3Dk-T","Завантажити сертифікат")</f>
        <v>Завантажити сертифікат</v>
      </c>
    </row>
    <row r="610" spans="1:5" x14ac:dyDescent="0.3">
      <c r="A610" t="s">
        <v>1534</v>
      </c>
      <c r="B610" t="s">
        <v>5</v>
      </c>
      <c r="C610" t="s">
        <v>1535</v>
      </c>
      <c r="D610" t="s">
        <v>293</v>
      </c>
      <c r="E610" t="str">
        <f>HYPERLINK("https://talan.bank.gov.ua/get-user-certificate/9JaHsg12H2M1fCOmRWYH","Завантажити сертифікат")</f>
        <v>Завантажити сертифікат</v>
      </c>
    </row>
    <row r="611" spans="1:5" x14ac:dyDescent="0.3">
      <c r="A611" t="s">
        <v>1536</v>
      </c>
      <c r="B611" t="s">
        <v>5</v>
      </c>
      <c r="C611" t="s">
        <v>1537</v>
      </c>
      <c r="D611" t="s">
        <v>1048</v>
      </c>
      <c r="E611" t="str">
        <f>HYPERLINK("https://talan.bank.gov.ua/get-user-certificate/9JaHsFi36eDeWbBJ7ysg","Завантажити сертифікат")</f>
        <v>Завантажити сертифікат</v>
      </c>
    </row>
    <row r="612" spans="1:5" x14ac:dyDescent="0.3">
      <c r="A612" t="s">
        <v>1538</v>
      </c>
      <c r="B612" t="s">
        <v>5</v>
      </c>
      <c r="C612" t="s">
        <v>1539</v>
      </c>
      <c r="D612" t="s">
        <v>1540</v>
      </c>
      <c r="E612" t="str">
        <f>HYPERLINK("https://talan.bank.gov.ua/get-user-certificate/9JaHssVR5pUxDy2ArfkU","Завантажити сертифікат")</f>
        <v>Завантажити сертифікат</v>
      </c>
    </row>
    <row r="613" spans="1:5" x14ac:dyDescent="0.3">
      <c r="A613" t="s">
        <v>1541</v>
      </c>
      <c r="B613" t="s">
        <v>5</v>
      </c>
      <c r="C613" t="s">
        <v>1542</v>
      </c>
      <c r="D613" t="s">
        <v>254</v>
      </c>
      <c r="E613" t="str">
        <f>HYPERLINK("https://talan.bank.gov.ua/get-user-certificate/9JaHsMjHbqyYVcPifEUo","Завантажити сертифікат")</f>
        <v>Завантажити сертифікат</v>
      </c>
    </row>
    <row r="614" spans="1:5" x14ac:dyDescent="0.3">
      <c r="A614" t="s">
        <v>1543</v>
      </c>
      <c r="B614" t="s">
        <v>5</v>
      </c>
      <c r="C614" t="s">
        <v>1544</v>
      </c>
      <c r="D614" t="s">
        <v>1545</v>
      </c>
      <c r="E614" t="str">
        <f>HYPERLINK("https://talan.bank.gov.ua/get-user-certificate/9JaHsUZJmGMF5e7Y6w_n","Завантажити сертифікат")</f>
        <v>Завантажити сертифікат</v>
      </c>
    </row>
    <row r="615" spans="1:5" x14ac:dyDescent="0.3">
      <c r="A615" t="s">
        <v>1546</v>
      </c>
      <c r="B615" t="s">
        <v>5</v>
      </c>
      <c r="C615" t="s">
        <v>1547</v>
      </c>
      <c r="D615" t="s">
        <v>254</v>
      </c>
      <c r="E615" t="str">
        <f>HYPERLINK("https://talan.bank.gov.ua/get-user-certificate/9JaHs9EWcpNdgEeWLIZV","Завантажити сертифікат")</f>
        <v>Завантажити сертифікат</v>
      </c>
    </row>
    <row r="616" spans="1:5" x14ac:dyDescent="0.3">
      <c r="A616" t="s">
        <v>1548</v>
      </c>
      <c r="B616" t="s">
        <v>5</v>
      </c>
      <c r="C616" t="s">
        <v>1549</v>
      </c>
      <c r="D616" t="s">
        <v>644</v>
      </c>
      <c r="E616" t="str">
        <f>HYPERLINK("https://talan.bank.gov.ua/get-user-certificate/9JaHssU8PPEn4mpb7MMZ","Завантажити сертифікат")</f>
        <v>Завантажити сертифікат</v>
      </c>
    </row>
    <row r="617" spans="1:5" x14ac:dyDescent="0.3">
      <c r="A617" t="s">
        <v>1550</v>
      </c>
      <c r="B617" t="s">
        <v>5</v>
      </c>
      <c r="C617" t="s">
        <v>1551</v>
      </c>
      <c r="D617" t="s">
        <v>102</v>
      </c>
      <c r="E617" t="str">
        <f>HYPERLINK("https://talan.bank.gov.ua/get-user-certificate/9JaHsjm5i9Z-3T6ePLtX","Завантажити сертифікат")</f>
        <v>Завантажити сертифікат</v>
      </c>
    </row>
    <row r="618" spans="1:5" x14ac:dyDescent="0.3">
      <c r="A618" t="s">
        <v>1552</v>
      </c>
      <c r="B618" t="s">
        <v>5</v>
      </c>
      <c r="C618" t="s">
        <v>1553</v>
      </c>
      <c r="D618" t="s">
        <v>669</v>
      </c>
      <c r="E618" t="str">
        <f>HYPERLINK("https://talan.bank.gov.ua/get-user-certificate/9JaHsB1ZfbzG6dR71PHR","Завантажити сертифікат")</f>
        <v>Завантажити сертифікат</v>
      </c>
    </row>
    <row r="619" spans="1:5" x14ac:dyDescent="0.3">
      <c r="A619" t="s">
        <v>1554</v>
      </c>
      <c r="B619" t="s">
        <v>5</v>
      </c>
      <c r="C619" t="s">
        <v>1555</v>
      </c>
      <c r="D619" t="s">
        <v>77</v>
      </c>
      <c r="E619" t="str">
        <f>HYPERLINK("https://talan.bank.gov.ua/get-user-certificate/9JaHsLNNK0ctEsLFWCQg","Завантажити сертифікат")</f>
        <v>Завантажити сертифікат</v>
      </c>
    </row>
    <row r="620" spans="1:5" x14ac:dyDescent="0.3">
      <c r="A620" t="s">
        <v>1556</v>
      </c>
      <c r="B620" t="s">
        <v>5</v>
      </c>
      <c r="C620" t="s">
        <v>1557</v>
      </c>
      <c r="D620" t="s">
        <v>293</v>
      </c>
      <c r="E620" t="str">
        <f>HYPERLINK("https://talan.bank.gov.ua/get-user-certificate/9JaHsTXPOqtwX4FCpuHu","Завантажити сертифікат")</f>
        <v>Завантажити сертифікат</v>
      </c>
    </row>
    <row r="621" spans="1:5" x14ac:dyDescent="0.3">
      <c r="A621" t="s">
        <v>1558</v>
      </c>
      <c r="B621" t="s">
        <v>5</v>
      </c>
      <c r="C621" t="s">
        <v>1559</v>
      </c>
      <c r="D621" t="s">
        <v>293</v>
      </c>
      <c r="E621" t="str">
        <f>HYPERLINK("https://talan.bank.gov.ua/get-user-certificate/9JaHsV6ZY4objqSjd3B2","Завантажити сертифікат")</f>
        <v>Завантажити сертифікат</v>
      </c>
    </row>
    <row r="622" spans="1:5" x14ac:dyDescent="0.3">
      <c r="A622" t="s">
        <v>1560</v>
      </c>
      <c r="B622" t="s">
        <v>5</v>
      </c>
      <c r="C622" t="s">
        <v>1561</v>
      </c>
      <c r="D622" t="s">
        <v>489</v>
      </c>
      <c r="E622" t="str">
        <f>HYPERLINK("https://talan.bank.gov.ua/get-user-certificate/9JaHsUfw36u30qJakVm2","Завантажити сертифікат")</f>
        <v>Завантажити сертифікат</v>
      </c>
    </row>
    <row r="623" spans="1:5" x14ac:dyDescent="0.3">
      <c r="A623" t="s">
        <v>1562</v>
      </c>
      <c r="B623" t="s">
        <v>5</v>
      </c>
      <c r="C623" t="s">
        <v>1563</v>
      </c>
      <c r="D623" t="s">
        <v>293</v>
      </c>
      <c r="E623" t="str">
        <f>HYPERLINK("https://talan.bank.gov.ua/get-user-certificate/9JaHsiG3Gu3UeLRUMlpO","Завантажити сертифікат")</f>
        <v>Завантажити сертифікат</v>
      </c>
    </row>
    <row r="624" spans="1:5" x14ac:dyDescent="0.3">
      <c r="A624" t="s">
        <v>1564</v>
      </c>
      <c r="B624" t="s">
        <v>5</v>
      </c>
      <c r="C624" t="s">
        <v>1565</v>
      </c>
      <c r="D624" t="s">
        <v>293</v>
      </c>
      <c r="E624" t="str">
        <f>HYPERLINK("https://talan.bank.gov.ua/get-user-certificate/9JaHsH3Au2UnvdymGRqS","Завантажити сертифікат")</f>
        <v>Завантажити сертифікат</v>
      </c>
    </row>
    <row r="625" spans="1:5" x14ac:dyDescent="0.3">
      <c r="A625" t="s">
        <v>1566</v>
      </c>
      <c r="B625" t="s">
        <v>5</v>
      </c>
      <c r="C625" t="s">
        <v>1567</v>
      </c>
      <c r="D625" t="s">
        <v>281</v>
      </c>
      <c r="E625" t="str">
        <f>HYPERLINK("https://talan.bank.gov.ua/get-user-certificate/9JaHs7dLGH6tiScbNmOQ","Завантажити сертифікат")</f>
        <v>Завантажити сертифікат</v>
      </c>
    </row>
    <row r="626" spans="1:5" x14ac:dyDescent="0.3">
      <c r="A626" t="s">
        <v>1568</v>
      </c>
      <c r="B626" t="s">
        <v>5</v>
      </c>
      <c r="C626" t="s">
        <v>1569</v>
      </c>
      <c r="D626" t="s">
        <v>293</v>
      </c>
      <c r="E626" t="str">
        <f>HYPERLINK("https://talan.bank.gov.ua/get-user-certificate/9JaHsgl2qlB-xKcfBx1Y","Завантажити сертифікат")</f>
        <v>Завантажити сертифікат</v>
      </c>
    </row>
    <row r="627" spans="1:5" x14ac:dyDescent="0.3">
      <c r="A627" t="s">
        <v>1570</v>
      </c>
      <c r="B627" t="s">
        <v>5</v>
      </c>
      <c r="C627" t="s">
        <v>1571</v>
      </c>
      <c r="D627" t="s">
        <v>359</v>
      </c>
      <c r="E627" t="str">
        <f>HYPERLINK("https://talan.bank.gov.ua/get-user-certificate/9JaHsQSZcKWUu1ATEsCj","Завантажити сертифікат")</f>
        <v>Завантажити сертифікат</v>
      </c>
    </row>
    <row r="628" spans="1:5" x14ac:dyDescent="0.3">
      <c r="A628" t="s">
        <v>1572</v>
      </c>
      <c r="B628" t="s">
        <v>5</v>
      </c>
      <c r="C628" t="s">
        <v>1573</v>
      </c>
      <c r="D628" t="s">
        <v>25</v>
      </c>
      <c r="E628" t="str">
        <f>HYPERLINK("https://talan.bank.gov.ua/get-user-certificate/9JaHsyWRwqJo3d7o7Dqq","Завантажити сертифікат")</f>
        <v>Завантажити сертифікат</v>
      </c>
    </row>
    <row r="629" spans="1:5" x14ac:dyDescent="0.3">
      <c r="A629" t="s">
        <v>1574</v>
      </c>
      <c r="B629" t="s">
        <v>5</v>
      </c>
      <c r="C629" t="s">
        <v>1575</v>
      </c>
      <c r="D629" t="s">
        <v>254</v>
      </c>
      <c r="E629" t="str">
        <f>HYPERLINK("https://talan.bank.gov.ua/get-user-certificate/9JaHsLiNiusTpItmk-hC","Завантажити сертифікат")</f>
        <v>Завантажити сертифікат</v>
      </c>
    </row>
    <row r="630" spans="1:5" x14ac:dyDescent="0.3">
      <c r="A630" t="s">
        <v>1576</v>
      </c>
      <c r="B630" t="s">
        <v>5</v>
      </c>
      <c r="C630" t="s">
        <v>1577</v>
      </c>
      <c r="D630" t="s">
        <v>34</v>
      </c>
      <c r="E630" t="str">
        <f>HYPERLINK("https://talan.bank.gov.ua/get-user-certificate/9JaHsgA_102QxE2CdteH","Завантажити сертифікат")</f>
        <v>Завантажити сертифікат</v>
      </c>
    </row>
    <row r="631" spans="1:5" x14ac:dyDescent="0.3">
      <c r="A631" t="s">
        <v>1578</v>
      </c>
      <c r="B631" t="s">
        <v>5</v>
      </c>
      <c r="C631" t="s">
        <v>1579</v>
      </c>
      <c r="D631" t="s">
        <v>1580</v>
      </c>
      <c r="E631" t="str">
        <f>HYPERLINK("https://talan.bank.gov.ua/get-user-certificate/9JaHsHvqm9OSXUDhtNbg","Завантажити сертифікат")</f>
        <v>Завантажити сертифікат</v>
      </c>
    </row>
    <row r="632" spans="1:5" x14ac:dyDescent="0.3">
      <c r="A632" t="s">
        <v>1581</v>
      </c>
      <c r="B632" t="s">
        <v>5</v>
      </c>
      <c r="C632" t="s">
        <v>1582</v>
      </c>
      <c r="D632" t="s">
        <v>1583</v>
      </c>
      <c r="E632" t="str">
        <f>HYPERLINK("https://talan.bank.gov.ua/get-user-certificate/9JaHs1IfPeR3oXlMW2Zw","Завантажити сертифікат")</f>
        <v>Завантажити сертифікат</v>
      </c>
    </row>
    <row r="633" spans="1:5" x14ac:dyDescent="0.3">
      <c r="A633" t="s">
        <v>1584</v>
      </c>
      <c r="B633" t="s">
        <v>5</v>
      </c>
      <c r="C633" t="s">
        <v>1585</v>
      </c>
      <c r="D633" t="s">
        <v>1586</v>
      </c>
      <c r="E633" t="str">
        <f>HYPERLINK("https://talan.bank.gov.ua/get-user-certificate/9JaHssR-PEEXGLUlfp4_","Завантажити сертифікат")</f>
        <v>Завантажити сертифікат</v>
      </c>
    </row>
    <row r="634" spans="1:5" x14ac:dyDescent="0.3">
      <c r="A634" t="s">
        <v>1587</v>
      </c>
      <c r="B634" t="s">
        <v>5</v>
      </c>
      <c r="C634" t="s">
        <v>1588</v>
      </c>
      <c r="D634" t="s">
        <v>1589</v>
      </c>
      <c r="E634" t="str">
        <f>HYPERLINK("https://talan.bank.gov.ua/get-user-certificate/9JaHsOHTZ_antl3g8fxN","Завантажити сертифікат")</f>
        <v>Завантажити сертифікат</v>
      </c>
    </row>
    <row r="635" spans="1:5" x14ac:dyDescent="0.3">
      <c r="A635" t="s">
        <v>1590</v>
      </c>
      <c r="B635" t="s">
        <v>5</v>
      </c>
      <c r="C635" t="s">
        <v>1591</v>
      </c>
      <c r="D635" t="s">
        <v>1592</v>
      </c>
      <c r="E635" t="str">
        <f>HYPERLINK("https://talan.bank.gov.ua/get-user-certificate/9JaHszI_NWR3LWnBgMnC","Завантажити сертифікат")</f>
        <v>Завантажити сертифікат</v>
      </c>
    </row>
    <row r="636" spans="1:5" x14ac:dyDescent="0.3">
      <c r="A636" t="s">
        <v>1593</v>
      </c>
      <c r="B636" t="s">
        <v>5</v>
      </c>
      <c r="C636" t="s">
        <v>1594</v>
      </c>
      <c r="D636" t="s">
        <v>1595</v>
      </c>
      <c r="E636" t="str">
        <f>HYPERLINK("https://talan.bank.gov.ua/get-user-certificate/9JaHsmxy4Oqf20KpcPWy","Завантажити сертифікат")</f>
        <v>Завантажити сертифікат</v>
      </c>
    </row>
    <row r="637" spans="1:5" x14ac:dyDescent="0.3">
      <c r="A637" t="s">
        <v>1596</v>
      </c>
      <c r="B637" t="s">
        <v>5</v>
      </c>
      <c r="C637" t="s">
        <v>1597</v>
      </c>
      <c r="D637" t="s">
        <v>1598</v>
      </c>
      <c r="E637" t="str">
        <f>HYPERLINK("https://talan.bank.gov.ua/get-user-certificate/9JaHsYkKgjgBLjmTen0z","Завантажити сертифікат")</f>
        <v>Завантажити сертифікат</v>
      </c>
    </row>
    <row r="638" spans="1:5" x14ac:dyDescent="0.3">
      <c r="A638" t="s">
        <v>1599</v>
      </c>
      <c r="B638" t="s">
        <v>5</v>
      </c>
      <c r="C638" t="s">
        <v>1600</v>
      </c>
      <c r="D638" t="s">
        <v>1601</v>
      </c>
      <c r="E638" t="str">
        <f>HYPERLINK("https://talan.bank.gov.ua/get-user-certificate/9JaHsIO2JvE3XJRZNpYl","Завантажити сертифікат")</f>
        <v>Завантажити сертифікат</v>
      </c>
    </row>
    <row r="639" spans="1:5" x14ac:dyDescent="0.3">
      <c r="A639" t="s">
        <v>1602</v>
      </c>
      <c r="B639" t="s">
        <v>5</v>
      </c>
      <c r="C639" t="s">
        <v>1603</v>
      </c>
      <c r="D639" t="s">
        <v>1604</v>
      </c>
      <c r="E639" t="str">
        <f>HYPERLINK("https://talan.bank.gov.ua/get-user-certificate/9JaHsNUC2zrHu4Prd-12","Завантажити сертифікат")</f>
        <v>Завантажити сертифікат</v>
      </c>
    </row>
    <row r="640" spans="1:5" x14ac:dyDescent="0.3">
      <c r="A640" t="s">
        <v>1605</v>
      </c>
      <c r="B640" t="s">
        <v>5</v>
      </c>
      <c r="C640" t="s">
        <v>1606</v>
      </c>
      <c r="D640" t="s">
        <v>248</v>
      </c>
      <c r="E640" t="str">
        <f>HYPERLINK("https://talan.bank.gov.ua/get-user-certificate/9JaHsD3crqiKn2NWzd-A","Завантажити сертифікат")</f>
        <v>Завантажити сертифікат</v>
      </c>
    </row>
    <row r="641" spans="1:5" x14ac:dyDescent="0.3">
      <c r="A641" t="s">
        <v>1607</v>
      </c>
      <c r="B641" t="s">
        <v>5</v>
      </c>
      <c r="C641" t="s">
        <v>1608</v>
      </c>
      <c r="D641" t="s">
        <v>1609</v>
      </c>
      <c r="E641" t="str">
        <f>HYPERLINK("https://talan.bank.gov.ua/get-user-certificate/9JaHsdXXN038h73ZKtS4","Завантажити сертифікат")</f>
        <v>Завантажити сертифікат</v>
      </c>
    </row>
    <row r="642" spans="1:5" x14ac:dyDescent="0.3">
      <c r="A642" t="s">
        <v>1610</v>
      </c>
      <c r="B642" t="s">
        <v>5</v>
      </c>
      <c r="C642" t="s">
        <v>1611</v>
      </c>
      <c r="D642" t="s">
        <v>619</v>
      </c>
      <c r="E642" t="str">
        <f>HYPERLINK("https://talan.bank.gov.ua/get-user-certificate/9JaHs9QASV868XgeCtp9","Завантажити сертифікат")</f>
        <v>Завантажити сертифікат</v>
      </c>
    </row>
    <row r="643" spans="1:5" x14ac:dyDescent="0.3">
      <c r="A643" t="s">
        <v>1612</v>
      </c>
      <c r="B643" t="s">
        <v>5</v>
      </c>
      <c r="C643" t="s">
        <v>1613</v>
      </c>
      <c r="D643" t="s">
        <v>1614</v>
      </c>
      <c r="E643" t="str">
        <f>HYPERLINK("https://talan.bank.gov.ua/get-user-certificate/9JaHsrnqGYxqtk3vXF52","Завантажити сертифікат")</f>
        <v>Завантажити сертифікат</v>
      </c>
    </row>
    <row r="644" spans="1:5" x14ac:dyDescent="0.3">
      <c r="A644" t="s">
        <v>1615</v>
      </c>
      <c r="B644" t="s">
        <v>5</v>
      </c>
      <c r="C644" t="s">
        <v>1616</v>
      </c>
      <c r="D644" t="s">
        <v>672</v>
      </c>
      <c r="E644" t="str">
        <f>HYPERLINK("https://talan.bank.gov.ua/get-user-certificate/9JaHsFmnZjR1ue8AAkz4","Завантажити сертифікат")</f>
        <v>Завантажити сертифікат</v>
      </c>
    </row>
    <row r="645" spans="1:5" x14ac:dyDescent="0.3">
      <c r="A645" t="s">
        <v>1617</v>
      </c>
      <c r="B645" t="s">
        <v>5</v>
      </c>
      <c r="C645" t="s">
        <v>1618</v>
      </c>
      <c r="D645" t="s">
        <v>102</v>
      </c>
      <c r="E645" t="str">
        <f>HYPERLINK("https://talan.bank.gov.ua/get-user-certificate/9JaHsgfQyTKrR_IPhTe3","Завантажити сертифікат")</f>
        <v>Завантажити сертифікат</v>
      </c>
    </row>
    <row r="646" spans="1:5" x14ac:dyDescent="0.3">
      <c r="A646" t="s">
        <v>1619</v>
      </c>
      <c r="B646" t="s">
        <v>5</v>
      </c>
      <c r="C646" t="s">
        <v>1620</v>
      </c>
      <c r="D646" t="s">
        <v>1621</v>
      </c>
      <c r="E646" t="str">
        <f>HYPERLINK("https://talan.bank.gov.ua/get-user-certificate/9JaHs-D88YOpKAlYJ1Fg","Завантажити сертифікат")</f>
        <v>Завантажити сертифікат</v>
      </c>
    </row>
    <row r="647" spans="1:5" x14ac:dyDescent="0.3">
      <c r="A647" t="s">
        <v>1622</v>
      </c>
      <c r="B647" t="s">
        <v>5</v>
      </c>
      <c r="C647" t="s">
        <v>1623</v>
      </c>
      <c r="D647" t="s">
        <v>1624</v>
      </c>
      <c r="E647" t="str">
        <f>HYPERLINK("https://talan.bank.gov.ua/get-user-certificate/9JaHsrxMAQ7uHPTFKsZK","Завантажити сертифікат")</f>
        <v>Завантажити сертифікат</v>
      </c>
    </row>
    <row r="648" spans="1:5" x14ac:dyDescent="0.3">
      <c r="A648" t="s">
        <v>1625</v>
      </c>
      <c r="B648" t="s">
        <v>5</v>
      </c>
      <c r="C648" t="s">
        <v>2044</v>
      </c>
      <c r="D648" t="s">
        <v>1626</v>
      </c>
      <c r="E648" t="str">
        <f>HYPERLINK("https://talan.bank.gov.ua/get-user-certificate/9JaHs9qCcwzzmdOJRWfk","Завантажити сертифікат")</f>
        <v>Завантажити сертифікат</v>
      </c>
    </row>
    <row r="649" spans="1:5" x14ac:dyDescent="0.3">
      <c r="A649" t="s">
        <v>1627</v>
      </c>
      <c r="B649" t="s">
        <v>5</v>
      </c>
      <c r="C649" t="s">
        <v>1628</v>
      </c>
      <c r="D649" t="s">
        <v>102</v>
      </c>
      <c r="E649" t="str">
        <f>HYPERLINK("https://talan.bank.gov.ua/get-user-certificate/9JaHsm02hhRAtn2_SM0F","Завантажити сертифікат")</f>
        <v>Завантажити сертифікат</v>
      </c>
    </row>
    <row r="650" spans="1:5" x14ac:dyDescent="0.3">
      <c r="A650" t="s">
        <v>1629</v>
      </c>
      <c r="B650" t="s">
        <v>5</v>
      </c>
      <c r="C650" t="s">
        <v>1630</v>
      </c>
      <c r="D650" t="s">
        <v>7</v>
      </c>
      <c r="E650" t="str">
        <f>HYPERLINK("https://talan.bank.gov.ua/get-user-certificate/9JaHsecqrPjn-C1Ro9w9","Завантажити сертифікат")</f>
        <v>Завантажити сертифікат</v>
      </c>
    </row>
    <row r="651" spans="1:5" x14ac:dyDescent="0.3">
      <c r="A651" t="s">
        <v>1631</v>
      </c>
      <c r="B651" t="s">
        <v>5</v>
      </c>
      <c r="C651" t="s">
        <v>1632</v>
      </c>
      <c r="D651" t="s">
        <v>1633</v>
      </c>
      <c r="E651" t="str">
        <f>HYPERLINK("https://talan.bank.gov.ua/get-user-certificate/9JaHsJhPVNIwR_iYLgFP","Завантажити сертифікат")</f>
        <v>Завантажити сертифікат</v>
      </c>
    </row>
    <row r="652" spans="1:5" x14ac:dyDescent="0.3">
      <c r="A652" t="s">
        <v>1634</v>
      </c>
      <c r="B652" t="s">
        <v>5</v>
      </c>
      <c r="C652" t="s">
        <v>1635</v>
      </c>
      <c r="D652" t="s">
        <v>16</v>
      </c>
      <c r="E652" t="str">
        <f>HYPERLINK("https://talan.bank.gov.ua/get-user-certificate/9JaHsurPkDkd7fq_wBEi","Завантажити сертифікат")</f>
        <v>Завантажити сертифікат</v>
      </c>
    </row>
    <row r="653" spans="1:5" x14ac:dyDescent="0.3">
      <c r="A653" t="s">
        <v>1636</v>
      </c>
      <c r="B653" t="s">
        <v>5</v>
      </c>
      <c r="C653" t="s">
        <v>1637</v>
      </c>
      <c r="D653" t="s">
        <v>1312</v>
      </c>
      <c r="E653" t="str">
        <f>HYPERLINK("https://talan.bank.gov.ua/get-user-certificate/9JaHsuroI_UKvJj2nG9Z","Завантажити сертифікат")</f>
        <v>Завантажити сертифікат</v>
      </c>
    </row>
    <row r="654" spans="1:5" x14ac:dyDescent="0.3">
      <c r="A654" t="s">
        <v>1638</v>
      </c>
      <c r="B654" t="s">
        <v>5</v>
      </c>
      <c r="C654" t="s">
        <v>1639</v>
      </c>
      <c r="D654" t="s">
        <v>1640</v>
      </c>
      <c r="E654" t="str">
        <f>HYPERLINK("https://talan.bank.gov.ua/get-user-certificate/9JaHsGJew5A7l08aETXm","Завантажити сертифікат")</f>
        <v>Завантажити сертифікат</v>
      </c>
    </row>
    <row r="655" spans="1:5" x14ac:dyDescent="0.3">
      <c r="A655" t="s">
        <v>1641</v>
      </c>
      <c r="B655" t="s">
        <v>5</v>
      </c>
      <c r="C655" t="s">
        <v>1642</v>
      </c>
      <c r="D655" t="s">
        <v>1643</v>
      </c>
      <c r="E655" t="str">
        <f>HYPERLINK("https://talan.bank.gov.ua/get-user-certificate/9JaHsnzKLEP_Vm_Q910i","Завантажити сертифікат")</f>
        <v>Завантажити сертифікат</v>
      </c>
    </row>
    <row r="656" spans="1:5" x14ac:dyDescent="0.3">
      <c r="A656" t="s">
        <v>1644</v>
      </c>
      <c r="B656" t="s">
        <v>5</v>
      </c>
      <c r="C656" t="s">
        <v>1645</v>
      </c>
      <c r="D656" t="s">
        <v>7</v>
      </c>
      <c r="E656" t="str">
        <f>HYPERLINK("https://talan.bank.gov.ua/get-user-certificate/9JaHsaSlz6f-v42MR7hB","Завантажити сертифікат")</f>
        <v>Завантажити сертифікат</v>
      </c>
    </row>
    <row r="657" spans="1:5" x14ac:dyDescent="0.3">
      <c r="A657" t="s">
        <v>1646</v>
      </c>
      <c r="B657" t="s">
        <v>5</v>
      </c>
      <c r="C657" t="s">
        <v>1647</v>
      </c>
      <c r="D657" t="s">
        <v>7</v>
      </c>
      <c r="E657" t="str">
        <f>HYPERLINK("https://talan.bank.gov.ua/get-user-certificate/9JaHsp39bJvnZxgO7tOu","Завантажити сертифікат")</f>
        <v>Завантажити сертифікат</v>
      </c>
    </row>
    <row r="658" spans="1:5" x14ac:dyDescent="0.3">
      <c r="A658" t="s">
        <v>1648</v>
      </c>
      <c r="B658" t="s">
        <v>5</v>
      </c>
      <c r="C658" t="s">
        <v>1649</v>
      </c>
      <c r="D658" t="s">
        <v>1650</v>
      </c>
      <c r="E658" t="str">
        <f>HYPERLINK("https://talan.bank.gov.ua/get-user-certificate/9JaHsiRibMWMeqMcNjIT","Завантажити сертифікат")</f>
        <v>Завантажити сертифікат</v>
      </c>
    </row>
    <row r="659" spans="1:5" x14ac:dyDescent="0.3">
      <c r="A659" t="s">
        <v>1651</v>
      </c>
      <c r="B659" t="s">
        <v>5</v>
      </c>
      <c r="C659" t="s">
        <v>1652</v>
      </c>
      <c r="D659" t="s">
        <v>398</v>
      </c>
      <c r="E659" t="str">
        <f>HYPERLINK("https://talan.bank.gov.ua/get-user-certificate/9JaHsivtNDfa8ge9e14Q","Завантажити сертифікат")</f>
        <v>Завантажити сертифікат</v>
      </c>
    </row>
    <row r="660" spans="1:5" x14ac:dyDescent="0.3">
      <c r="A660" t="s">
        <v>1653</v>
      </c>
      <c r="B660" t="s">
        <v>5</v>
      </c>
      <c r="C660" t="s">
        <v>1654</v>
      </c>
      <c r="D660" t="s">
        <v>1655</v>
      </c>
      <c r="E660" t="str">
        <f>HYPERLINK("https://talan.bank.gov.ua/get-user-certificate/9JaHsb63YmW9HIjIHThz","Завантажити сертифікат")</f>
        <v>Завантажити сертифікат</v>
      </c>
    </row>
    <row r="661" spans="1:5" x14ac:dyDescent="0.3">
      <c r="A661" t="s">
        <v>1656</v>
      </c>
      <c r="B661" t="s">
        <v>5</v>
      </c>
      <c r="C661" t="s">
        <v>1657</v>
      </c>
      <c r="D661" t="s">
        <v>1048</v>
      </c>
      <c r="E661" t="str">
        <f>HYPERLINK("https://talan.bank.gov.ua/get-user-certificate/9JaHsbLHnI0HHeIT95Ij","Завантажити сертифікат")</f>
        <v>Завантажити сертифікат</v>
      </c>
    </row>
    <row r="662" spans="1:5" x14ac:dyDescent="0.3">
      <c r="A662" t="s">
        <v>1658</v>
      </c>
      <c r="B662" t="s">
        <v>5</v>
      </c>
      <c r="C662" t="s">
        <v>1659</v>
      </c>
      <c r="D662" t="s">
        <v>7</v>
      </c>
      <c r="E662" t="str">
        <f>HYPERLINK("https://talan.bank.gov.ua/get-user-certificate/9JaHsoOwdLTMhZmgNc7J","Завантажити сертифікат")</f>
        <v>Завантажити сертифікат</v>
      </c>
    </row>
    <row r="663" spans="1:5" x14ac:dyDescent="0.3">
      <c r="A663" t="s">
        <v>1660</v>
      </c>
      <c r="B663" t="s">
        <v>5</v>
      </c>
      <c r="C663" t="s">
        <v>1661</v>
      </c>
      <c r="D663" t="s">
        <v>1662</v>
      </c>
      <c r="E663" t="str">
        <f>HYPERLINK("https://talan.bank.gov.ua/get-user-certificate/9JaHsa0wOfvD1GS3I2am","Завантажити сертифікат")</f>
        <v>Завантажити сертифікат</v>
      </c>
    </row>
    <row r="664" spans="1:5" x14ac:dyDescent="0.3">
      <c r="A664" t="s">
        <v>1663</v>
      </c>
      <c r="B664" t="s">
        <v>5</v>
      </c>
      <c r="C664" t="s">
        <v>1664</v>
      </c>
      <c r="D664" t="s">
        <v>197</v>
      </c>
      <c r="E664" t="str">
        <f>HYPERLINK("https://talan.bank.gov.ua/get-user-certificate/9JaHs7tMQ1a3YbEljV9k","Завантажити сертифікат")</f>
        <v>Завантажити сертифікат</v>
      </c>
    </row>
    <row r="665" spans="1:5" x14ac:dyDescent="0.3">
      <c r="A665" t="s">
        <v>1665</v>
      </c>
      <c r="B665" t="s">
        <v>5</v>
      </c>
      <c r="C665" t="s">
        <v>1666</v>
      </c>
      <c r="D665" t="s">
        <v>211</v>
      </c>
      <c r="E665" t="str">
        <f>HYPERLINK("https://talan.bank.gov.ua/get-user-certificate/9JaHsJRYZhhxolGbSPpe","Завантажити сертифікат")</f>
        <v>Завантажити сертифікат</v>
      </c>
    </row>
    <row r="666" spans="1:5" x14ac:dyDescent="0.3">
      <c r="A666" t="s">
        <v>1667</v>
      </c>
      <c r="B666" t="s">
        <v>5</v>
      </c>
      <c r="C666" t="s">
        <v>1668</v>
      </c>
      <c r="D666" t="s">
        <v>1669</v>
      </c>
      <c r="E666" t="str">
        <f>HYPERLINK("https://talan.bank.gov.ua/get-user-certificate/9JaHsxCFrTaaJtGGLfRh","Завантажити сертифікат")</f>
        <v>Завантажити сертифікат</v>
      </c>
    </row>
    <row r="667" spans="1:5" x14ac:dyDescent="0.3">
      <c r="A667" t="s">
        <v>1670</v>
      </c>
      <c r="B667" t="s">
        <v>5</v>
      </c>
      <c r="C667" t="s">
        <v>1671</v>
      </c>
      <c r="D667" t="s">
        <v>16</v>
      </c>
      <c r="E667" t="str">
        <f>HYPERLINK("https://talan.bank.gov.ua/get-user-certificate/9JaHsjDLiEaxlfF_fhLt","Завантажити сертифікат")</f>
        <v>Завантажити сертифікат</v>
      </c>
    </row>
    <row r="668" spans="1:5" x14ac:dyDescent="0.3">
      <c r="A668" t="s">
        <v>1672</v>
      </c>
      <c r="B668" t="s">
        <v>5</v>
      </c>
      <c r="C668" t="s">
        <v>1673</v>
      </c>
      <c r="D668" t="s">
        <v>264</v>
      </c>
      <c r="E668" t="str">
        <f>HYPERLINK("https://talan.bank.gov.ua/get-user-certificate/9JaHsLYI_g6MSdR35mBZ","Завантажити сертифікат")</f>
        <v>Завантажити сертифікат</v>
      </c>
    </row>
    <row r="669" spans="1:5" x14ac:dyDescent="0.3">
      <c r="A669" t="s">
        <v>1674</v>
      </c>
      <c r="B669" t="s">
        <v>5</v>
      </c>
      <c r="C669" t="s">
        <v>1675</v>
      </c>
      <c r="D669" t="s">
        <v>1676</v>
      </c>
      <c r="E669" t="str">
        <f>HYPERLINK("https://talan.bank.gov.ua/get-user-certificate/9JaHsRLdwdL8y21m3aC8","Завантажити сертифікат")</f>
        <v>Завантажити сертифікат</v>
      </c>
    </row>
    <row r="670" spans="1:5" x14ac:dyDescent="0.3">
      <c r="A670" t="s">
        <v>1677</v>
      </c>
      <c r="B670" t="s">
        <v>5</v>
      </c>
      <c r="C670" t="s">
        <v>1678</v>
      </c>
      <c r="D670" t="s">
        <v>1679</v>
      </c>
      <c r="E670" t="str">
        <f>HYPERLINK("https://talan.bank.gov.ua/get-user-certificate/9JaHseipGvYAfMPwGMv5","Завантажити сертифікат")</f>
        <v>Завантажити сертифікат</v>
      </c>
    </row>
    <row r="671" spans="1:5" x14ac:dyDescent="0.3">
      <c r="A671" t="s">
        <v>1680</v>
      </c>
      <c r="B671" t="s">
        <v>5</v>
      </c>
      <c r="C671" t="s">
        <v>1681</v>
      </c>
      <c r="D671" t="s">
        <v>1682</v>
      </c>
      <c r="E671" t="str">
        <f>HYPERLINK("https://talan.bank.gov.ua/get-user-certificate/9JaHs8amaqU_7xsATNC7","Завантажити сертифікат")</f>
        <v>Завантажити сертифікат</v>
      </c>
    </row>
    <row r="672" spans="1:5" x14ac:dyDescent="0.3">
      <c r="A672" t="s">
        <v>1683</v>
      </c>
      <c r="B672" t="s">
        <v>5</v>
      </c>
      <c r="C672" t="s">
        <v>1684</v>
      </c>
      <c r="D672" t="s">
        <v>1685</v>
      </c>
      <c r="E672" t="str">
        <f>HYPERLINK("https://talan.bank.gov.ua/get-user-certificate/9JaHs-qmQWeispDoYEXx","Завантажити сертифікат")</f>
        <v>Завантажити сертифікат</v>
      </c>
    </row>
    <row r="673" spans="1:5" x14ac:dyDescent="0.3">
      <c r="A673" t="s">
        <v>1686</v>
      </c>
      <c r="B673" t="s">
        <v>5</v>
      </c>
      <c r="C673" t="s">
        <v>1687</v>
      </c>
      <c r="D673" t="s">
        <v>502</v>
      </c>
      <c r="E673" t="str">
        <f>HYPERLINK("https://talan.bank.gov.ua/get-user-certificate/9JaHs6karqGnW2LgPZtP","Завантажити сертифікат")</f>
        <v>Завантажити сертифікат</v>
      </c>
    </row>
    <row r="674" spans="1:5" x14ac:dyDescent="0.3">
      <c r="A674" t="s">
        <v>1688</v>
      </c>
      <c r="B674" t="s">
        <v>5</v>
      </c>
      <c r="C674" t="s">
        <v>1689</v>
      </c>
      <c r="D674" t="s">
        <v>672</v>
      </c>
      <c r="E674" t="str">
        <f>HYPERLINK("https://talan.bank.gov.ua/get-user-certificate/9JaHsl27hv-gFg1XVJOd","Завантажити сертифікат")</f>
        <v>Завантажити сертифікат</v>
      </c>
    </row>
    <row r="675" spans="1:5" x14ac:dyDescent="0.3">
      <c r="A675" t="s">
        <v>1690</v>
      </c>
      <c r="B675" t="s">
        <v>5</v>
      </c>
      <c r="C675" t="s">
        <v>1691</v>
      </c>
      <c r="D675" t="s">
        <v>25</v>
      </c>
      <c r="E675" t="str">
        <f>HYPERLINK("https://talan.bank.gov.ua/get-user-certificate/9JaHs-vOSfuvP-d_h6vr","Завантажити сертифікат")</f>
        <v>Завантажити сертифікат</v>
      </c>
    </row>
    <row r="676" spans="1:5" x14ac:dyDescent="0.3">
      <c r="A676" t="s">
        <v>1692</v>
      </c>
      <c r="B676" t="s">
        <v>5</v>
      </c>
      <c r="C676" t="s">
        <v>1693</v>
      </c>
      <c r="D676" t="s">
        <v>1694</v>
      </c>
      <c r="E676" t="str">
        <f>HYPERLINK("https://talan.bank.gov.ua/get-user-certificate/9JaHsG_1gwNJM_EXsDmW","Завантажити сертифікат")</f>
        <v>Завантажити сертифікат</v>
      </c>
    </row>
    <row r="677" spans="1:5" x14ac:dyDescent="0.3">
      <c r="A677" t="s">
        <v>1695</v>
      </c>
      <c r="B677" t="s">
        <v>5</v>
      </c>
      <c r="C677" t="s">
        <v>1696</v>
      </c>
      <c r="D677" t="s">
        <v>7</v>
      </c>
      <c r="E677" t="str">
        <f>HYPERLINK("https://talan.bank.gov.ua/get-user-certificate/9JaHsF4pBAmCLHHwIm34","Завантажити сертифікат")</f>
        <v>Завантажити сертифікат</v>
      </c>
    </row>
    <row r="678" spans="1:5" x14ac:dyDescent="0.3">
      <c r="A678" t="s">
        <v>1697</v>
      </c>
      <c r="B678" t="s">
        <v>5</v>
      </c>
      <c r="C678" t="s">
        <v>1698</v>
      </c>
      <c r="D678" t="s">
        <v>323</v>
      </c>
      <c r="E678" t="str">
        <f>HYPERLINK("https://talan.bank.gov.ua/get-user-certificate/9JaHs1J6NC-dwQP91Kcp","Завантажити сертифікат")</f>
        <v>Завантажити сертифікат</v>
      </c>
    </row>
    <row r="679" spans="1:5" x14ac:dyDescent="0.3">
      <c r="A679" t="s">
        <v>1699</v>
      </c>
      <c r="B679" t="s">
        <v>5</v>
      </c>
      <c r="C679" t="s">
        <v>1700</v>
      </c>
      <c r="D679" t="s">
        <v>293</v>
      </c>
      <c r="E679" t="str">
        <f>HYPERLINK("https://talan.bank.gov.ua/get-user-certificate/9JaHsfpQ7GSJWZO2OMIs","Завантажити сертифікат")</f>
        <v>Завантажити сертифікат</v>
      </c>
    </row>
    <row r="680" spans="1:5" x14ac:dyDescent="0.3">
      <c r="A680" t="s">
        <v>1701</v>
      </c>
      <c r="B680" t="s">
        <v>5</v>
      </c>
      <c r="C680" t="s">
        <v>1702</v>
      </c>
      <c r="D680" t="s">
        <v>25</v>
      </c>
      <c r="E680" t="str">
        <f>HYPERLINK("https://talan.bank.gov.ua/get-user-certificate/9JaHsZJGa43xgkHG66Wt","Завантажити сертифікат")</f>
        <v>Завантажити сертифікат</v>
      </c>
    </row>
    <row r="681" spans="1:5" x14ac:dyDescent="0.3">
      <c r="A681" t="s">
        <v>1703</v>
      </c>
      <c r="B681" t="s">
        <v>5</v>
      </c>
      <c r="C681" t="s">
        <v>1704</v>
      </c>
      <c r="D681" t="s">
        <v>1705</v>
      </c>
      <c r="E681" t="str">
        <f>HYPERLINK("https://talan.bank.gov.ua/get-user-certificate/9JaHsHx5FOY2Ma5fr9kh","Завантажити сертифікат")</f>
        <v>Завантажити сертифікат</v>
      </c>
    </row>
    <row r="682" spans="1:5" x14ac:dyDescent="0.3">
      <c r="A682" t="s">
        <v>1706</v>
      </c>
      <c r="B682" t="s">
        <v>5</v>
      </c>
      <c r="C682" t="s">
        <v>1707</v>
      </c>
      <c r="D682" t="s">
        <v>1705</v>
      </c>
      <c r="E682" t="str">
        <f>HYPERLINK("https://talan.bank.gov.ua/get-user-certificate/9JaHsX1zOQH0lM2hBaQZ","Завантажити сертифікат")</f>
        <v>Завантажити сертифікат</v>
      </c>
    </row>
    <row r="683" spans="1:5" x14ac:dyDescent="0.3">
      <c r="A683" t="s">
        <v>1708</v>
      </c>
      <c r="B683" t="s">
        <v>5</v>
      </c>
      <c r="C683" t="s">
        <v>1709</v>
      </c>
      <c r="D683" t="s">
        <v>254</v>
      </c>
      <c r="E683" t="str">
        <f>HYPERLINK("https://talan.bank.gov.ua/get-user-certificate/9JaHsWPcfUP9z9RkAH88","Завантажити сертифікат")</f>
        <v>Завантажити сертифікат</v>
      </c>
    </row>
    <row r="684" spans="1:5" x14ac:dyDescent="0.3">
      <c r="A684" t="s">
        <v>1710</v>
      </c>
      <c r="B684" t="s">
        <v>5</v>
      </c>
      <c r="C684" t="s">
        <v>1711</v>
      </c>
      <c r="D684" t="s">
        <v>1712</v>
      </c>
      <c r="E684" t="str">
        <f>HYPERLINK("https://talan.bank.gov.ua/get-user-certificate/9JaHsNhHHvc-qCzuhAm_","Завантажити сертифікат")</f>
        <v>Завантажити сертифікат</v>
      </c>
    </row>
    <row r="685" spans="1:5" x14ac:dyDescent="0.3">
      <c r="A685" t="s">
        <v>1713</v>
      </c>
      <c r="B685" t="s">
        <v>5</v>
      </c>
      <c r="C685" t="s">
        <v>1714</v>
      </c>
      <c r="D685" t="s">
        <v>1715</v>
      </c>
      <c r="E685" t="str">
        <f>HYPERLINK("https://talan.bank.gov.ua/get-user-certificate/9JaHscTPqAjlLNriF7qK","Завантажити сертифікат")</f>
        <v>Завантажити сертифікат</v>
      </c>
    </row>
    <row r="686" spans="1:5" x14ac:dyDescent="0.3">
      <c r="A686" t="s">
        <v>1716</v>
      </c>
      <c r="B686" t="s">
        <v>5</v>
      </c>
      <c r="C686" t="s">
        <v>1717</v>
      </c>
      <c r="D686" t="s">
        <v>636</v>
      </c>
      <c r="E686" t="str">
        <f>HYPERLINK("https://talan.bank.gov.ua/get-user-certificate/9JaHsu2cpBsdIDj19ML1","Завантажити сертифікат")</f>
        <v>Завантажити сертифікат</v>
      </c>
    </row>
    <row r="687" spans="1:5" x14ac:dyDescent="0.3">
      <c r="A687" t="s">
        <v>1718</v>
      </c>
      <c r="B687" t="s">
        <v>5</v>
      </c>
      <c r="C687" t="s">
        <v>1719</v>
      </c>
      <c r="D687" t="s">
        <v>1720</v>
      </c>
      <c r="E687" t="str">
        <f>HYPERLINK("https://talan.bank.gov.ua/get-user-certificate/9JaHsO_TChIX4vRJjs5x","Завантажити сертифікат")</f>
        <v>Завантажити сертифікат</v>
      </c>
    </row>
    <row r="688" spans="1:5" x14ac:dyDescent="0.3">
      <c r="A688" t="s">
        <v>1721</v>
      </c>
      <c r="B688" t="s">
        <v>5</v>
      </c>
      <c r="C688" t="s">
        <v>1722</v>
      </c>
      <c r="D688" t="s">
        <v>148</v>
      </c>
      <c r="E688" t="str">
        <f>HYPERLINK("https://talan.bank.gov.ua/get-user-certificate/9JaHsWw4fJzA0d5kqRyj","Завантажити сертифікат")</f>
        <v>Завантажити сертифікат</v>
      </c>
    </row>
    <row r="689" spans="1:5" x14ac:dyDescent="0.3">
      <c r="A689" t="s">
        <v>1723</v>
      </c>
      <c r="B689" t="s">
        <v>5</v>
      </c>
      <c r="C689" t="s">
        <v>1724</v>
      </c>
      <c r="D689" t="s">
        <v>1725</v>
      </c>
      <c r="E689" t="str">
        <f>HYPERLINK("https://talan.bank.gov.ua/get-user-certificate/9JaHsetmoC2ej-gyGacj","Завантажити сертифікат")</f>
        <v>Завантажити сертифікат</v>
      </c>
    </row>
    <row r="690" spans="1:5" x14ac:dyDescent="0.3">
      <c r="A690" t="s">
        <v>1726</v>
      </c>
      <c r="B690" t="s">
        <v>5</v>
      </c>
      <c r="C690" t="s">
        <v>1727</v>
      </c>
      <c r="D690" t="s">
        <v>1728</v>
      </c>
      <c r="E690" t="str">
        <f>HYPERLINK("https://talan.bank.gov.ua/get-user-certificate/9JaHsVZrnGI0cl64RLFw","Завантажити сертифікат")</f>
        <v>Завантажити сертифікат</v>
      </c>
    </row>
    <row r="691" spans="1:5" x14ac:dyDescent="0.3">
      <c r="A691" t="s">
        <v>1729</v>
      </c>
      <c r="B691" t="s">
        <v>5</v>
      </c>
      <c r="C691" t="s">
        <v>1730</v>
      </c>
      <c r="D691" t="s">
        <v>636</v>
      </c>
      <c r="E691" t="str">
        <f>HYPERLINK("https://talan.bank.gov.ua/get-user-certificate/9JaHschm5qZSkbzw4rSi","Завантажити сертифікат")</f>
        <v>Завантажити сертифікат</v>
      </c>
    </row>
    <row r="692" spans="1:5" x14ac:dyDescent="0.3">
      <c r="A692" t="s">
        <v>1731</v>
      </c>
      <c r="B692" t="s">
        <v>5</v>
      </c>
      <c r="C692" t="s">
        <v>1732</v>
      </c>
      <c r="D692" t="s">
        <v>359</v>
      </c>
      <c r="E692" t="str">
        <f>HYPERLINK("https://talan.bank.gov.ua/get-user-certificate/9JaHsYiis2CRsG_pd5Ws","Завантажити сертифікат")</f>
        <v>Завантажити сертифікат</v>
      </c>
    </row>
    <row r="693" spans="1:5" x14ac:dyDescent="0.3">
      <c r="A693" t="s">
        <v>1733</v>
      </c>
      <c r="B693" t="s">
        <v>5</v>
      </c>
      <c r="C693" t="s">
        <v>1734</v>
      </c>
      <c r="D693" t="s">
        <v>22</v>
      </c>
      <c r="E693" t="str">
        <f>HYPERLINK("https://talan.bank.gov.ua/get-user-certificate/9JaHsvp-y_IXDbk9_o6n","Завантажити сертифікат")</f>
        <v>Завантажити сертифікат</v>
      </c>
    </row>
    <row r="694" spans="1:5" x14ac:dyDescent="0.3">
      <c r="A694" t="s">
        <v>1735</v>
      </c>
      <c r="B694" t="s">
        <v>5</v>
      </c>
      <c r="C694" t="s">
        <v>1736</v>
      </c>
      <c r="D694" t="s">
        <v>22</v>
      </c>
      <c r="E694" t="str">
        <f>HYPERLINK("https://talan.bank.gov.ua/get-user-certificate/9JaHsfnUFYrxKG0KVwDr","Завантажити сертифікат")</f>
        <v>Завантажити сертифікат</v>
      </c>
    </row>
    <row r="695" spans="1:5" x14ac:dyDescent="0.3">
      <c r="A695" t="s">
        <v>1737</v>
      </c>
      <c r="B695" t="s">
        <v>5</v>
      </c>
      <c r="C695" t="s">
        <v>1738</v>
      </c>
      <c r="D695" t="s">
        <v>1739</v>
      </c>
      <c r="E695" t="str">
        <f>HYPERLINK("https://talan.bank.gov.ua/get-user-certificate/9JaHsvNSK9b6jsoHMJH-","Завантажити сертифікат")</f>
        <v>Завантажити сертифікат</v>
      </c>
    </row>
    <row r="696" spans="1:5" x14ac:dyDescent="0.3">
      <c r="A696" t="s">
        <v>1740</v>
      </c>
      <c r="B696" t="s">
        <v>5</v>
      </c>
      <c r="C696" t="s">
        <v>1741</v>
      </c>
      <c r="D696" t="s">
        <v>1742</v>
      </c>
      <c r="E696" t="str">
        <f>HYPERLINK("https://talan.bank.gov.ua/get-user-certificate/9JaHsYTiK5G5fAnfo33y","Завантажити сертифікат")</f>
        <v>Завантажити сертифікат</v>
      </c>
    </row>
    <row r="697" spans="1:5" x14ac:dyDescent="0.3">
      <c r="A697" t="s">
        <v>1743</v>
      </c>
      <c r="B697" t="s">
        <v>5</v>
      </c>
      <c r="C697" t="s">
        <v>1744</v>
      </c>
      <c r="D697" t="s">
        <v>1745</v>
      </c>
      <c r="E697" t="str">
        <f>HYPERLINK("https://talan.bank.gov.ua/get-user-certificate/9JaHsd8OdQpNCZ5QKk_j","Завантажити сертифікат")</f>
        <v>Завантажити сертифікат</v>
      </c>
    </row>
    <row r="698" spans="1:5" x14ac:dyDescent="0.3">
      <c r="A698" t="s">
        <v>1746</v>
      </c>
      <c r="B698" t="s">
        <v>5</v>
      </c>
      <c r="C698" t="s">
        <v>1747</v>
      </c>
      <c r="D698" t="s">
        <v>583</v>
      </c>
      <c r="E698" t="str">
        <f>HYPERLINK("https://talan.bank.gov.ua/get-user-certificate/9JaHsUbp2emW-FISdUVI","Завантажити сертифікат")</f>
        <v>Завантажити сертифікат</v>
      </c>
    </row>
    <row r="699" spans="1:5" x14ac:dyDescent="0.3">
      <c r="A699" t="s">
        <v>1748</v>
      </c>
      <c r="B699" t="s">
        <v>5</v>
      </c>
      <c r="C699" t="s">
        <v>1749</v>
      </c>
      <c r="D699" t="s">
        <v>1750</v>
      </c>
      <c r="E699" t="str">
        <f>HYPERLINK("https://talan.bank.gov.ua/get-user-certificate/9JaHsdRxlJvLSb7mYs86","Завантажити сертифікат")</f>
        <v>Завантажити сертифікат</v>
      </c>
    </row>
    <row r="700" spans="1:5" x14ac:dyDescent="0.3">
      <c r="A700" t="s">
        <v>1751</v>
      </c>
      <c r="B700" t="s">
        <v>5</v>
      </c>
      <c r="C700" t="s">
        <v>1752</v>
      </c>
      <c r="D700" t="s">
        <v>1753</v>
      </c>
      <c r="E700" t="str">
        <f>HYPERLINK("https://talan.bank.gov.ua/get-user-certificate/9JaHseFwpfC9kjucZI6h","Завантажити сертифікат")</f>
        <v>Завантажити сертифікат</v>
      </c>
    </row>
    <row r="701" spans="1:5" x14ac:dyDescent="0.3">
      <c r="A701" t="s">
        <v>1754</v>
      </c>
      <c r="B701" t="s">
        <v>5</v>
      </c>
      <c r="C701" t="s">
        <v>1755</v>
      </c>
      <c r="D701" t="s">
        <v>1705</v>
      </c>
      <c r="E701" t="str">
        <f>HYPERLINK("https://talan.bank.gov.ua/get-user-certificate/9JaHsNDy_q6FzBPN4VdP","Завантажити сертифікат")</f>
        <v>Завантажити сертифікат</v>
      </c>
    </row>
    <row r="702" spans="1:5" x14ac:dyDescent="0.3">
      <c r="A702" t="s">
        <v>1756</v>
      </c>
      <c r="B702" t="s">
        <v>5</v>
      </c>
      <c r="C702" t="s">
        <v>1757</v>
      </c>
      <c r="D702" t="s">
        <v>583</v>
      </c>
      <c r="E702" t="str">
        <f>HYPERLINK("https://talan.bank.gov.ua/get-user-certificate/9JaHsp64565vCHfLd8en","Завантажити сертифікат")</f>
        <v>Завантажити сертифікат</v>
      </c>
    </row>
    <row r="703" spans="1:5" x14ac:dyDescent="0.3">
      <c r="A703" t="s">
        <v>1758</v>
      </c>
      <c r="B703" t="s">
        <v>5</v>
      </c>
      <c r="C703" t="s">
        <v>1759</v>
      </c>
      <c r="D703" t="s">
        <v>1760</v>
      </c>
      <c r="E703" t="str">
        <f>HYPERLINK("https://talan.bank.gov.ua/get-user-certificate/9JaHsR6T6e1BY0tgvzhL","Завантажити сертифікат")</f>
        <v>Завантажити сертифікат</v>
      </c>
    </row>
    <row r="704" spans="1:5" x14ac:dyDescent="0.3">
      <c r="A704" t="s">
        <v>1761</v>
      </c>
      <c r="B704" t="s">
        <v>5</v>
      </c>
      <c r="C704" t="s">
        <v>1762</v>
      </c>
      <c r="D704" t="s">
        <v>154</v>
      </c>
      <c r="E704" t="str">
        <f>HYPERLINK("https://talan.bank.gov.ua/get-user-certificate/9JaHs8-kIkoPsINTPzbZ","Завантажити сертифікат")</f>
        <v>Завантажити сертифікат</v>
      </c>
    </row>
    <row r="705" spans="1:5" x14ac:dyDescent="0.3">
      <c r="A705" t="s">
        <v>1763</v>
      </c>
      <c r="B705" t="s">
        <v>5</v>
      </c>
      <c r="C705" t="s">
        <v>1764</v>
      </c>
      <c r="D705" t="s">
        <v>1765</v>
      </c>
      <c r="E705" t="str">
        <f>HYPERLINK("https://talan.bank.gov.ua/get-user-certificate/9JaHsNYBdNS3IQQnxeaZ","Завантажити сертифікат")</f>
        <v>Завантажити сертифікат</v>
      </c>
    </row>
    <row r="706" spans="1:5" x14ac:dyDescent="0.3">
      <c r="A706" t="s">
        <v>1766</v>
      </c>
      <c r="B706" t="s">
        <v>5</v>
      </c>
      <c r="C706" t="s">
        <v>1767</v>
      </c>
      <c r="D706" t="s">
        <v>583</v>
      </c>
      <c r="E706" t="str">
        <f>HYPERLINK("https://talan.bank.gov.ua/get-user-certificate/9JaHstj_U7SjcTDtnTcH","Завантажити сертифікат")</f>
        <v>Завантажити сертифікат</v>
      </c>
    </row>
    <row r="707" spans="1:5" x14ac:dyDescent="0.3">
      <c r="A707" t="s">
        <v>1768</v>
      </c>
      <c r="B707" t="s">
        <v>5</v>
      </c>
      <c r="C707" t="s">
        <v>1769</v>
      </c>
      <c r="D707" t="s">
        <v>583</v>
      </c>
      <c r="E707" t="str">
        <f>HYPERLINK("https://talan.bank.gov.ua/get-user-certificate/9JaHsc3YcactDk0cptnZ","Завантажити сертифікат")</f>
        <v>Завантажити сертифікат</v>
      </c>
    </row>
    <row r="708" spans="1:5" x14ac:dyDescent="0.3">
      <c r="A708" t="s">
        <v>1770</v>
      </c>
      <c r="B708" t="s">
        <v>5</v>
      </c>
      <c r="C708" t="s">
        <v>1771</v>
      </c>
      <c r="D708" t="s">
        <v>583</v>
      </c>
      <c r="E708" t="str">
        <f>HYPERLINK("https://talan.bank.gov.ua/get-user-certificate/9JaHsPRy1u_iZJtQ_S-g","Завантажити сертифікат")</f>
        <v>Завантажити сертифікат</v>
      </c>
    </row>
    <row r="709" spans="1:5" x14ac:dyDescent="0.3">
      <c r="A709" t="s">
        <v>1772</v>
      </c>
      <c r="B709" t="s">
        <v>5</v>
      </c>
      <c r="C709" t="s">
        <v>1773</v>
      </c>
      <c r="D709" t="s">
        <v>1774</v>
      </c>
      <c r="E709" t="str">
        <f>HYPERLINK("https://talan.bank.gov.ua/get-user-certificate/9JaHsz8tnd33LlXXD-eZ","Завантажити сертифікат")</f>
        <v>Завантажити сертифікат</v>
      </c>
    </row>
    <row r="710" spans="1:5" x14ac:dyDescent="0.3">
      <c r="A710" t="s">
        <v>1775</v>
      </c>
      <c r="B710" t="s">
        <v>5</v>
      </c>
      <c r="C710" t="s">
        <v>1776</v>
      </c>
      <c r="D710" t="s">
        <v>1777</v>
      </c>
      <c r="E710" t="str">
        <f>HYPERLINK("https://talan.bank.gov.ua/get-user-certificate/9JaHsnOltgSEqPo6Hb_0","Завантажити сертифікат")</f>
        <v>Завантажити сертифікат</v>
      </c>
    </row>
    <row r="711" spans="1:5" x14ac:dyDescent="0.3">
      <c r="A711" t="s">
        <v>1778</v>
      </c>
      <c r="B711" t="s">
        <v>5</v>
      </c>
      <c r="C711" t="s">
        <v>1779</v>
      </c>
      <c r="D711" t="s">
        <v>1780</v>
      </c>
      <c r="E711" t="str">
        <f>HYPERLINK("https://talan.bank.gov.ua/get-user-certificate/9JaHsLk3dXVeb08qigXe","Завантажити сертифікат")</f>
        <v>Завантажити сертифікат</v>
      </c>
    </row>
    <row r="712" spans="1:5" x14ac:dyDescent="0.3">
      <c r="A712" t="s">
        <v>1781</v>
      </c>
      <c r="B712" t="s">
        <v>5</v>
      </c>
      <c r="C712" t="s">
        <v>1782</v>
      </c>
      <c r="D712" t="s">
        <v>343</v>
      </c>
      <c r="E712" t="str">
        <f>HYPERLINK("https://talan.bank.gov.ua/get-user-certificate/9JaHsZhLodN1vf6FXqdn","Завантажити сертифікат")</f>
        <v>Завантажити сертифікат</v>
      </c>
    </row>
    <row r="713" spans="1:5" x14ac:dyDescent="0.3">
      <c r="A713" t="s">
        <v>1783</v>
      </c>
      <c r="B713" t="s">
        <v>5</v>
      </c>
      <c r="C713" t="s">
        <v>1784</v>
      </c>
      <c r="D713" t="s">
        <v>1705</v>
      </c>
      <c r="E713" t="str">
        <f>HYPERLINK("https://talan.bank.gov.ua/get-user-certificate/9JaHs3yVvQZtv_1jJv-a","Завантажити сертифікат")</f>
        <v>Завантажити сертифікат</v>
      </c>
    </row>
    <row r="714" spans="1:5" x14ac:dyDescent="0.3">
      <c r="A714" t="s">
        <v>1785</v>
      </c>
      <c r="B714" t="s">
        <v>5</v>
      </c>
      <c r="C714" t="s">
        <v>1786</v>
      </c>
      <c r="D714" t="s">
        <v>515</v>
      </c>
      <c r="E714" t="str">
        <f>HYPERLINK("https://talan.bank.gov.ua/get-user-certificate/9JaHstSCVYmOU5_HApok","Завантажити сертифікат")</f>
        <v>Завантажити сертифікат</v>
      </c>
    </row>
    <row r="715" spans="1:5" x14ac:dyDescent="0.3">
      <c r="A715" t="s">
        <v>1787</v>
      </c>
      <c r="B715" t="s">
        <v>5</v>
      </c>
      <c r="C715" t="s">
        <v>1788</v>
      </c>
      <c r="D715" t="s">
        <v>1789</v>
      </c>
      <c r="E715" t="str">
        <f>HYPERLINK("https://talan.bank.gov.ua/get-user-certificate/9JaHsfEJoAZCfcOUN7AO","Завантажити сертифікат")</f>
        <v>Завантажити сертифікат</v>
      </c>
    </row>
    <row r="716" spans="1:5" x14ac:dyDescent="0.3">
      <c r="A716" t="s">
        <v>1790</v>
      </c>
      <c r="B716" t="s">
        <v>5</v>
      </c>
      <c r="C716" t="s">
        <v>1791</v>
      </c>
      <c r="D716" t="s">
        <v>1792</v>
      </c>
      <c r="E716" t="str">
        <f>HYPERLINK("https://talan.bank.gov.ua/get-user-certificate/9JaHsX_p0y3_Xo4396Jh","Завантажити сертифікат")</f>
        <v>Завантажити сертифікат</v>
      </c>
    </row>
    <row r="717" spans="1:5" x14ac:dyDescent="0.3">
      <c r="A717" t="s">
        <v>1793</v>
      </c>
      <c r="B717" t="s">
        <v>5</v>
      </c>
      <c r="C717" t="s">
        <v>1794</v>
      </c>
      <c r="D717" t="s">
        <v>1795</v>
      </c>
      <c r="E717" t="str">
        <f>HYPERLINK("https://talan.bank.gov.ua/get-user-certificate/9JaHs4zMW92CJw4AmnAT","Завантажити сертифікат")</f>
        <v>Завантажити сертифікат</v>
      </c>
    </row>
    <row r="718" spans="1:5" x14ac:dyDescent="0.3">
      <c r="A718" t="s">
        <v>1796</v>
      </c>
      <c r="B718" t="s">
        <v>5</v>
      </c>
      <c r="C718" t="s">
        <v>1797</v>
      </c>
      <c r="D718" t="s">
        <v>1798</v>
      </c>
      <c r="E718" t="str">
        <f>HYPERLINK("https://talan.bank.gov.ua/get-user-certificate/9JaHsuJbJ8VzNQGHSX0b","Завантажити сертифікат")</f>
        <v>Завантажити сертифікат</v>
      </c>
    </row>
    <row r="719" spans="1:5" x14ac:dyDescent="0.3">
      <c r="A719" t="s">
        <v>1799</v>
      </c>
      <c r="B719" t="s">
        <v>5</v>
      </c>
      <c r="C719" t="s">
        <v>1800</v>
      </c>
      <c r="D719" t="s">
        <v>1048</v>
      </c>
      <c r="E719" t="str">
        <f>HYPERLINK("https://talan.bank.gov.ua/get-user-certificate/9JaHs8lkYWmD1zDVChT5","Завантажити сертифікат")</f>
        <v>Завантажити сертифікат</v>
      </c>
    </row>
    <row r="720" spans="1:5" x14ac:dyDescent="0.3">
      <c r="A720" t="s">
        <v>1801</v>
      </c>
      <c r="B720" t="s">
        <v>5</v>
      </c>
      <c r="C720" t="s">
        <v>1802</v>
      </c>
      <c r="D720" t="s">
        <v>22</v>
      </c>
      <c r="E720" t="str">
        <f>HYPERLINK("https://talan.bank.gov.ua/get-user-certificate/9JaHsK8otxOZCgqHlGMM","Завантажити сертифікат")</f>
        <v>Завантажити сертифікат</v>
      </c>
    </row>
    <row r="721" spans="1:5" x14ac:dyDescent="0.3">
      <c r="A721" t="s">
        <v>1803</v>
      </c>
      <c r="B721" t="s">
        <v>5</v>
      </c>
      <c r="C721" t="s">
        <v>1804</v>
      </c>
      <c r="D721" t="s">
        <v>22</v>
      </c>
      <c r="E721" t="str">
        <f>HYPERLINK("https://talan.bank.gov.ua/get-user-certificate/9JaHshAa0h--YbhjaobP","Завантажити сертифікат")</f>
        <v>Завантажити сертифікат</v>
      </c>
    </row>
    <row r="722" spans="1:5" x14ac:dyDescent="0.3">
      <c r="A722" t="s">
        <v>1805</v>
      </c>
      <c r="B722" t="s">
        <v>5</v>
      </c>
      <c r="C722" t="s">
        <v>1806</v>
      </c>
      <c r="D722" t="s">
        <v>25</v>
      </c>
      <c r="E722" t="str">
        <f>HYPERLINK("https://talan.bank.gov.ua/get-user-certificate/9JaHsNtK7AB5ViF72S9F","Завантажити сертифікат")</f>
        <v>Завантажити сертифікат</v>
      </c>
    </row>
    <row r="723" spans="1:5" x14ac:dyDescent="0.3">
      <c r="A723" t="s">
        <v>1807</v>
      </c>
      <c r="B723" t="s">
        <v>5</v>
      </c>
      <c r="C723" t="s">
        <v>1808</v>
      </c>
      <c r="D723" t="s">
        <v>489</v>
      </c>
      <c r="E723" t="str">
        <f>HYPERLINK("https://talan.bank.gov.ua/get-user-certificate/9JaHsW9v3cZvRuC3KV7Z","Завантажити сертифікат")</f>
        <v>Завантажити сертифікат</v>
      </c>
    </row>
    <row r="724" spans="1:5" x14ac:dyDescent="0.3">
      <c r="A724" t="s">
        <v>1809</v>
      </c>
      <c r="B724" t="s">
        <v>5</v>
      </c>
      <c r="C724" t="s">
        <v>1810</v>
      </c>
      <c r="D724" t="s">
        <v>669</v>
      </c>
      <c r="E724" t="str">
        <f>HYPERLINK("https://talan.bank.gov.ua/get-user-certificate/9JaHsNFA1FgPdrW7iH5u","Завантажити сертифікат")</f>
        <v>Завантажити сертифікат</v>
      </c>
    </row>
    <row r="725" spans="1:5" x14ac:dyDescent="0.3">
      <c r="A725" t="s">
        <v>1811</v>
      </c>
      <c r="B725" t="s">
        <v>5</v>
      </c>
      <c r="C725" t="s">
        <v>1812</v>
      </c>
      <c r="D725" t="s">
        <v>985</v>
      </c>
      <c r="E725" t="str">
        <f>HYPERLINK("https://talan.bank.gov.ua/get-user-certificate/9JaHs6vjEn6aB_H4SoPq","Завантажити сертифікат")</f>
        <v>Завантажити сертифікат</v>
      </c>
    </row>
    <row r="726" spans="1:5" x14ac:dyDescent="0.3">
      <c r="A726" t="s">
        <v>1813</v>
      </c>
      <c r="B726" t="s">
        <v>5</v>
      </c>
      <c r="C726" t="s">
        <v>1814</v>
      </c>
      <c r="D726" t="s">
        <v>1105</v>
      </c>
      <c r="E726" t="str">
        <f>HYPERLINK("https://talan.bank.gov.ua/get-user-certificate/9JaHsSNtzrpn3Qxq8S5i","Завантажити сертифікат")</f>
        <v>Завантажити сертифікат</v>
      </c>
    </row>
    <row r="727" spans="1:5" x14ac:dyDescent="0.3">
      <c r="A727" t="s">
        <v>1815</v>
      </c>
      <c r="B727" t="s">
        <v>5</v>
      </c>
      <c r="C727" t="s">
        <v>1816</v>
      </c>
      <c r="D727" t="s">
        <v>1105</v>
      </c>
      <c r="E727" t="str">
        <f>HYPERLINK("https://talan.bank.gov.ua/get-user-certificate/9JaHsVmwQpJb4YbsGmFX","Завантажити сертифікат")</f>
        <v>Завантажити сертифікат</v>
      </c>
    </row>
    <row r="728" spans="1:5" x14ac:dyDescent="0.3">
      <c r="A728" t="s">
        <v>1817</v>
      </c>
      <c r="B728" t="s">
        <v>5</v>
      </c>
      <c r="C728" t="s">
        <v>1818</v>
      </c>
      <c r="D728" t="s">
        <v>985</v>
      </c>
      <c r="E728" t="str">
        <f>HYPERLINK("https://talan.bank.gov.ua/get-user-certificate/9JaHsR7UdZ7RqX_cFaGX","Завантажити сертифікат")</f>
        <v>Завантажити сертифікат</v>
      </c>
    </row>
    <row r="729" spans="1:5" x14ac:dyDescent="0.3">
      <c r="A729" t="s">
        <v>1819</v>
      </c>
      <c r="B729" t="s">
        <v>5</v>
      </c>
      <c r="C729" t="s">
        <v>1820</v>
      </c>
      <c r="D729" t="s">
        <v>1821</v>
      </c>
      <c r="E729" t="str">
        <f>HYPERLINK("https://talan.bank.gov.ua/get-user-certificate/9JaHsbR5A22Syr9q7A7B","Завантажити сертифікат")</f>
        <v>Завантажити сертифікат</v>
      </c>
    </row>
    <row r="730" spans="1:5" x14ac:dyDescent="0.3">
      <c r="A730" t="s">
        <v>1822</v>
      </c>
      <c r="B730" t="s">
        <v>5</v>
      </c>
      <c r="C730" t="s">
        <v>1823</v>
      </c>
      <c r="D730" t="s">
        <v>1580</v>
      </c>
      <c r="E730" t="str">
        <f>HYPERLINK("https://talan.bank.gov.ua/get-user-certificate/9JaHs293HnpjhoRJrHJg","Завантажити сертифікат")</f>
        <v>Завантажити сертифікат</v>
      </c>
    </row>
    <row r="731" spans="1:5" x14ac:dyDescent="0.3">
      <c r="A731" t="s">
        <v>1824</v>
      </c>
      <c r="B731" t="s">
        <v>5</v>
      </c>
      <c r="C731" t="s">
        <v>1825</v>
      </c>
      <c r="D731" t="s">
        <v>1826</v>
      </c>
      <c r="E731" t="str">
        <f>HYPERLINK("https://talan.bank.gov.ua/get-user-certificate/9JaHsnFi9Pq1BT7PEpgd","Завантажити сертифікат")</f>
        <v>Завантажити сертифікат</v>
      </c>
    </row>
    <row r="732" spans="1:5" x14ac:dyDescent="0.3">
      <c r="A732" t="s">
        <v>1827</v>
      </c>
      <c r="B732" t="s">
        <v>5</v>
      </c>
      <c r="C732" t="s">
        <v>1828</v>
      </c>
      <c r="D732" t="s">
        <v>1829</v>
      </c>
      <c r="E732" t="str">
        <f>HYPERLINK("https://talan.bank.gov.ua/get-user-certificate/9JaHsxP5TyRV-pxW1L1r","Завантажити сертифікат")</f>
        <v>Завантажити сертифікат</v>
      </c>
    </row>
    <row r="733" spans="1:5" x14ac:dyDescent="0.3">
      <c r="A733" t="s">
        <v>1830</v>
      </c>
      <c r="B733" t="s">
        <v>5</v>
      </c>
      <c r="C733" t="s">
        <v>1831</v>
      </c>
      <c r="D733" t="s">
        <v>1832</v>
      </c>
      <c r="E733" t="str">
        <f>HYPERLINK("https://talan.bank.gov.ua/get-user-certificate/9JaHs1QSOyMoX_ssLIyU","Завантажити сертифікат")</f>
        <v>Завантажити сертифікат</v>
      </c>
    </row>
    <row r="734" spans="1:5" x14ac:dyDescent="0.3">
      <c r="A734" t="s">
        <v>1833</v>
      </c>
      <c r="B734" t="s">
        <v>5</v>
      </c>
      <c r="C734" t="s">
        <v>1834</v>
      </c>
      <c r="D734" t="s">
        <v>1580</v>
      </c>
      <c r="E734" t="str">
        <f>HYPERLINK("https://talan.bank.gov.ua/get-user-certificate/9JaHsIwlWy4GoRnNWcZ6","Завантажити сертифікат")</f>
        <v>Завантажити сертифікат</v>
      </c>
    </row>
    <row r="735" spans="1:5" x14ac:dyDescent="0.3">
      <c r="A735" t="s">
        <v>1835</v>
      </c>
      <c r="B735" t="s">
        <v>5</v>
      </c>
      <c r="C735" t="s">
        <v>1836</v>
      </c>
      <c r="D735" t="s">
        <v>121</v>
      </c>
      <c r="E735" t="str">
        <f>HYPERLINK("https://talan.bank.gov.ua/get-user-certificate/9JaHsmijj9tKYeFdOVJt","Завантажити сертифікат")</f>
        <v>Завантажити сертифікат</v>
      </c>
    </row>
    <row r="736" spans="1:5" x14ac:dyDescent="0.3">
      <c r="A736" t="s">
        <v>1837</v>
      </c>
      <c r="B736" t="s">
        <v>5</v>
      </c>
      <c r="C736" t="s">
        <v>1838</v>
      </c>
      <c r="D736" t="s">
        <v>1580</v>
      </c>
      <c r="E736" t="str">
        <f>HYPERLINK("https://talan.bank.gov.ua/get-user-certificate/9JaHsSW0t0IcFHUurN1c","Завантажити сертифікат")</f>
        <v>Завантажити сертифікат</v>
      </c>
    </row>
    <row r="737" spans="1:5" x14ac:dyDescent="0.3">
      <c r="A737" t="s">
        <v>1839</v>
      </c>
      <c r="B737" t="s">
        <v>5</v>
      </c>
      <c r="C737" t="s">
        <v>1840</v>
      </c>
      <c r="D737" t="s">
        <v>22</v>
      </c>
      <c r="E737" t="str">
        <f>HYPERLINK("https://talan.bank.gov.ua/get-user-certificate/9JaHspuo9gbStLhHhS3z","Завантажити сертифікат")</f>
        <v>Завантажити сертифікат</v>
      </c>
    </row>
    <row r="738" spans="1:5" x14ac:dyDescent="0.3">
      <c r="A738" t="s">
        <v>1841</v>
      </c>
      <c r="B738" t="s">
        <v>5</v>
      </c>
      <c r="C738" t="s">
        <v>1842</v>
      </c>
      <c r="D738" t="s">
        <v>1843</v>
      </c>
      <c r="E738" t="str">
        <f>HYPERLINK("https://talan.bank.gov.ua/get-user-certificate/9JaHsxEpECqsacMxHkso","Завантажити сертифікат")</f>
        <v>Завантажити сертифікат</v>
      </c>
    </row>
    <row r="739" spans="1:5" x14ac:dyDescent="0.3">
      <c r="A739" t="s">
        <v>1844</v>
      </c>
      <c r="B739" t="s">
        <v>5</v>
      </c>
      <c r="C739" t="s">
        <v>1845</v>
      </c>
      <c r="D739" t="s">
        <v>577</v>
      </c>
      <c r="E739" t="str">
        <f>HYPERLINK("https://talan.bank.gov.ua/get-user-certificate/9JaHsOJi-RmMQQcXaSFA","Завантажити сертифікат")</f>
        <v>Завантажити сертифікат</v>
      </c>
    </row>
    <row r="740" spans="1:5" x14ac:dyDescent="0.3">
      <c r="A740" t="s">
        <v>1846</v>
      </c>
      <c r="B740" t="s">
        <v>5</v>
      </c>
      <c r="C740" t="s">
        <v>1847</v>
      </c>
      <c r="D740" t="s">
        <v>577</v>
      </c>
      <c r="E740" t="str">
        <f>HYPERLINK("https://talan.bank.gov.ua/get-user-certificate/9JaHs17Bd_qU4SaQP_-C","Завантажити сертифікат")</f>
        <v>Завантажити сертифікат</v>
      </c>
    </row>
    <row r="741" spans="1:5" x14ac:dyDescent="0.3">
      <c r="A741" t="s">
        <v>1848</v>
      </c>
      <c r="B741" t="s">
        <v>5</v>
      </c>
      <c r="C741" t="s">
        <v>1849</v>
      </c>
      <c r="D741" t="s">
        <v>577</v>
      </c>
      <c r="E741" t="str">
        <f>HYPERLINK("https://talan.bank.gov.ua/get-user-certificate/9JaHsWuilnt3qJWZrWon","Завантажити сертифікат")</f>
        <v>Завантажити сертифікат</v>
      </c>
    </row>
    <row r="742" spans="1:5" x14ac:dyDescent="0.3">
      <c r="A742" t="s">
        <v>1850</v>
      </c>
      <c r="B742" t="s">
        <v>5</v>
      </c>
      <c r="C742" t="s">
        <v>1851</v>
      </c>
      <c r="D742" t="s">
        <v>25</v>
      </c>
      <c r="E742" t="str">
        <f>HYPERLINK("https://talan.bank.gov.ua/get-user-certificate/9JaHsJ-otHllOKiWkEpF","Завантажити сертифікат")</f>
        <v>Завантажити сертифікат</v>
      </c>
    </row>
    <row r="743" spans="1:5" x14ac:dyDescent="0.3">
      <c r="A743" t="s">
        <v>1852</v>
      </c>
      <c r="B743" t="s">
        <v>5</v>
      </c>
      <c r="C743" t="s">
        <v>1853</v>
      </c>
      <c r="D743" t="s">
        <v>1854</v>
      </c>
      <c r="E743" t="str">
        <f>HYPERLINK("https://talan.bank.gov.ua/get-user-certificate/9JaHsZpQn_K1-PxbkzOu","Завантажити сертифікат")</f>
        <v>Завантажити сертифікат</v>
      </c>
    </row>
    <row r="744" spans="1:5" x14ac:dyDescent="0.3">
      <c r="A744" t="s">
        <v>1855</v>
      </c>
      <c r="B744" t="s">
        <v>5</v>
      </c>
      <c r="C744" t="s">
        <v>1856</v>
      </c>
      <c r="D744" t="s">
        <v>1857</v>
      </c>
      <c r="E744" t="str">
        <f>HYPERLINK("https://talan.bank.gov.ua/get-user-certificate/9JaHsNRXTBTFZFn7OhNN","Завантажити сертифікат")</f>
        <v>Завантажити сертифікат</v>
      </c>
    </row>
    <row r="745" spans="1:5" x14ac:dyDescent="0.3">
      <c r="A745" t="s">
        <v>1858</v>
      </c>
      <c r="B745" t="s">
        <v>5</v>
      </c>
      <c r="C745" t="s">
        <v>1859</v>
      </c>
      <c r="D745" t="s">
        <v>636</v>
      </c>
      <c r="E745" t="str">
        <f>HYPERLINK("https://talan.bank.gov.ua/get-user-certificate/9JaHsAj_F8kSxWeQDyss","Завантажити сертифікат")</f>
        <v>Завантажити сертифікат</v>
      </c>
    </row>
    <row r="746" spans="1:5" x14ac:dyDescent="0.3">
      <c r="A746" t="s">
        <v>1860</v>
      </c>
      <c r="B746" t="s">
        <v>5</v>
      </c>
      <c r="C746" t="s">
        <v>1861</v>
      </c>
      <c r="D746" t="s">
        <v>1862</v>
      </c>
      <c r="E746" t="str">
        <f>HYPERLINK("https://talan.bank.gov.ua/get-user-certificate/9JaHsjM4blv5a4SbY6Gb","Завантажити сертифікат")</f>
        <v>Завантажити сертифікат</v>
      </c>
    </row>
    <row r="747" spans="1:5" x14ac:dyDescent="0.3">
      <c r="A747" t="s">
        <v>1863</v>
      </c>
      <c r="B747" t="s">
        <v>5</v>
      </c>
      <c r="C747" t="s">
        <v>1864</v>
      </c>
      <c r="D747" t="s">
        <v>1865</v>
      </c>
      <c r="E747" t="str">
        <f>HYPERLINK("https://talan.bank.gov.ua/get-user-certificate/9JaHspvZdLpI-mu2QnmZ","Завантажити сертифікат")</f>
        <v>Завантажити сертифікат</v>
      </c>
    </row>
    <row r="748" spans="1:5" x14ac:dyDescent="0.3">
      <c r="A748" t="s">
        <v>1866</v>
      </c>
      <c r="B748" t="s">
        <v>5</v>
      </c>
      <c r="C748" t="s">
        <v>1867</v>
      </c>
      <c r="D748" t="s">
        <v>1097</v>
      </c>
      <c r="E748" t="str">
        <f>HYPERLINK("https://talan.bank.gov.ua/get-user-certificate/9JaHsEEFOdlwEpwUnzbl","Завантажити сертифікат")</f>
        <v>Завантажити сертифікат</v>
      </c>
    </row>
    <row r="749" spans="1:5" x14ac:dyDescent="0.3">
      <c r="A749" t="s">
        <v>1868</v>
      </c>
      <c r="B749" t="s">
        <v>5</v>
      </c>
      <c r="C749" t="s">
        <v>1869</v>
      </c>
      <c r="D749" t="s">
        <v>22</v>
      </c>
      <c r="E749" t="str">
        <f>HYPERLINK("https://talan.bank.gov.ua/get-user-certificate/9JaHst2XdZ4kwvZzuh2N","Завантажити сертифікат")</f>
        <v>Завантажити сертифікат</v>
      </c>
    </row>
    <row r="750" spans="1:5" x14ac:dyDescent="0.3">
      <c r="A750" t="s">
        <v>1870</v>
      </c>
      <c r="B750" t="s">
        <v>5</v>
      </c>
      <c r="C750" t="s">
        <v>1871</v>
      </c>
      <c r="D750" t="s">
        <v>1872</v>
      </c>
      <c r="E750" t="str">
        <f>HYPERLINK("https://talan.bank.gov.ua/get-user-certificate/9JaHs8bj-uGuKNgNUgZc","Завантажити сертифікат")</f>
        <v>Завантажити сертифікат</v>
      </c>
    </row>
    <row r="751" spans="1:5" x14ac:dyDescent="0.3">
      <c r="A751" t="s">
        <v>1873</v>
      </c>
      <c r="B751" t="s">
        <v>5</v>
      </c>
      <c r="C751" t="s">
        <v>1874</v>
      </c>
      <c r="D751" t="s">
        <v>232</v>
      </c>
      <c r="E751" t="str">
        <f>HYPERLINK("https://talan.bank.gov.ua/get-user-certificate/9JaHsXo3H8bSfiDssYY3","Завантажити сертифікат")</f>
        <v>Завантажити сертифікат</v>
      </c>
    </row>
    <row r="752" spans="1:5" x14ac:dyDescent="0.3">
      <c r="A752" t="s">
        <v>1875</v>
      </c>
      <c r="B752" t="s">
        <v>5</v>
      </c>
      <c r="C752" t="s">
        <v>1876</v>
      </c>
      <c r="D752" t="s">
        <v>985</v>
      </c>
      <c r="E752" t="str">
        <f>HYPERLINK("https://talan.bank.gov.ua/get-user-certificate/9JaHsRQmLXab10jRBgGy","Завантажити сертифікат")</f>
        <v>Завантажити сертифікат</v>
      </c>
    </row>
    <row r="753" spans="1:5" x14ac:dyDescent="0.3">
      <c r="A753" t="s">
        <v>1877</v>
      </c>
      <c r="B753" t="s">
        <v>5</v>
      </c>
      <c r="C753" t="s">
        <v>1878</v>
      </c>
      <c r="D753" t="s">
        <v>1879</v>
      </c>
      <c r="E753" t="str">
        <f>HYPERLINK("https://talan.bank.gov.ua/get-user-certificate/9JaHsWfZcsD0ZldEM0wh","Завантажити сертифікат")</f>
        <v>Завантажити сертифікат</v>
      </c>
    </row>
    <row r="754" spans="1:5" x14ac:dyDescent="0.3">
      <c r="A754" t="s">
        <v>1880</v>
      </c>
      <c r="B754" t="s">
        <v>5</v>
      </c>
      <c r="C754" t="s">
        <v>1881</v>
      </c>
      <c r="D754" t="s">
        <v>102</v>
      </c>
      <c r="E754" t="str">
        <f>HYPERLINK("https://talan.bank.gov.ua/get-user-certificate/9JaHsmrMfgVytnD7b1zY","Завантажити сертифікат")</f>
        <v>Завантажити сертифікат</v>
      </c>
    </row>
    <row r="755" spans="1:5" x14ac:dyDescent="0.3">
      <c r="A755" t="s">
        <v>1882</v>
      </c>
      <c r="B755" t="s">
        <v>5</v>
      </c>
      <c r="C755" t="s">
        <v>1883</v>
      </c>
      <c r="D755" t="s">
        <v>1884</v>
      </c>
      <c r="E755" t="str">
        <f>HYPERLINK("https://talan.bank.gov.ua/get-user-certificate/9JaHsm2P5Qt9pciMWo97","Завантажити сертифікат")</f>
        <v>Завантажити сертифікат</v>
      </c>
    </row>
    <row r="756" spans="1:5" x14ac:dyDescent="0.3">
      <c r="A756" t="s">
        <v>1885</v>
      </c>
      <c r="B756" t="s">
        <v>5</v>
      </c>
      <c r="C756" t="s">
        <v>1886</v>
      </c>
      <c r="D756" t="s">
        <v>1887</v>
      </c>
      <c r="E756" t="str">
        <f>HYPERLINK("https://talan.bank.gov.ua/get-user-certificate/9JaHszv_b6uz4pQzDHsQ","Завантажити сертифікат")</f>
        <v>Завантажити сертифікат</v>
      </c>
    </row>
    <row r="757" spans="1:5" x14ac:dyDescent="0.3">
      <c r="A757" t="s">
        <v>1888</v>
      </c>
      <c r="B757" t="s">
        <v>5</v>
      </c>
      <c r="C757" t="s">
        <v>1889</v>
      </c>
      <c r="D757" t="s">
        <v>985</v>
      </c>
      <c r="E757" t="str">
        <f>HYPERLINK("https://talan.bank.gov.ua/get-user-certificate/9JaHsoNLwQwY6-CpP-y3","Завантажити сертифікат")</f>
        <v>Завантажити сертифікат</v>
      </c>
    </row>
    <row r="758" spans="1:5" x14ac:dyDescent="0.3">
      <c r="A758" t="s">
        <v>1890</v>
      </c>
      <c r="B758" t="s">
        <v>5</v>
      </c>
      <c r="C758" t="s">
        <v>1891</v>
      </c>
      <c r="D758" t="s">
        <v>1892</v>
      </c>
      <c r="E758" t="str">
        <f>HYPERLINK("https://talan.bank.gov.ua/get-user-certificate/9JaHscQJ91hfSjuON1Hf","Завантажити сертифікат")</f>
        <v>Завантажити сертифікат</v>
      </c>
    </row>
    <row r="759" spans="1:5" x14ac:dyDescent="0.3">
      <c r="A759" t="s">
        <v>1893</v>
      </c>
      <c r="B759" t="s">
        <v>5</v>
      </c>
      <c r="C759" t="s">
        <v>1894</v>
      </c>
      <c r="D759" t="s">
        <v>461</v>
      </c>
      <c r="E759" t="str">
        <f>HYPERLINK("https://talan.bank.gov.ua/get-user-certificate/9JaHsdeHOQ1ojlqwVezE","Завантажити сертифікат")</f>
        <v>Завантажити сертифікат</v>
      </c>
    </row>
    <row r="760" spans="1:5" x14ac:dyDescent="0.3">
      <c r="A760" t="s">
        <v>1895</v>
      </c>
      <c r="B760" t="s">
        <v>5</v>
      </c>
      <c r="C760" t="s">
        <v>1896</v>
      </c>
      <c r="D760" t="s">
        <v>1897</v>
      </c>
      <c r="E760" t="str">
        <f>HYPERLINK("https://talan.bank.gov.ua/get-user-certificate/9JaHsSG0ofI7Z1y8m9N8","Завантажити сертифікат")</f>
        <v>Завантажити сертифікат</v>
      </c>
    </row>
    <row r="761" spans="1:5" x14ac:dyDescent="0.3">
      <c r="A761" t="s">
        <v>1898</v>
      </c>
      <c r="B761" t="s">
        <v>5</v>
      </c>
      <c r="C761" t="s">
        <v>1899</v>
      </c>
      <c r="D761" t="s">
        <v>323</v>
      </c>
      <c r="E761" t="str">
        <f>HYPERLINK("https://talan.bank.gov.ua/get-user-certificate/9JaHsVilkVfRbkOeHooS","Завантажити сертифікат")</f>
        <v>Завантажити сертифікат</v>
      </c>
    </row>
    <row r="762" spans="1:5" x14ac:dyDescent="0.3">
      <c r="A762" t="s">
        <v>1900</v>
      </c>
      <c r="B762" t="s">
        <v>5</v>
      </c>
      <c r="C762" t="s">
        <v>1901</v>
      </c>
      <c r="D762" t="s">
        <v>323</v>
      </c>
      <c r="E762" t="str">
        <f>HYPERLINK("https://talan.bank.gov.ua/get-user-certificate/9JaHs0-jzPkpcVqilANZ","Завантажити сертифікат")</f>
        <v>Завантажити сертифікат</v>
      </c>
    </row>
    <row r="763" spans="1:5" x14ac:dyDescent="0.3">
      <c r="A763" t="s">
        <v>1902</v>
      </c>
      <c r="B763" t="s">
        <v>5</v>
      </c>
      <c r="C763" t="s">
        <v>1903</v>
      </c>
      <c r="D763" t="s">
        <v>636</v>
      </c>
      <c r="E763" t="str">
        <f>HYPERLINK("https://talan.bank.gov.ua/get-user-certificate/9JaHsEwftIwvd31rCCjK","Завантажити сертифікат")</f>
        <v>Завантажити сертифікат</v>
      </c>
    </row>
    <row r="764" spans="1:5" x14ac:dyDescent="0.3">
      <c r="A764" t="s">
        <v>1904</v>
      </c>
      <c r="B764" t="s">
        <v>5</v>
      </c>
      <c r="C764" t="s">
        <v>1905</v>
      </c>
      <c r="D764" t="s">
        <v>1906</v>
      </c>
      <c r="E764" t="str">
        <f>HYPERLINK("https://talan.bank.gov.ua/get-user-certificate/9JaHs5zYqeL7Fn6Qkrru","Завантажити сертифікат")</f>
        <v>Завантажити сертифікат</v>
      </c>
    </row>
    <row r="765" spans="1:5" x14ac:dyDescent="0.3">
      <c r="A765" t="s">
        <v>1907</v>
      </c>
      <c r="B765" t="s">
        <v>5</v>
      </c>
      <c r="C765" t="s">
        <v>1908</v>
      </c>
      <c r="D765" t="s">
        <v>1909</v>
      </c>
      <c r="E765" t="str">
        <f>HYPERLINK("https://talan.bank.gov.ua/get-user-certificate/9JaHs1VAY-w-LQ6v44lj","Завантажити сертифікат")</f>
        <v>Завантажити сертифікат</v>
      </c>
    </row>
    <row r="766" spans="1:5" x14ac:dyDescent="0.3">
      <c r="A766" t="s">
        <v>1910</v>
      </c>
      <c r="B766" t="s">
        <v>5</v>
      </c>
      <c r="C766" t="s">
        <v>1911</v>
      </c>
      <c r="D766" t="s">
        <v>1912</v>
      </c>
      <c r="E766" t="str">
        <f>HYPERLINK("https://talan.bank.gov.ua/get-user-certificate/9JaHs4Mz7Gze-UOCLZGK","Завантажити сертифікат")</f>
        <v>Завантажити сертифікат</v>
      </c>
    </row>
    <row r="767" spans="1:5" x14ac:dyDescent="0.3">
      <c r="A767" t="s">
        <v>1913</v>
      </c>
      <c r="B767" t="s">
        <v>5</v>
      </c>
      <c r="C767" t="s">
        <v>1914</v>
      </c>
      <c r="D767" t="s">
        <v>1915</v>
      </c>
      <c r="E767" t="str">
        <f>HYPERLINK("https://talan.bank.gov.ua/get-user-certificate/9JaHsTXDO7m68BdpCf2C","Завантажити сертифікат")</f>
        <v>Завантажити сертифікат</v>
      </c>
    </row>
    <row r="768" spans="1:5" x14ac:dyDescent="0.3">
      <c r="A768" t="s">
        <v>1916</v>
      </c>
      <c r="B768" t="s">
        <v>5</v>
      </c>
      <c r="C768" t="s">
        <v>1917</v>
      </c>
      <c r="D768" t="s">
        <v>428</v>
      </c>
      <c r="E768" t="str">
        <f>HYPERLINK("https://talan.bank.gov.ua/get-user-certificate/9JaHs7LAoBxciWAIIfiE","Завантажити сертифікат")</f>
        <v>Завантажити сертифікат</v>
      </c>
    </row>
    <row r="769" spans="1:5" x14ac:dyDescent="0.3">
      <c r="A769" t="s">
        <v>1918</v>
      </c>
      <c r="B769" t="s">
        <v>5</v>
      </c>
      <c r="C769" t="s">
        <v>1919</v>
      </c>
      <c r="D769" t="s">
        <v>955</v>
      </c>
      <c r="E769" t="str">
        <f>HYPERLINK("https://talan.bank.gov.ua/get-user-certificate/9JaHsWbOZuxFb3houMsp","Завантажити сертифікат")</f>
        <v>Завантажити сертифікат</v>
      </c>
    </row>
    <row r="770" spans="1:5" x14ac:dyDescent="0.3">
      <c r="A770" t="s">
        <v>1920</v>
      </c>
      <c r="B770" t="s">
        <v>5</v>
      </c>
      <c r="C770" t="s">
        <v>1921</v>
      </c>
      <c r="D770" t="s">
        <v>40</v>
      </c>
      <c r="E770" t="str">
        <f>HYPERLINK("https://talan.bank.gov.ua/get-user-certificate/9JaHsukJ1R3-0Kxl6Q3G","Завантажити сертифікат")</f>
        <v>Завантажити сертифікат</v>
      </c>
    </row>
    <row r="771" spans="1:5" x14ac:dyDescent="0.3">
      <c r="A771" t="s">
        <v>1922</v>
      </c>
      <c r="B771" t="s">
        <v>5</v>
      </c>
      <c r="C771" t="s">
        <v>1923</v>
      </c>
      <c r="D771" t="s">
        <v>1924</v>
      </c>
      <c r="E771" t="str">
        <f>HYPERLINK("https://talan.bank.gov.ua/get-user-certificate/9JaHsxM6DsJ6LR3x-jv_","Завантажити сертифікат")</f>
        <v>Завантажити сертифікат</v>
      </c>
    </row>
    <row r="772" spans="1:5" x14ac:dyDescent="0.3">
      <c r="A772" t="s">
        <v>1925</v>
      </c>
      <c r="B772" t="s">
        <v>5</v>
      </c>
      <c r="C772" t="s">
        <v>1926</v>
      </c>
      <c r="D772" t="s">
        <v>1927</v>
      </c>
      <c r="E772" t="str">
        <f>HYPERLINK("https://talan.bank.gov.ua/get-user-certificate/9JaHsVLRSKJ6HNUHtdfA","Завантажити сертифікат")</f>
        <v>Завантажити сертифікат</v>
      </c>
    </row>
    <row r="773" spans="1:5" x14ac:dyDescent="0.3">
      <c r="A773" t="s">
        <v>1928</v>
      </c>
      <c r="B773" t="s">
        <v>5</v>
      </c>
      <c r="C773" t="s">
        <v>1929</v>
      </c>
      <c r="D773" t="s">
        <v>1930</v>
      </c>
      <c r="E773" t="str">
        <f>HYPERLINK("https://talan.bank.gov.ua/get-user-certificate/9JaHs5fq7G3FCuzMrf-W","Завантажити сертифікат")</f>
        <v>Завантажити сертифікат</v>
      </c>
    </row>
    <row r="774" spans="1:5" x14ac:dyDescent="0.3">
      <c r="A774" t="s">
        <v>1931</v>
      </c>
      <c r="B774" t="s">
        <v>5</v>
      </c>
      <c r="C774" t="s">
        <v>1932</v>
      </c>
      <c r="D774" t="s">
        <v>669</v>
      </c>
      <c r="E774" t="str">
        <f>HYPERLINK("https://talan.bank.gov.ua/get-user-certificate/9JaHs-UseuFMDwfgZki0","Завантажити сертифікат")</f>
        <v>Завантажити сертифікат</v>
      </c>
    </row>
    <row r="775" spans="1:5" x14ac:dyDescent="0.3">
      <c r="A775" t="s">
        <v>1933</v>
      </c>
      <c r="B775" t="s">
        <v>5</v>
      </c>
      <c r="C775" t="s">
        <v>1934</v>
      </c>
      <c r="D775" t="s">
        <v>1296</v>
      </c>
      <c r="E775" t="str">
        <f>HYPERLINK("https://talan.bank.gov.ua/get-user-certificate/9JaHsx_6v76aP2WKSvzT","Завантажити сертифікат")</f>
        <v>Завантажити сертифікат</v>
      </c>
    </row>
    <row r="776" spans="1:5" x14ac:dyDescent="0.3">
      <c r="A776" t="s">
        <v>1935</v>
      </c>
      <c r="B776" t="s">
        <v>5</v>
      </c>
      <c r="C776" t="s">
        <v>1936</v>
      </c>
      <c r="D776" t="s">
        <v>1937</v>
      </c>
      <c r="E776" t="str">
        <f>HYPERLINK("https://talan.bank.gov.ua/get-user-certificate/9JaHsqh_foEaBq1_W5vC","Завантажити сертифікат")</f>
        <v>Завантажити сертифікат</v>
      </c>
    </row>
    <row r="777" spans="1:5" x14ac:dyDescent="0.3">
      <c r="A777" t="s">
        <v>1938</v>
      </c>
      <c r="B777" t="s">
        <v>5</v>
      </c>
      <c r="C777" t="s">
        <v>1939</v>
      </c>
      <c r="D777" t="s">
        <v>1940</v>
      </c>
      <c r="E777" t="str">
        <f>HYPERLINK("https://talan.bank.gov.ua/get-user-certificate/9JaHshRhF2SIg65io0m3","Завантажити сертифікат")</f>
        <v>Завантажити сертифікат</v>
      </c>
    </row>
    <row r="778" spans="1:5" x14ac:dyDescent="0.3">
      <c r="A778" t="s">
        <v>1941</v>
      </c>
      <c r="B778" t="s">
        <v>5</v>
      </c>
      <c r="C778" t="s">
        <v>1942</v>
      </c>
      <c r="D778" t="s">
        <v>315</v>
      </c>
      <c r="E778" t="str">
        <f>HYPERLINK("https://talan.bank.gov.ua/get-user-certificate/9JaHsOVlBBMMCwIHEkfs","Завантажити сертифікат")</f>
        <v>Завантажити сертифікат</v>
      </c>
    </row>
    <row r="779" spans="1:5" x14ac:dyDescent="0.3">
      <c r="A779" t="s">
        <v>1943</v>
      </c>
      <c r="B779" t="s">
        <v>5</v>
      </c>
      <c r="C779" t="s">
        <v>1944</v>
      </c>
      <c r="D779" t="s">
        <v>1945</v>
      </c>
      <c r="E779" t="str">
        <f>HYPERLINK("https://talan.bank.gov.ua/get-user-certificate/9JaHszL-UdLgADc0SVk1","Завантажити сертифікат")</f>
        <v>Завантажити сертифікат</v>
      </c>
    </row>
    <row r="780" spans="1:5" x14ac:dyDescent="0.3">
      <c r="A780" t="s">
        <v>1946</v>
      </c>
      <c r="B780" t="s">
        <v>5</v>
      </c>
      <c r="C780" t="s">
        <v>1947</v>
      </c>
      <c r="D780" t="s">
        <v>293</v>
      </c>
      <c r="E780" t="str">
        <f>HYPERLINK("https://talan.bank.gov.ua/get-user-certificate/9JaHsNeiEVWD7cmc2Ut4","Завантажити сертифікат")</f>
        <v>Завантажити сертифікат</v>
      </c>
    </row>
    <row r="781" spans="1:5" x14ac:dyDescent="0.3">
      <c r="A781" t="s">
        <v>1948</v>
      </c>
      <c r="B781" t="s">
        <v>5</v>
      </c>
      <c r="C781" t="s">
        <v>1949</v>
      </c>
      <c r="D781" t="s">
        <v>315</v>
      </c>
      <c r="E781" t="str">
        <f>HYPERLINK("https://talan.bank.gov.ua/get-user-certificate/9JaHswvv7LeM0TxD_FbB","Завантажити сертифікат")</f>
        <v>Завантажити сертифікат</v>
      </c>
    </row>
    <row r="782" spans="1:5" x14ac:dyDescent="0.3">
      <c r="A782" t="s">
        <v>1950</v>
      </c>
      <c r="B782" t="s">
        <v>5</v>
      </c>
      <c r="C782" t="s">
        <v>1951</v>
      </c>
      <c r="D782" t="s">
        <v>248</v>
      </c>
      <c r="E782" t="str">
        <f>HYPERLINK("https://talan.bank.gov.ua/get-user-certificate/9JaHs__B4aST9vjAjFhm","Завантажити сертифікат")</f>
        <v>Завантажити сертифікат</v>
      </c>
    </row>
    <row r="783" spans="1:5" x14ac:dyDescent="0.3">
      <c r="A783" t="s">
        <v>1952</v>
      </c>
      <c r="B783" t="s">
        <v>5</v>
      </c>
      <c r="C783" t="s">
        <v>1953</v>
      </c>
      <c r="D783" t="s">
        <v>315</v>
      </c>
      <c r="E783" t="str">
        <f>HYPERLINK("https://talan.bank.gov.ua/get-user-certificate/9JaHsvLOTQe4JI9akdI_","Завантажити сертифікат")</f>
        <v>Завантажити сертифікат</v>
      </c>
    </row>
    <row r="784" spans="1:5" x14ac:dyDescent="0.3">
      <c r="A784" t="s">
        <v>1954</v>
      </c>
      <c r="B784" t="s">
        <v>5</v>
      </c>
      <c r="C784" t="s">
        <v>1955</v>
      </c>
      <c r="D784" t="s">
        <v>636</v>
      </c>
      <c r="E784" t="str">
        <f>HYPERLINK("https://talan.bank.gov.ua/get-user-certificate/9JaHsfFHR7seRqvH8_oj","Завантажити сертифікат")</f>
        <v>Завантажити сертифікат</v>
      </c>
    </row>
    <row r="785" spans="1:5" x14ac:dyDescent="0.3">
      <c r="A785" t="s">
        <v>1956</v>
      </c>
      <c r="B785" t="s">
        <v>5</v>
      </c>
      <c r="C785" t="s">
        <v>1957</v>
      </c>
      <c r="D785" t="s">
        <v>293</v>
      </c>
      <c r="E785" t="str">
        <f>HYPERLINK("https://talan.bank.gov.ua/get-user-certificate/9JaHsBtv9WQX5f_ksCn5","Завантажити сертифікат")</f>
        <v>Завантажити сертифікат</v>
      </c>
    </row>
    <row r="786" spans="1:5" x14ac:dyDescent="0.3">
      <c r="A786" t="s">
        <v>1958</v>
      </c>
      <c r="B786" t="s">
        <v>5</v>
      </c>
      <c r="C786" t="s">
        <v>1959</v>
      </c>
      <c r="D786" t="s">
        <v>293</v>
      </c>
      <c r="E786" t="str">
        <f>HYPERLINK("https://talan.bank.gov.ua/get-user-certificate/9JaHsoWRr8RZuqoN5zW_","Завантажити сертифікат")</f>
        <v>Завантажити сертифікат</v>
      </c>
    </row>
    <row r="787" spans="1:5" x14ac:dyDescent="0.3">
      <c r="A787" t="s">
        <v>1960</v>
      </c>
      <c r="B787" t="s">
        <v>5</v>
      </c>
      <c r="C787" t="s">
        <v>1961</v>
      </c>
      <c r="D787" t="s">
        <v>1962</v>
      </c>
      <c r="E787" t="str">
        <f>HYPERLINK("https://talan.bank.gov.ua/get-user-certificate/9JaHs2LkU4CDh-6VE-eq","Завантажити сертифікат")</f>
        <v>Завантажити сертифікат</v>
      </c>
    </row>
    <row r="788" spans="1:5" x14ac:dyDescent="0.3">
      <c r="A788" t="s">
        <v>1963</v>
      </c>
      <c r="B788" t="s">
        <v>5</v>
      </c>
      <c r="C788" t="s">
        <v>1964</v>
      </c>
      <c r="D788" t="s">
        <v>1426</v>
      </c>
      <c r="E788" t="str">
        <f>HYPERLINK("https://talan.bank.gov.ua/get-user-certificate/9JaHsJ7ypm9f7wgQarqy","Завантажити сертифікат")</f>
        <v>Завантажити сертифікат</v>
      </c>
    </row>
    <row r="789" spans="1:5" x14ac:dyDescent="0.3">
      <c r="A789" t="s">
        <v>1965</v>
      </c>
      <c r="B789" t="s">
        <v>5</v>
      </c>
      <c r="C789" t="s">
        <v>1966</v>
      </c>
      <c r="D789" t="s">
        <v>1967</v>
      </c>
      <c r="E789" t="str">
        <f>HYPERLINK("https://talan.bank.gov.ua/get-user-certificate/9JaHsfKEC0bPT4sCTNlB","Завантажити сертифікат")</f>
        <v>Завантажити сертифікат</v>
      </c>
    </row>
    <row r="790" spans="1:5" x14ac:dyDescent="0.3">
      <c r="A790" t="s">
        <v>1968</v>
      </c>
      <c r="B790" t="s">
        <v>5</v>
      </c>
      <c r="C790" t="s">
        <v>1969</v>
      </c>
      <c r="D790" t="s">
        <v>636</v>
      </c>
      <c r="E790" t="str">
        <f>HYPERLINK("https://talan.bank.gov.ua/get-user-certificate/9JaHsLnNTKhbzGKE1tpK","Завантажити сертифікат")</f>
        <v>Завантажити сертифікат</v>
      </c>
    </row>
    <row r="791" spans="1:5" x14ac:dyDescent="0.3">
      <c r="A791" t="s">
        <v>1970</v>
      </c>
      <c r="B791" t="s">
        <v>5</v>
      </c>
      <c r="C791" t="s">
        <v>1971</v>
      </c>
      <c r="D791" t="s">
        <v>421</v>
      </c>
      <c r="E791" t="str">
        <f>HYPERLINK("https://talan.bank.gov.ua/get-user-certificate/9JaHsuodwZ6goZhDdHlC","Завантажити сертифікат")</f>
        <v>Завантажити сертифікат</v>
      </c>
    </row>
    <row r="792" spans="1:5" x14ac:dyDescent="0.3">
      <c r="A792" t="s">
        <v>1972</v>
      </c>
      <c r="B792" t="s">
        <v>5</v>
      </c>
      <c r="C792" t="s">
        <v>1973</v>
      </c>
      <c r="D792" t="s">
        <v>40</v>
      </c>
      <c r="E792" t="str">
        <f>HYPERLINK("https://talan.bank.gov.ua/get-user-certificate/9JaHsQwjiIfUZj3zqhkh","Завантажити сертифікат")</f>
        <v>Завантажити сертифікат</v>
      </c>
    </row>
    <row r="793" spans="1:5" x14ac:dyDescent="0.3">
      <c r="A793" t="s">
        <v>1974</v>
      </c>
      <c r="B793" t="s">
        <v>5</v>
      </c>
      <c r="C793" t="s">
        <v>1975</v>
      </c>
      <c r="D793" t="s">
        <v>636</v>
      </c>
      <c r="E793" t="str">
        <f>HYPERLINK("https://talan.bank.gov.ua/get-user-certificate/9JaHsAjc3gortakw_fEp","Завантажити сертифікат")</f>
        <v>Завантажити сертифікат</v>
      </c>
    </row>
    <row r="794" spans="1:5" x14ac:dyDescent="0.3">
      <c r="A794" t="s">
        <v>1976</v>
      </c>
      <c r="B794" t="s">
        <v>5</v>
      </c>
      <c r="C794" t="s">
        <v>1977</v>
      </c>
      <c r="D794" t="s">
        <v>1048</v>
      </c>
      <c r="E794" t="str">
        <f>HYPERLINK("https://talan.bank.gov.ua/get-user-certificate/9JaHsBDvW_MFDqaWN0U3","Завантажити сертифікат")</f>
        <v>Завантажити сертифікат</v>
      </c>
    </row>
    <row r="795" spans="1:5" x14ac:dyDescent="0.3">
      <c r="A795" t="s">
        <v>1978</v>
      </c>
      <c r="B795" t="s">
        <v>5</v>
      </c>
      <c r="C795" t="s">
        <v>1979</v>
      </c>
      <c r="D795" t="s">
        <v>636</v>
      </c>
      <c r="E795" t="str">
        <f>HYPERLINK("https://talan.bank.gov.ua/get-user-certificate/9JaHs6XHWByUGAke9CJ1","Завантажити сертифікат")</f>
        <v>Завантажити сертифікат</v>
      </c>
    </row>
    <row r="796" spans="1:5" x14ac:dyDescent="0.3">
      <c r="A796" t="s">
        <v>1980</v>
      </c>
      <c r="B796" t="s">
        <v>5</v>
      </c>
      <c r="C796" t="s">
        <v>1981</v>
      </c>
      <c r="D796" t="s">
        <v>1105</v>
      </c>
      <c r="E796" t="str">
        <f>HYPERLINK("https://talan.bank.gov.ua/get-user-certificate/9JaHs5Cue9vfDAQgVVKx","Завантажити сертифікат")</f>
        <v>Завантажити сертифікат</v>
      </c>
    </row>
    <row r="797" spans="1:5" x14ac:dyDescent="0.3">
      <c r="A797" t="s">
        <v>1982</v>
      </c>
      <c r="B797" t="s">
        <v>5</v>
      </c>
      <c r="C797" t="s">
        <v>1983</v>
      </c>
      <c r="D797" t="s">
        <v>636</v>
      </c>
      <c r="E797" t="str">
        <f>HYPERLINK("https://talan.bank.gov.ua/get-user-certificate/9JaHsdn6I7dH_qJCzc_1","Завантажити сертифікат")</f>
        <v>Завантажити сертифікат</v>
      </c>
    </row>
    <row r="798" spans="1:5" x14ac:dyDescent="0.3">
      <c r="A798" t="s">
        <v>1984</v>
      </c>
      <c r="B798" t="s">
        <v>5</v>
      </c>
      <c r="C798" t="s">
        <v>1985</v>
      </c>
      <c r="D798" t="s">
        <v>672</v>
      </c>
      <c r="E798" t="str">
        <f>HYPERLINK("https://talan.bank.gov.ua/get-user-certificate/9JaHsRtDkUs3P9ZlslOQ","Завантажити сертифікат")</f>
        <v>Завантажити сертифікат</v>
      </c>
    </row>
    <row r="799" spans="1:5" x14ac:dyDescent="0.3">
      <c r="A799" t="s">
        <v>1986</v>
      </c>
      <c r="B799" t="s">
        <v>5</v>
      </c>
      <c r="C799" t="s">
        <v>1987</v>
      </c>
      <c r="D799" t="s">
        <v>298</v>
      </c>
      <c r="E799" t="str">
        <f>HYPERLINK("https://talan.bank.gov.ua/get-user-certificate/9JaHsTdalA0l1C00uqNT","Завантажити сертифікат")</f>
        <v>Завантажити сертифікат</v>
      </c>
    </row>
    <row r="800" spans="1:5" x14ac:dyDescent="0.3">
      <c r="A800" t="s">
        <v>1988</v>
      </c>
      <c r="B800" t="s">
        <v>5</v>
      </c>
      <c r="C800" t="s">
        <v>1989</v>
      </c>
      <c r="D800" t="s">
        <v>1426</v>
      </c>
      <c r="E800" t="str">
        <f>HYPERLINK("https://talan.bank.gov.ua/get-user-certificate/9JaHsIxmt6pssoWzPUJy","Завантажити сертифікат")</f>
        <v>Завантажити сертифікат</v>
      </c>
    </row>
    <row r="801" spans="1:5" x14ac:dyDescent="0.3">
      <c r="A801" t="s">
        <v>1990</v>
      </c>
      <c r="B801" t="s">
        <v>5</v>
      </c>
      <c r="C801" t="s">
        <v>1991</v>
      </c>
      <c r="D801" t="s">
        <v>1992</v>
      </c>
      <c r="E801" t="str">
        <f>HYPERLINK("https://talan.bank.gov.ua/get-user-certificate/9JaHs09ybNSC88Z6r-3S","Завантажити сертифікат")</f>
        <v>Завантажити сертифікат</v>
      </c>
    </row>
    <row r="802" spans="1:5" x14ac:dyDescent="0.3">
      <c r="A802" t="s">
        <v>1993</v>
      </c>
      <c r="B802" t="s">
        <v>5</v>
      </c>
      <c r="C802" t="s">
        <v>1994</v>
      </c>
      <c r="D802" t="s">
        <v>1995</v>
      </c>
      <c r="E802" t="str">
        <f>HYPERLINK("https://talan.bank.gov.ua/get-user-certificate/9JaHsx-ywcP3P1PXUfzy","Завантажити сертифікат")</f>
        <v>Завантажити сертифікат</v>
      </c>
    </row>
    <row r="803" spans="1:5" x14ac:dyDescent="0.3">
      <c r="A803" t="s">
        <v>1996</v>
      </c>
      <c r="B803" t="s">
        <v>5</v>
      </c>
      <c r="C803" t="s">
        <v>1997</v>
      </c>
      <c r="D803" t="s">
        <v>1998</v>
      </c>
      <c r="E803" t="str">
        <f>HYPERLINK("https://talan.bank.gov.ua/get-user-certificate/9JaHs4VB1H8IPTZCB4Wy","Завантажити сертифікат")</f>
        <v>Завантажити сертифікат</v>
      </c>
    </row>
    <row r="804" spans="1:5" x14ac:dyDescent="0.3">
      <c r="A804" t="s">
        <v>1999</v>
      </c>
      <c r="B804" t="s">
        <v>5</v>
      </c>
      <c r="C804" t="s">
        <v>2000</v>
      </c>
      <c r="D804" t="s">
        <v>636</v>
      </c>
      <c r="E804" t="str">
        <f>HYPERLINK("https://talan.bank.gov.ua/get-user-certificate/9JaHsKwWWnCVzqrlFE2L","Завантажити сертифікат")</f>
        <v>Завантажити сертифікат</v>
      </c>
    </row>
    <row r="805" spans="1:5" x14ac:dyDescent="0.3">
      <c r="A805" t="s">
        <v>2001</v>
      </c>
      <c r="B805" t="s">
        <v>5</v>
      </c>
      <c r="C805" t="s">
        <v>2002</v>
      </c>
      <c r="D805" t="s">
        <v>2003</v>
      </c>
      <c r="E805" t="str">
        <f>HYPERLINK("https://talan.bank.gov.ua/get-user-certificate/9JaHs7SV2ohr0fmVZaGF","Завантажити сертифікат")</f>
        <v>Завантажити сертифікат</v>
      </c>
    </row>
    <row r="806" spans="1:5" x14ac:dyDescent="0.3">
      <c r="A806" t="s">
        <v>2004</v>
      </c>
      <c r="B806" t="s">
        <v>5</v>
      </c>
      <c r="C806" t="s">
        <v>2005</v>
      </c>
      <c r="D806" t="s">
        <v>2006</v>
      </c>
      <c r="E806" t="str">
        <f>HYPERLINK("https://talan.bank.gov.ua/get-user-certificate/9JaHsr3CR6bybyT3TPqw","Завантажити сертифікат")</f>
        <v>Завантажити сертифікат</v>
      </c>
    </row>
    <row r="807" spans="1:5" x14ac:dyDescent="0.3">
      <c r="A807" t="s">
        <v>2007</v>
      </c>
      <c r="B807" t="s">
        <v>5</v>
      </c>
      <c r="C807" t="s">
        <v>2008</v>
      </c>
      <c r="D807" t="s">
        <v>7</v>
      </c>
      <c r="E807" t="str">
        <f>HYPERLINK("https://talan.bank.gov.ua/get-user-certificate/9JaHstsN9A9om5hIwfwD","Завантажити сертифікат")</f>
        <v>Завантажити сертифікат</v>
      </c>
    </row>
    <row r="808" spans="1:5" x14ac:dyDescent="0.3">
      <c r="A808" t="s">
        <v>2009</v>
      </c>
      <c r="B808" t="s">
        <v>5</v>
      </c>
      <c r="C808" t="s">
        <v>2010</v>
      </c>
      <c r="D808" t="s">
        <v>7</v>
      </c>
      <c r="E808" t="str">
        <f>HYPERLINK("https://talan.bank.gov.ua/get-user-certificate/9JaHsv8RybnNCLI560bO","Завантажити сертифікат")</f>
        <v>Завантажити сертифікат</v>
      </c>
    </row>
    <row r="809" spans="1:5" x14ac:dyDescent="0.3">
      <c r="A809" t="s">
        <v>2011</v>
      </c>
      <c r="B809" t="s">
        <v>5</v>
      </c>
      <c r="C809" t="s">
        <v>2012</v>
      </c>
      <c r="D809" t="s">
        <v>7</v>
      </c>
      <c r="E809" t="str">
        <f>HYPERLINK("https://talan.bank.gov.ua/get-user-certificate/9JaHsHziSJ8liscewAxD","Завантажити сертифікат")</f>
        <v>Завантажити сертифікат</v>
      </c>
    </row>
    <row r="810" spans="1:5" x14ac:dyDescent="0.3">
      <c r="A810" t="s">
        <v>2013</v>
      </c>
      <c r="B810" t="s">
        <v>5</v>
      </c>
      <c r="C810" t="s">
        <v>2014</v>
      </c>
      <c r="D810" t="s">
        <v>7</v>
      </c>
      <c r="E810" t="str">
        <f>HYPERLINK("https://talan.bank.gov.ua/get-user-certificate/9JaHsrLdpWeHhY_5NWqc","Завантажити сертифікат")</f>
        <v>Завантажити сертифікат</v>
      </c>
    </row>
    <row r="811" spans="1:5" x14ac:dyDescent="0.3">
      <c r="A811" t="s">
        <v>2015</v>
      </c>
      <c r="B811" t="s">
        <v>5</v>
      </c>
      <c r="C811" t="s">
        <v>2016</v>
      </c>
      <c r="D811" t="s">
        <v>7</v>
      </c>
      <c r="E811" t="str">
        <f>HYPERLINK("https://talan.bank.gov.ua/get-user-certificate/9JaHs1zAw4FqftuvwVHm","Завантажити сертифікат")</f>
        <v>Завантажити сертифікат</v>
      </c>
    </row>
    <row r="812" spans="1:5" x14ac:dyDescent="0.3">
      <c r="A812" t="s">
        <v>2017</v>
      </c>
      <c r="B812" t="s">
        <v>5</v>
      </c>
      <c r="C812" t="s">
        <v>2018</v>
      </c>
      <c r="D812" t="s">
        <v>7</v>
      </c>
      <c r="E812" t="str">
        <f>HYPERLINK("https://talan.bank.gov.ua/get-user-certificate/9JaHsiuhCvALudWLsp21","Завантажити сертифікат")</f>
        <v>Завантажити сертифікат</v>
      </c>
    </row>
    <row r="813" spans="1:5" x14ac:dyDescent="0.3">
      <c r="A813" t="s">
        <v>2019</v>
      </c>
      <c r="B813" t="s">
        <v>5</v>
      </c>
      <c r="C813" t="s">
        <v>2020</v>
      </c>
      <c r="D813" t="s">
        <v>7</v>
      </c>
      <c r="E813" t="str">
        <f>HYPERLINK("https://talan.bank.gov.ua/get-user-certificate/9JaHsTwDtH49M9DqSR6z","Завантажити сертифікат")</f>
        <v>Завантажити сертифікат</v>
      </c>
    </row>
    <row r="814" spans="1:5" x14ac:dyDescent="0.3">
      <c r="A814" t="s">
        <v>2021</v>
      </c>
      <c r="B814" t="s">
        <v>5</v>
      </c>
      <c r="C814" t="s">
        <v>2022</v>
      </c>
      <c r="D814" t="s">
        <v>7</v>
      </c>
      <c r="E814" t="str">
        <f>HYPERLINK("https://talan.bank.gov.ua/get-user-certificate/9JaHs7UJnAD4m8yXxB3Z","Завантажити сертифікат")</f>
        <v>Завантажити сертифікат</v>
      </c>
    </row>
    <row r="815" spans="1:5" x14ac:dyDescent="0.3">
      <c r="A815" t="s">
        <v>2023</v>
      </c>
      <c r="B815" t="s">
        <v>5</v>
      </c>
      <c r="C815" t="s">
        <v>2024</v>
      </c>
      <c r="D815" t="s">
        <v>298</v>
      </c>
      <c r="E815" t="str">
        <f>HYPERLINK("https://talan.bank.gov.ua/get-user-certificate/9JaHsfZwJjGMk1FnxzIW","Завантажити сертифікат")</f>
        <v>Завантажити сертифікат</v>
      </c>
    </row>
    <row r="816" spans="1:5" x14ac:dyDescent="0.3">
      <c r="A816" t="s">
        <v>2025</v>
      </c>
      <c r="B816" t="s">
        <v>5</v>
      </c>
      <c r="C816" t="s">
        <v>2026</v>
      </c>
      <c r="D816" t="s">
        <v>62</v>
      </c>
      <c r="E816" t="str">
        <f>HYPERLINK("https://talan.bank.gov.ua/get-user-certificate/9JaHsiBMldGSDrqDYa7a","Завантажити сертифікат")</f>
        <v>Завантажити сертифікат</v>
      </c>
    </row>
    <row r="817" spans="1:5" x14ac:dyDescent="0.3">
      <c r="A817" t="s">
        <v>2027</v>
      </c>
      <c r="B817" t="s">
        <v>5</v>
      </c>
      <c r="C817" t="s">
        <v>2028</v>
      </c>
      <c r="D817" t="s">
        <v>370</v>
      </c>
      <c r="E817" t="str">
        <f>HYPERLINK("https://talan.bank.gov.ua/get-user-certificate/9JaHsy2m1XWikrVm5vhJ","Завантажити сертифікат")</f>
        <v>Завантажити сертифікат</v>
      </c>
    </row>
    <row r="818" spans="1:5" x14ac:dyDescent="0.3">
      <c r="A818" t="s">
        <v>2029</v>
      </c>
      <c r="B818" t="s">
        <v>5</v>
      </c>
      <c r="C818" t="s">
        <v>2030</v>
      </c>
      <c r="D818" t="s">
        <v>298</v>
      </c>
      <c r="E818" t="str">
        <f>HYPERLINK("https://talan.bank.gov.ua/get-user-certificate/9JaHssRZLxbCA6LnOx6y","Завантажити сертифікат")</f>
        <v>Завантажити сертифікат</v>
      </c>
    </row>
    <row r="819" spans="1:5" x14ac:dyDescent="0.3">
      <c r="A819" t="s">
        <v>2031</v>
      </c>
      <c r="B819" t="s">
        <v>5</v>
      </c>
      <c r="C819" t="s">
        <v>2032</v>
      </c>
      <c r="D819" t="s">
        <v>40</v>
      </c>
      <c r="E819" t="str">
        <f>HYPERLINK("https://talan.bank.gov.ua/get-user-certificate/9JaHsxVw1IpBAhinwFst","Завантажити сертифікат")</f>
        <v>Завантажити сертифікат</v>
      </c>
    </row>
    <row r="820" spans="1:5" x14ac:dyDescent="0.3">
      <c r="A820" t="s">
        <v>2033</v>
      </c>
      <c r="B820" t="s">
        <v>5</v>
      </c>
      <c r="C820" t="s">
        <v>2034</v>
      </c>
      <c r="D820" t="s">
        <v>2035</v>
      </c>
      <c r="E820" t="str">
        <f>HYPERLINK("https://talan.bank.gov.ua/get-user-certificate/9JaHsTiXnpbS2x39Tgh7","Завантажити сертифікат")</f>
        <v>Завантажити сертифікат</v>
      </c>
    </row>
    <row r="821" spans="1:5" x14ac:dyDescent="0.3">
      <c r="A821" t="s">
        <v>2036</v>
      </c>
      <c r="B821" t="s">
        <v>5</v>
      </c>
      <c r="C821" t="s">
        <v>2037</v>
      </c>
      <c r="D821" t="s">
        <v>232</v>
      </c>
      <c r="E821" t="str">
        <f>HYPERLINK("https://talan.bank.gov.ua/get-user-certificate/9JaHsvHIfGzBJ10rVLaP","Завантажити сертифікат")</f>
        <v>Завантажити сертифікат</v>
      </c>
    </row>
    <row r="822" spans="1:5" x14ac:dyDescent="0.3">
      <c r="A822" t="s">
        <v>2038</v>
      </c>
      <c r="B822" t="s">
        <v>5</v>
      </c>
      <c r="C822" t="s">
        <v>2039</v>
      </c>
      <c r="D822" t="s">
        <v>2040</v>
      </c>
      <c r="E822" t="str">
        <f>HYPERLINK("https://talan.bank.gov.ua/get-user-certificate/9JaHsdv3iKcp592NkWkY","Завантажити сертифікат")</f>
        <v>Завантажити сертифікат</v>
      </c>
    </row>
    <row r="823" spans="1:5" x14ac:dyDescent="0.3">
      <c r="A823" t="s">
        <v>2041</v>
      </c>
      <c r="B823" t="s">
        <v>5</v>
      </c>
      <c r="C823" t="s">
        <v>2042</v>
      </c>
      <c r="D823" t="s">
        <v>672</v>
      </c>
      <c r="E823" t="str">
        <f>HYPERLINK("https://talan.bank.gov.ua/get-user-certificate/9JaHs3fL_Thw9Dulruqo","Завантажити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  <hyperlink ref="E22" r:id="rId21" tooltip="Завантажити сертифікат" display="Завантажити сертифікат"/>
    <hyperlink ref="E23" r:id="rId22" tooltip="Завантажити сертифікат" display="Завантажити сертифікат"/>
    <hyperlink ref="E24" r:id="rId23" tooltip="Завантажити сертифікат" display="Завантажити сертифікат"/>
    <hyperlink ref="E25" r:id="rId24" tooltip="Завантажити сертифікат" display="Завантажити сертифікат"/>
    <hyperlink ref="E26" r:id="rId25" tooltip="Завантажити сертифікат" display="Завантажити сертифікат"/>
    <hyperlink ref="E27" r:id="rId26" tooltip="Завантажити сертифікат" display="Завантажити сертифікат"/>
    <hyperlink ref="E28" r:id="rId27" tooltip="Завантажити сертифікат" display="Завантажити сертифікат"/>
    <hyperlink ref="E29" r:id="rId28" tooltip="Завантажити сертифікат" display="Завантажити сертифікат"/>
    <hyperlink ref="E30" r:id="rId29" tooltip="Завантажити сертифікат" display="Завантажити сертифікат"/>
    <hyperlink ref="E31" r:id="rId30" tooltip="Завантажити сертифікат" display="Завантажити сертифікат"/>
    <hyperlink ref="E32" r:id="rId31" tooltip="Завантажити сертифікат" display="Завантажити сертифікат"/>
    <hyperlink ref="E33" r:id="rId32" tooltip="Завантажити сертифікат" display="Завантажити сертифікат"/>
    <hyperlink ref="E34" r:id="rId33" tooltip="Завантажити сертифікат" display="Завантажити сертифікат"/>
    <hyperlink ref="E35" r:id="rId34" tooltip="Завантажити сертифікат" display="Завантажити сертифікат"/>
    <hyperlink ref="E36" r:id="rId35" tooltip="Завантажити сертифікат" display="Завантажити сертифікат"/>
    <hyperlink ref="E37" r:id="rId36" tooltip="Завантажити сертифікат" display="Завантажити сертифікат"/>
    <hyperlink ref="E38" r:id="rId37" tooltip="Завантажити сертифікат" display="Завантажити сертифікат"/>
    <hyperlink ref="E39" r:id="rId38" tooltip="Завантажити сертифікат" display="Завантажити сертифікат"/>
    <hyperlink ref="E40" r:id="rId39" tooltip="Завантажити сертифікат" display="Завантажити сертифікат"/>
    <hyperlink ref="E41" r:id="rId40" tooltip="Завантажити сертифікат" display="Завантажити сертифікат"/>
    <hyperlink ref="E42" r:id="rId41" tooltip="Завантажити сертифікат" display="Завантажити сертифікат"/>
    <hyperlink ref="E43" r:id="rId42" tooltip="Завантажити сертифікат" display="Завантажити сертифікат"/>
    <hyperlink ref="E44" r:id="rId43" tooltip="Завантажити сертифікат" display="Завантажити сертифікат"/>
    <hyperlink ref="E45" r:id="rId44" tooltip="Завантажити сертифікат" display="Завантажити сертифікат"/>
    <hyperlink ref="E46" r:id="rId45" tooltip="Завантажити сертифікат" display="Завантажити сертифікат"/>
    <hyperlink ref="E47" r:id="rId46" tooltip="Завантажити сертифікат" display="Завантажити сертифікат"/>
    <hyperlink ref="E48" r:id="rId47" tooltip="Завантажити сертифікат" display="Завантажити сертифікат"/>
    <hyperlink ref="E49" r:id="rId48" tooltip="Завантажити сертифікат" display="Завантажити сертифікат"/>
    <hyperlink ref="E50" r:id="rId49" tooltip="Завантажити сертифікат" display="Завантажити сертифікат"/>
    <hyperlink ref="E51" r:id="rId50" tooltip="Завантажити сертифікат" display="Завантажити сертифікат"/>
    <hyperlink ref="E52" r:id="rId51" tooltip="Завантажити сертифікат" display="Завантажити сертифікат"/>
    <hyperlink ref="E53" r:id="rId52" tooltip="Завантажити сертифікат" display="Завантажити сертифікат"/>
    <hyperlink ref="E54" r:id="rId53" tooltip="Завантажити сертифікат" display="Завантажити сертифікат"/>
    <hyperlink ref="E55" r:id="rId54" tooltip="Завантажити сертифікат" display="Завантажити сертифікат"/>
    <hyperlink ref="E56" r:id="rId55" tooltip="Завантажити сертифікат" display="Завантажити сертифікат"/>
    <hyperlink ref="E57" r:id="rId56" tooltip="Завантажити сертифікат" display="Завантажити сертифікат"/>
    <hyperlink ref="E58" r:id="rId57" tooltip="Завантажити сертифікат" display="Завантажити сертифікат"/>
    <hyperlink ref="E59" r:id="rId58" tooltip="Завантажити сертифікат" display="Завантажити сертифікат"/>
    <hyperlink ref="E60" r:id="rId59" tooltip="Завантажити сертифікат" display="Завантажити сертифікат"/>
    <hyperlink ref="E61" r:id="rId60" tooltip="Завантажити сертифікат" display="Завантажити сертифікат"/>
    <hyperlink ref="E62" r:id="rId61" tooltip="Завантажити сертифікат" display="Завантажити сертифікат"/>
    <hyperlink ref="E63" r:id="rId62" tooltip="Завантажити сертифікат" display="Завантажити сертифікат"/>
    <hyperlink ref="E64" r:id="rId63" tooltip="Завантажити сертифікат" display="Завантажити сертифікат"/>
    <hyperlink ref="E65" r:id="rId64" tooltip="Завантажити сертифікат" display="Завантажити сертифікат"/>
    <hyperlink ref="E66" r:id="rId65" tooltip="Завантажити сертифікат" display="Завантажити сертифікат"/>
    <hyperlink ref="E67" r:id="rId66" tooltip="Завантажити сертифікат" display="Завантажити сертифікат"/>
    <hyperlink ref="E68" r:id="rId67" tooltip="Завантажити сертифікат" display="Завантажити сертифікат"/>
    <hyperlink ref="E69" r:id="rId68" tooltip="Завантажити сертифікат" display="Завантажити сертифікат"/>
    <hyperlink ref="E70" r:id="rId69" tooltip="Завантажити сертифікат" display="Завантажити сертифікат"/>
    <hyperlink ref="E71" r:id="rId70" tooltip="Завантажити сертифікат" display="Завантажити сертифікат"/>
    <hyperlink ref="E72" r:id="rId71" tooltip="Завантажити сертифікат" display="Завантажити сертифікат"/>
    <hyperlink ref="E73" r:id="rId72" tooltip="Завантажити сертифікат" display="Завантажити сертифікат"/>
    <hyperlink ref="E74" r:id="rId73" tooltip="Завантажити сертифікат" display="Завантажити сертифікат"/>
    <hyperlink ref="E75" r:id="rId74" tooltip="Завантажити сертифікат" display="Завантажити сертифікат"/>
    <hyperlink ref="E76" r:id="rId75" tooltip="Завантажити сертифікат" display="Завантажити сертифікат"/>
    <hyperlink ref="E77" r:id="rId76" tooltip="Завантажити сертифікат" display="Завантажити сертифікат"/>
    <hyperlink ref="E78" r:id="rId77" tooltip="Завантажити сертифікат" display="Завантажити сертифікат"/>
    <hyperlink ref="E79" r:id="rId78" tooltip="Завантажити сертифікат" display="Завантажити сертифікат"/>
    <hyperlink ref="E80" r:id="rId79" tooltip="Завантажити сертифікат" display="Завантажити сертифікат"/>
    <hyperlink ref="E81" r:id="rId80" tooltip="Завантажити сертифікат" display="Завантажити сертифікат"/>
    <hyperlink ref="E82" r:id="rId81" tooltip="Завантажити сертифікат" display="Завантажити сертифікат"/>
    <hyperlink ref="E83" r:id="rId82" tooltip="Завантажити сертифікат" display="Завантажити сертифікат"/>
    <hyperlink ref="E84" r:id="rId83" tooltip="Завантажити сертифікат" display="Завантажити сертифікат"/>
    <hyperlink ref="E85" r:id="rId84" tooltip="Завантажити сертифікат" display="Завантажити сертифікат"/>
    <hyperlink ref="E86" r:id="rId85" tooltip="Завантажити сертифікат" display="Завантажити сертифікат"/>
    <hyperlink ref="E87" r:id="rId86" tooltip="Завантажити сертифікат" display="Завантажити сертифікат"/>
    <hyperlink ref="E88" r:id="rId87" tooltip="Завантажити сертифікат" display="Завантажити сертифікат"/>
    <hyperlink ref="E89" r:id="rId88" tooltip="Завантажити сертифікат" display="Завантажити сертифікат"/>
    <hyperlink ref="E90" r:id="rId89" tooltip="Завантажити сертифікат" display="Завантажити сертифікат"/>
    <hyperlink ref="E91" r:id="rId90" tooltip="Завантажити сертифікат" display="Завантажити сертифікат"/>
    <hyperlink ref="E92" r:id="rId91" tooltip="Завантажити сертифікат" display="Завантажити сертифікат"/>
    <hyperlink ref="E93" r:id="rId92" tooltip="Завантажити сертифікат" display="Завантажити сертифікат"/>
    <hyperlink ref="E94" r:id="rId93" tooltip="Завантажити сертифікат" display="Завантажити сертифікат"/>
    <hyperlink ref="E95" r:id="rId94" tooltip="Завантажити сертифікат" display="Завантажити сертифікат"/>
    <hyperlink ref="E96" r:id="rId95" tooltip="Завантажити сертифікат" display="Завантажити сертифікат"/>
    <hyperlink ref="E97" r:id="rId96" tooltip="Завантажити сертифікат" display="Завантажити сертифікат"/>
    <hyperlink ref="E98" r:id="rId97" tooltip="Завантажити сертифікат" display="Завантажити сертифікат"/>
    <hyperlink ref="E99" r:id="rId98" tooltip="Завантажити сертифікат" display="Завантажити сертифікат"/>
    <hyperlink ref="E100" r:id="rId99" tooltip="Завантажити сертифікат" display="Завантажити сертифікат"/>
    <hyperlink ref="E101" r:id="rId100" tooltip="Завантажити сертифікат" display="Завантажити сертифікат"/>
    <hyperlink ref="E102" r:id="rId101" tooltip="Завантажити сертифікат" display="Завантажити сертифікат"/>
    <hyperlink ref="E103" r:id="rId102" tooltip="Завантажити сертифікат" display="Завантажити сертифікат"/>
    <hyperlink ref="E104" r:id="rId103" tooltip="Завантажити сертифікат" display="Завантажити сертифікат"/>
    <hyperlink ref="E105" r:id="rId104" tooltip="Завантажити сертифікат" display="Завантажити сертифікат"/>
    <hyperlink ref="E106" r:id="rId105" tooltip="Завантажити сертифікат" display="Завантажити сертифікат"/>
    <hyperlink ref="E107" r:id="rId106" tooltip="Завантажити сертифікат" display="Завантажити сертифікат"/>
    <hyperlink ref="E108" r:id="rId107" tooltip="Завантажити сертифікат" display="Завантажити сертифікат"/>
    <hyperlink ref="E109" r:id="rId108" tooltip="Завантажити сертифікат" display="Завантажити сертифікат"/>
    <hyperlink ref="E110" r:id="rId109" tooltip="Завантажити сертифікат" display="Завантажити сертифікат"/>
    <hyperlink ref="E111" r:id="rId110" tooltip="Завантажити сертифікат" display="Завантажити сертифікат"/>
    <hyperlink ref="E112" r:id="rId111" tooltip="Завантажити сертифікат" display="Завантажити сертифікат"/>
    <hyperlink ref="E113" r:id="rId112" tooltip="Завантажити сертифікат" display="Завантажити сертифікат"/>
    <hyperlink ref="E114" r:id="rId113" tooltip="Завантажити сертифікат" display="Завантажити сертифікат"/>
    <hyperlink ref="E115" r:id="rId114" tooltip="Завантажити сертифікат" display="Завантажити сертифікат"/>
    <hyperlink ref="E116" r:id="rId115" tooltip="Завантажити сертифікат" display="Завантажити сертифікат"/>
    <hyperlink ref="E117" r:id="rId116" tooltip="Завантажити сертифікат" display="Завантажити сертифікат"/>
    <hyperlink ref="E118" r:id="rId117" tooltip="Завантажити сертифікат" display="Завантажити сертифікат"/>
    <hyperlink ref="E119" r:id="rId118" tooltip="Завантажити сертифікат" display="Завантажити сертифікат"/>
    <hyperlink ref="E120" r:id="rId119" tooltip="Завантажити сертифікат" display="Завантажити сертифікат"/>
    <hyperlink ref="E121" r:id="rId120" tooltip="Завантажити сертифікат" display="Завантажити сертифікат"/>
    <hyperlink ref="E122" r:id="rId121" tooltip="Завантажити сертифікат" display="Завантажити сертифікат"/>
    <hyperlink ref="E123" r:id="rId122" tooltip="Завантажити сертифікат" display="Завантажити сертифікат"/>
    <hyperlink ref="E124" r:id="rId123" tooltip="Завантажити сертифікат" display="Завантажити сертифікат"/>
    <hyperlink ref="E125" r:id="rId124" tooltip="Завантажити сертифікат" display="Завантажити сертифікат"/>
    <hyperlink ref="E126" r:id="rId125" tooltip="Завантажити сертифікат" display="Завантажити сертифікат"/>
    <hyperlink ref="E127" r:id="rId126" tooltip="Завантажити сертифікат" display="Завантажити сертифікат"/>
    <hyperlink ref="E128" r:id="rId127" tooltip="Завантажити сертифікат" display="Завантажити сертифікат"/>
    <hyperlink ref="E129" r:id="rId128" tooltip="Завантажити сертифікат" display="Завантажити сертифікат"/>
    <hyperlink ref="E130" r:id="rId129" tooltip="Завантажити сертифікат" display="Завантажити сертифікат"/>
    <hyperlink ref="E131" r:id="rId130" tooltip="Завантажити сертифікат" display="Завантажити сертифікат"/>
    <hyperlink ref="E132" r:id="rId131" tooltip="Завантажити сертифікат" display="Завантажити сертифікат"/>
    <hyperlink ref="E133" r:id="rId132" tooltip="Завантажити сертифікат" display="Завантажити сертифікат"/>
    <hyperlink ref="E134" r:id="rId133" tooltip="Завантажити сертифікат" display="Завантажити сертифікат"/>
    <hyperlink ref="E135" r:id="rId134" tooltip="Завантажити сертифікат" display="Завантажити сертифікат"/>
    <hyperlink ref="E136" r:id="rId135" tooltip="Завантажити сертифікат" display="Завантажити сертифікат"/>
    <hyperlink ref="E137" r:id="rId136" tooltip="Завантажити сертифікат" display="Завантажити сертифікат"/>
    <hyperlink ref="E138" r:id="rId137" tooltip="Завантажити сертифікат" display="Завантажити сертифікат"/>
    <hyperlink ref="E139" r:id="rId138" tooltip="Завантажити сертифікат" display="Завантажити сертифікат"/>
    <hyperlink ref="E140" r:id="rId139" tooltip="Завантажити сертифікат" display="Завантажити сертифікат"/>
    <hyperlink ref="E141" r:id="rId140" tooltip="Завантажити сертифікат" display="Завантажити сертифікат"/>
    <hyperlink ref="E142" r:id="rId141" tooltip="Завантажити сертифікат" display="Завантажити сертифікат"/>
    <hyperlink ref="E143" r:id="rId142" tooltip="Завантажити сертифікат" display="Завантажити сертифікат"/>
    <hyperlink ref="E144" r:id="rId143" tooltip="Завантажити сертифікат" display="Завантажити сертифікат"/>
    <hyperlink ref="E145" r:id="rId144" tooltip="Завантажити сертифікат" display="Завантажити сертифікат"/>
    <hyperlink ref="E146" r:id="rId145" tooltip="Завантажити сертифікат" display="Завантажити сертифікат"/>
    <hyperlink ref="E147" r:id="rId146" tooltip="Завантажити сертифікат" display="Завантажити сертифікат"/>
    <hyperlink ref="E148" r:id="rId147" tooltip="Завантажити сертифікат" display="Завантажити сертифікат"/>
    <hyperlink ref="E149" r:id="rId148" tooltip="Завантажити сертифікат" display="Завантажити сертифікат"/>
    <hyperlink ref="E150" r:id="rId149" tooltip="Завантажити сертифікат" display="Завантажити сертифікат"/>
    <hyperlink ref="E151" r:id="rId150" tooltip="Завантажити сертифікат" display="Завантажити сертифікат"/>
    <hyperlink ref="E152" r:id="rId151" tooltip="Завантажити сертифікат" display="Завантажити сертифікат"/>
    <hyperlink ref="E153" r:id="rId152" tooltip="Завантажити сертифікат" display="Завантажити сертифікат"/>
    <hyperlink ref="E154" r:id="rId153" tooltip="Завантажити сертифікат" display="Завантажити сертифікат"/>
    <hyperlink ref="E155" r:id="rId154" tooltip="Завантажити сертифікат" display="Завантажити сертифікат"/>
    <hyperlink ref="E156" r:id="rId155" tooltip="Завантажити сертифікат" display="Завантажити сертифікат"/>
    <hyperlink ref="E157" r:id="rId156" tooltip="Завантажити сертифікат" display="Завантажити сертифікат"/>
    <hyperlink ref="E158" r:id="rId157" tooltip="Завантажити сертифікат" display="Завантажити сертифікат"/>
    <hyperlink ref="E159" r:id="rId158" tooltip="Завантажити сертифікат" display="Завантажити сертифікат"/>
    <hyperlink ref="E160" r:id="rId159" tooltip="Завантажити сертифікат" display="Завантажити сертифікат"/>
    <hyperlink ref="E161" r:id="rId160" tooltip="Завантажити сертифікат" display="Завантажити сертифікат"/>
    <hyperlink ref="E162" r:id="rId161" tooltip="Завантажити сертифікат" display="Завантажити сертифікат"/>
    <hyperlink ref="E163" r:id="rId162" tooltip="Завантажити сертифікат" display="Завантажити сертифікат"/>
    <hyperlink ref="E164" r:id="rId163" tooltip="Завантажити сертифікат" display="Завантажити сертифікат"/>
    <hyperlink ref="E165" r:id="rId164" tooltip="Завантажити сертифікат" display="Завантажити сертифікат"/>
    <hyperlink ref="E166" r:id="rId165" tooltip="Завантажити сертифікат" display="Завантажити сертифікат"/>
    <hyperlink ref="E167" r:id="rId166" tooltip="Завантажити сертифікат" display="Завантажити сертифікат"/>
    <hyperlink ref="E168" r:id="rId167" tooltip="Завантажити сертифікат" display="Завантажити сертифікат"/>
    <hyperlink ref="E169" r:id="rId168" tooltip="Завантажити сертифікат" display="Завантажити сертифікат"/>
    <hyperlink ref="E170" r:id="rId169" tooltip="Завантажити сертифікат" display="Завантажити сертифікат"/>
    <hyperlink ref="E171" r:id="rId170" tooltip="Завантажити сертифікат" display="Завантажити сертифікат"/>
    <hyperlink ref="E172" r:id="rId171" tooltip="Завантажити сертифікат" display="Завантажити сертифікат"/>
    <hyperlink ref="E173" r:id="rId172" tooltip="Завантажити сертифікат" display="Завантажити сертифікат"/>
    <hyperlink ref="E174" r:id="rId173" tooltip="Завантажити сертифікат" display="Завантажити сертифікат"/>
    <hyperlink ref="E175" r:id="rId174" tooltip="Завантажити сертифікат" display="Завантажити сертифікат"/>
    <hyperlink ref="E176" r:id="rId175" tooltip="Завантажити сертифікат" display="Завантажити сертифікат"/>
    <hyperlink ref="E177" r:id="rId176" tooltip="Завантажити сертифікат" display="Завантажити сертифікат"/>
    <hyperlink ref="E178" r:id="rId177" tooltip="Завантажити сертифікат" display="Завантажити сертифікат"/>
    <hyperlink ref="E179" r:id="rId178" tooltip="Завантажити сертифікат" display="Завантажити сертифікат"/>
    <hyperlink ref="E180" r:id="rId179" tooltip="Завантажити сертифікат" display="Завантажити сертифікат"/>
    <hyperlink ref="E181" r:id="rId180" tooltip="Завантажити сертифікат" display="Завантажити сертифікат"/>
    <hyperlink ref="E182" r:id="rId181" tooltip="Завантажити сертифікат" display="Завантажити сертифікат"/>
    <hyperlink ref="E183" r:id="rId182" tooltip="Завантажити сертифікат" display="Завантажити сертифікат"/>
    <hyperlink ref="E184" r:id="rId183" tooltip="Завантажити сертифікат" display="Завантажити сертифікат"/>
    <hyperlink ref="E185" r:id="rId184" tooltip="Завантажити сертифікат" display="Завантажити сертифікат"/>
    <hyperlink ref="E186" r:id="rId185" tooltip="Завантажити сертифікат" display="Завантажити сертифікат"/>
    <hyperlink ref="E187" r:id="rId186" tooltip="Завантажити сертифікат" display="Завантажити сертифікат"/>
    <hyperlink ref="E188" r:id="rId187" tooltip="Завантажити сертифікат" display="Завантажити сертифікат"/>
    <hyperlink ref="E189" r:id="rId188" tooltip="Завантажити сертифікат" display="Завантажити сертифікат"/>
    <hyperlink ref="E190" r:id="rId189" tooltip="Завантажити сертифікат" display="Завантажити сертифікат"/>
    <hyperlink ref="E191" r:id="rId190" tooltip="Завантажити сертифікат" display="Завантажити сертифікат"/>
    <hyperlink ref="E192" r:id="rId191" tooltip="Завантажити сертифікат" display="Завантажити сертифікат"/>
    <hyperlink ref="E193" r:id="rId192" tooltip="Завантажити сертифікат" display="Завантажити сертифікат"/>
    <hyperlink ref="E194" r:id="rId193" tooltip="Завантажити сертифікат" display="Завантажити сертифікат"/>
    <hyperlink ref="E195" r:id="rId194" tooltip="Завантажити сертифікат" display="Завантажити сертифікат"/>
    <hyperlink ref="E196" r:id="rId195" tooltip="Завантажити сертифікат" display="Завантажити сертифікат"/>
    <hyperlink ref="E197" r:id="rId196" tooltip="Завантажити сертифікат" display="Завантажити сертифікат"/>
    <hyperlink ref="E198" r:id="rId197" tooltip="Завантажити сертифікат" display="Завантажити сертифікат"/>
    <hyperlink ref="E199" r:id="rId198" tooltip="Завантажити сертифікат" display="Завантажити сертифікат"/>
    <hyperlink ref="E200" r:id="rId199" tooltip="Завантажити сертифікат" display="Завантажити сертифікат"/>
    <hyperlink ref="E201" r:id="rId200" tooltip="Завантажити сертифікат" display="Завантажити сертифікат"/>
    <hyperlink ref="E202" r:id="rId201" tooltip="Завантажити сертифікат" display="Завантажити сертифікат"/>
    <hyperlink ref="E203" r:id="rId202" tooltip="Завантажити сертифікат" display="Завантажити сертифікат"/>
    <hyperlink ref="E204" r:id="rId203" tooltip="Завантажити сертифікат" display="Завантажити сертифікат"/>
    <hyperlink ref="E205" r:id="rId204" tooltip="Завантажити сертифікат" display="Завантажити сертифікат"/>
    <hyperlink ref="E206" r:id="rId205" tooltip="Завантажити сертифікат" display="Завантажити сертифікат"/>
    <hyperlink ref="E207" r:id="rId206" tooltip="Завантажити сертифікат" display="Завантажити сертифікат"/>
    <hyperlink ref="E208" r:id="rId207" tooltip="Завантажити сертифікат" display="Завантажити сертифікат"/>
    <hyperlink ref="E209" r:id="rId208" tooltip="Завантажити сертифікат" display="Завантажити сертифікат"/>
    <hyperlink ref="E210" r:id="rId209" tooltip="Завантажити сертифікат" display="Завантажити сертифікат"/>
    <hyperlink ref="E211" r:id="rId210" tooltip="Завантажити сертифікат" display="Завантажити сертифікат"/>
    <hyperlink ref="E212" r:id="rId211" tooltip="Завантажити сертифікат" display="Завантажити сертифікат"/>
    <hyperlink ref="E213" r:id="rId212" tooltip="Завантажити сертифікат" display="Завантажити сертифікат"/>
    <hyperlink ref="E214" r:id="rId213" tooltip="Завантажити сертифікат" display="Завантажити сертифікат"/>
    <hyperlink ref="E215" r:id="rId214" tooltip="Завантажити сертифікат" display="Завантажити сертифікат"/>
    <hyperlink ref="E216" r:id="rId215" tooltip="Завантажити сертифікат" display="Завантажити сертифікат"/>
    <hyperlink ref="E217" r:id="rId216" tooltip="Завантажити сертифікат" display="Завантажити сертифікат"/>
    <hyperlink ref="E218" r:id="rId217" tooltip="Завантажити сертифікат" display="Завантажити сертифікат"/>
    <hyperlink ref="E219" r:id="rId218" tooltip="Завантажити сертифікат" display="Завантажити сертифікат"/>
    <hyperlink ref="E220" r:id="rId219" tooltip="Завантажити сертифікат" display="Завантажити сертифікат"/>
    <hyperlink ref="E221" r:id="rId220" tooltip="Завантажити сертифікат" display="Завантажити сертифікат"/>
    <hyperlink ref="E222" r:id="rId221" tooltip="Завантажити сертифікат" display="Завантажити сертифікат"/>
    <hyperlink ref="E223" r:id="rId222" tooltip="Завантажити сертифікат" display="Завантажити сертифікат"/>
    <hyperlink ref="E224" r:id="rId223" tooltip="Завантажити сертифікат" display="Завантажити сертифікат"/>
    <hyperlink ref="E225" r:id="rId224" tooltip="Завантажити сертифікат" display="Завантажити сертифікат"/>
    <hyperlink ref="E226" r:id="rId225" tooltip="Завантажити сертифікат" display="Завантажити сертифікат"/>
    <hyperlink ref="E227" r:id="rId226" tooltip="Завантажити сертифікат" display="Завантажити сертифікат"/>
    <hyperlink ref="E228" r:id="rId227" tooltip="Завантажити сертифікат" display="Завантажити сертифікат"/>
    <hyperlink ref="E229" r:id="rId228" tooltip="Завантажити сертифікат" display="Завантажити сертифікат"/>
    <hyperlink ref="E230" r:id="rId229" tooltip="Завантажити сертифікат" display="Завантажити сертифікат"/>
    <hyperlink ref="E231" r:id="rId230" tooltip="Завантажити сертифікат" display="Завантажити сертифікат"/>
    <hyperlink ref="E232" r:id="rId231" tooltip="Завантажити сертифікат" display="Завантажити сертифікат"/>
    <hyperlink ref="E233" r:id="rId232" tooltip="Завантажити сертифікат" display="Завантажити сертифікат"/>
    <hyperlink ref="E234" r:id="rId233" tooltip="Завантажити сертифікат" display="Завантажити сертифікат"/>
    <hyperlink ref="E235" r:id="rId234" tooltip="Завантажити сертифікат" display="Завантажити сертифікат"/>
    <hyperlink ref="E236" r:id="rId235" tooltip="Завантажити сертифікат" display="Завантажити сертифікат"/>
    <hyperlink ref="E237" r:id="rId236" tooltip="Завантажити сертифікат" display="Завантажити сертифікат"/>
    <hyperlink ref="E238" r:id="rId237" tooltip="Завантажити сертифікат" display="Завантажити сертифікат"/>
    <hyperlink ref="E239" r:id="rId238" tooltip="Завантажити сертифікат" display="Завантажити сертифікат"/>
    <hyperlink ref="E240" r:id="rId239" tooltip="Завантажити сертифікат" display="Завантажити сертифікат"/>
    <hyperlink ref="E241" r:id="rId240" tooltip="Завантажити сертифікат" display="Завантажити сертифікат"/>
    <hyperlink ref="E242" r:id="rId241" tooltip="Завантажити сертифікат" display="Завантажити сертифікат"/>
    <hyperlink ref="E243" r:id="rId242" tooltip="Завантажити сертифікат" display="Завантажити сертифікат"/>
    <hyperlink ref="E244" r:id="rId243" tooltip="Завантажити сертифікат" display="Завантажити сертифікат"/>
    <hyperlink ref="E245" r:id="rId244" tooltip="Завантажити сертифікат" display="Завантажити сертифікат"/>
    <hyperlink ref="E246" r:id="rId245" tooltip="Завантажити сертифікат" display="Завантажити сертифікат"/>
    <hyperlink ref="E247" r:id="rId246" tooltip="Завантажити сертифікат" display="Завантажити сертифікат"/>
    <hyperlink ref="E248" r:id="rId247" tooltip="Завантажити сертифікат" display="Завантажити сертифікат"/>
    <hyperlink ref="E249" r:id="rId248" tooltip="Завантажити сертифікат" display="Завантажити сертифікат"/>
    <hyperlink ref="E250" r:id="rId249" tooltip="Завантажити сертифікат" display="Завантажити сертифікат"/>
    <hyperlink ref="E251" r:id="rId250" tooltip="Завантажити сертифікат" display="Завантажити сертифікат"/>
    <hyperlink ref="E252" r:id="rId251" tooltip="Завантажити сертифікат" display="Завантажити сертифікат"/>
    <hyperlink ref="E253" r:id="rId252" tooltip="Завантажити сертифікат" display="Завантажити сертифікат"/>
    <hyperlink ref="E254" r:id="rId253" tooltip="Завантажити сертифікат" display="Завантажити сертифікат"/>
    <hyperlink ref="E255" r:id="rId254" tooltip="Завантажити сертифікат" display="Завантажити сертифікат"/>
    <hyperlink ref="E256" r:id="rId255" tooltip="Завантажити сертифікат" display="Завантажити сертифікат"/>
    <hyperlink ref="E257" r:id="rId256" tooltip="Завантажити сертифікат" display="Завантажити сертифікат"/>
    <hyperlink ref="E258" r:id="rId257" tooltip="Завантажити сертифікат" display="Завантажити сертифікат"/>
    <hyperlink ref="E259" r:id="rId258" tooltip="Завантажити сертифікат" display="Завантажити сертифікат"/>
    <hyperlink ref="E260" r:id="rId259" tooltip="Завантажити сертифікат" display="Завантажити сертифікат"/>
    <hyperlink ref="E261" r:id="rId260" tooltip="Завантажити сертифікат" display="Завантажити сертифікат"/>
    <hyperlink ref="E262" r:id="rId261" tooltip="Завантажити сертифікат" display="Завантажити сертифікат"/>
    <hyperlink ref="E263" r:id="rId262" tooltip="Завантажити сертифікат" display="Завантажити сертифікат"/>
    <hyperlink ref="E264" r:id="rId263" tooltip="Завантажити сертифікат" display="Завантажити сертифікат"/>
    <hyperlink ref="E265" r:id="rId264" tooltip="Завантажити сертифікат" display="Завантажити сертифікат"/>
    <hyperlink ref="E266" r:id="rId265" tooltip="Завантажити сертифікат" display="Завантажити сертифікат"/>
    <hyperlink ref="E267" r:id="rId266" tooltip="Завантажити сертифікат" display="Завантажити сертифікат"/>
    <hyperlink ref="E268" r:id="rId267" tooltip="Завантажити сертифікат" display="Завантажити сертифікат"/>
    <hyperlink ref="E269" r:id="rId268" tooltip="Завантажити сертифікат" display="Завантажити сертифікат"/>
    <hyperlink ref="E270" r:id="rId269" tooltip="Завантажити сертифікат" display="Завантажити сертифікат"/>
    <hyperlink ref="E271" r:id="rId270" tooltip="Завантажити сертифікат" display="Завантажити сертифікат"/>
    <hyperlink ref="E272" r:id="rId271" tooltip="Завантажити сертифікат" display="Завантажити сертифікат"/>
    <hyperlink ref="E273" r:id="rId272" tooltip="Завантажити сертифікат" display="Завантажити сертифікат"/>
    <hyperlink ref="E274" r:id="rId273" tooltip="Завантажити сертифікат" display="Завантажити сертифікат"/>
    <hyperlink ref="E275" r:id="rId274" tooltip="Завантажити сертифікат" display="Завантажити сертифікат"/>
    <hyperlink ref="E276" r:id="rId275" tooltip="Завантажити сертифікат" display="Завантажити сертифікат"/>
    <hyperlink ref="E277" r:id="rId276" tooltip="Завантажити сертифікат" display="Завантажити сертифікат"/>
    <hyperlink ref="E278" r:id="rId277" tooltip="Завантажити сертифікат" display="Завантажити сертифікат"/>
    <hyperlink ref="E279" r:id="rId278" tooltip="Завантажити сертифікат" display="Завантажити сертифікат"/>
    <hyperlink ref="E280" r:id="rId279" tooltip="Завантажити сертифікат" display="Завантажити сертифікат"/>
    <hyperlink ref="E281" r:id="rId280" tooltip="Завантажити сертифікат" display="Завантажити сертифікат"/>
    <hyperlink ref="E282" r:id="rId281" tooltip="Завантажити сертифікат" display="Завантажити сертифікат"/>
    <hyperlink ref="E283" r:id="rId282" tooltip="Завантажити сертифікат" display="Завантажити сертифікат"/>
    <hyperlink ref="E284" r:id="rId283" tooltip="Завантажити сертифікат" display="Завантажити сертифікат"/>
    <hyperlink ref="E285" r:id="rId284" tooltip="Завантажити сертифікат" display="Завантажити сертифікат"/>
    <hyperlink ref="E286" r:id="rId285" tooltip="Завантажити сертифікат" display="Завантажити сертифікат"/>
    <hyperlink ref="E287" r:id="rId286" tooltip="Завантажити сертифікат" display="Завантажити сертифікат"/>
    <hyperlink ref="E288" r:id="rId287" tooltip="Завантажити сертифікат" display="Завантажити сертифікат"/>
    <hyperlink ref="E289" r:id="rId288" tooltip="Завантажити сертифікат" display="Завантажити сертифікат"/>
    <hyperlink ref="E290" r:id="rId289" tooltip="Завантажити сертифікат" display="Завантажити сертифікат"/>
    <hyperlink ref="E291" r:id="rId290" tooltip="Завантажити сертифікат" display="Завантажити сертифікат"/>
    <hyperlink ref="E292" r:id="rId291" tooltip="Завантажити сертифікат" display="Завантажити сертифікат"/>
    <hyperlink ref="E293" r:id="rId292" tooltip="Завантажити сертифікат" display="Завантажити сертифікат"/>
    <hyperlink ref="E294" r:id="rId293" tooltip="Завантажити сертифікат" display="Завантажити сертифікат"/>
    <hyperlink ref="E295" r:id="rId294" tooltip="Завантажити сертифікат" display="Завантажити сертифікат"/>
    <hyperlink ref="E296" r:id="rId295" tooltip="Завантажити сертифікат" display="Завантажити сертифікат"/>
    <hyperlink ref="E297" r:id="rId296" tooltip="Завантажити сертифікат" display="Завантажити сертифікат"/>
    <hyperlink ref="E298" r:id="rId297" tooltip="Завантажити сертифікат" display="Завантажити сертифікат"/>
    <hyperlink ref="E299" r:id="rId298" tooltip="Завантажити сертифікат" display="Завантажити сертифікат"/>
    <hyperlink ref="E300" r:id="rId299" tooltip="Завантажити сертифікат" display="Завантажити сертифікат"/>
    <hyperlink ref="E301" r:id="rId300" tooltip="Завантажити сертифікат" display="Завантажити сертифікат"/>
    <hyperlink ref="E302" r:id="rId301" tooltip="Завантажити сертифікат" display="Завантажити сертифікат"/>
    <hyperlink ref="E303" r:id="rId302" tooltip="Завантажити сертифікат" display="Завантажити сертифікат"/>
    <hyperlink ref="E304" r:id="rId303" tooltip="Завантажити сертифікат" display="Завантажити сертифікат"/>
    <hyperlink ref="E305" r:id="rId304" tooltip="Завантажити сертифікат" display="Завантажити сертифікат"/>
    <hyperlink ref="E306" r:id="rId305" tooltip="Завантажити сертифікат" display="Завантажити сертифікат"/>
    <hyperlink ref="E307" r:id="rId306" tooltip="Завантажити сертифікат" display="Завантажити сертифікат"/>
    <hyperlink ref="E308" r:id="rId307" tooltip="Завантажити сертифікат" display="Завантажити сертифікат"/>
    <hyperlink ref="E309" r:id="rId308" tooltip="Завантажити сертифікат" display="Завантажити сертифікат"/>
    <hyperlink ref="E310" r:id="rId309" tooltip="Завантажити сертифікат" display="Завантажити сертифікат"/>
    <hyperlink ref="E311" r:id="rId310" tooltip="Завантажити сертифікат" display="Завантажити сертифікат"/>
    <hyperlink ref="E312" r:id="rId311" tooltip="Завантажити сертифікат" display="Завантажити сертифікат"/>
    <hyperlink ref="E313" r:id="rId312" tooltip="Завантажити сертифікат" display="Завантажити сертифікат"/>
    <hyperlink ref="E314" r:id="rId313" tooltip="Завантажити сертифікат" display="Завантажити сертифікат"/>
    <hyperlink ref="E315" r:id="rId314" tooltip="Завантажити сертифікат" display="Завантажити сертифікат"/>
    <hyperlink ref="E316" r:id="rId315" tooltip="Завантажити сертифікат" display="Завантажити сертифікат"/>
    <hyperlink ref="E317" r:id="rId316" tooltip="Завантажити сертифікат" display="Завантажити сертифікат"/>
    <hyperlink ref="E318" r:id="rId317" tooltip="Завантажити сертифікат" display="Завантажити сертифікат"/>
    <hyperlink ref="E319" r:id="rId318" tooltip="Завантажити сертифікат" display="Завантажити сертифікат"/>
    <hyperlink ref="E320" r:id="rId319" tooltip="Завантажити сертифікат" display="Завантажити сертифікат"/>
    <hyperlink ref="E321" r:id="rId320" tooltip="Завантажити сертифікат" display="Завантажити сертифікат"/>
    <hyperlink ref="E322" r:id="rId321" tooltip="Завантажити сертифікат" display="Завантажити сертифікат"/>
    <hyperlink ref="E323" r:id="rId322" tooltip="Завантажити сертифікат" display="Завантажити сертифікат"/>
    <hyperlink ref="E324" r:id="rId323" tooltip="Завантажити сертифікат" display="Завантажити сертифікат"/>
    <hyperlink ref="E325" r:id="rId324" tooltip="Завантажити сертифікат" display="Завантажити сертифікат"/>
    <hyperlink ref="E326" r:id="rId325" tooltip="Завантажити сертифікат" display="Завантажити сертифікат"/>
    <hyperlink ref="E327" r:id="rId326" tooltip="Завантажити сертифікат" display="Завантажити сертифікат"/>
    <hyperlink ref="E328" r:id="rId327" tooltip="Завантажити сертифікат" display="Завантажити сертифікат"/>
    <hyperlink ref="E329" r:id="rId328" tooltip="Завантажити сертифікат" display="Завантажити сертифікат"/>
    <hyperlink ref="E330" r:id="rId329" tooltip="Завантажити сертифікат" display="Завантажити сертифікат"/>
    <hyperlink ref="E331" r:id="rId330" tooltip="Завантажити сертифікат" display="Завантажити сертифікат"/>
    <hyperlink ref="E332" r:id="rId331" tooltip="Завантажити сертифікат" display="Завантажити сертифікат"/>
    <hyperlink ref="E333" r:id="rId332" tooltip="Завантажити сертифікат" display="Завантажити сертифікат"/>
    <hyperlink ref="E334" r:id="rId333" tooltip="Завантажити сертифікат" display="Завантажити сертифікат"/>
    <hyperlink ref="E335" r:id="rId334" tooltip="Завантажити сертифікат" display="Завантажити сертифікат"/>
    <hyperlink ref="E336" r:id="rId335" tooltip="Завантажити сертифікат" display="Завантажити сертифікат"/>
    <hyperlink ref="E337" r:id="rId336" tooltip="Завантажити сертифікат" display="Завантажити сертифікат"/>
    <hyperlink ref="E338" r:id="rId337" tooltip="Завантажити сертифікат" display="Завантажити сертифікат"/>
    <hyperlink ref="E339" r:id="rId338" tooltip="Завантажити сертифікат" display="Завантажити сертифікат"/>
    <hyperlink ref="E340" r:id="rId339" tooltip="Завантажити сертифікат" display="Завантажити сертифікат"/>
    <hyperlink ref="E341" r:id="rId340" tooltip="Завантажити сертифікат" display="Завантажити сертифікат"/>
    <hyperlink ref="E342" r:id="rId341" tooltip="Завантажити сертифікат" display="Завантажити сертифікат"/>
    <hyperlink ref="E343" r:id="rId342" tooltip="Завантажити сертифікат" display="Завантажити сертифікат"/>
    <hyperlink ref="E344" r:id="rId343" tooltip="Завантажити сертифікат" display="Завантажити сертифікат"/>
    <hyperlink ref="E345" r:id="rId344" tooltip="Завантажити сертифікат" display="Завантажити сертифікат"/>
    <hyperlink ref="E346" r:id="rId345" tooltip="Завантажити сертифікат" display="Завантажити сертифікат"/>
    <hyperlink ref="E347" r:id="rId346" tooltip="Завантажити сертифікат" display="Завантажити сертифікат"/>
    <hyperlink ref="E348" r:id="rId347" tooltip="Завантажити сертифікат" display="Завантажити сертифікат"/>
    <hyperlink ref="E349" r:id="rId348" tooltip="Завантажити сертифікат" display="Завантажити сертифікат"/>
    <hyperlink ref="E350" r:id="rId349" tooltip="Завантажити сертифікат" display="Завантажити сертифікат"/>
    <hyperlink ref="E351" r:id="rId350" tooltip="Завантажити сертифікат" display="Завантажити сертифікат"/>
    <hyperlink ref="E352" r:id="rId351" tooltip="Завантажити сертифікат" display="Завантажити сертифікат"/>
    <hyperlink ref="E353" r:id="rId352" tooltip="Завантажити сертифікат" display="Завантажити сертифікат"/>
    <hyperlink ref="E354" r:id="rId353" tooltip="Завантажити сертифікат" display="Завантажити сертифікат"/>
    <hyperlink ref="E355" r:id="rId354" tooltip="Завантажити сертифікат" display="Завантажити сертифікат"/>
    <hyperlink ref="E356" r:id="rId355" tooltip="Завантажити сертифікат" display="Завантажити сертифікат"/>
    <hyperlink ref="E357" r:id="rId356" tooltip="Завантажити сертифікат" display="Завантажити сертифікат"/>
    <hyperlink ref="E358" r:id="rId357" tooltip="Завантажити сертифікат" display="Завантажити сертифікат"/>
    <hyperlink ref="E359" r:id="rId358" tooltip="Завантажити сертифікат" display="Завантажити сертифікат"/>
    <hyperlink ref="E360" r:id="rId359" tooltip="Завантажити сертифікат" display="Завантажити сертифікат"/>
    <hyperlink ref="E361" r:id="rId360" tooltip="Завантажити сертифікат" display="Завантажити сертифікат"/>
    <hyperlink ref="E362" r:id="rId361" tooltip="Завантажити сертифікат" display="Завантажити сертифікат"/>
    <hyperlink ref="E363" r:id="rId362" tooltip="Завантажити сертифікат" display="Завантажити сертифікат"/>
    <hyperlink ref="E364" r:id="rId363" tooltip="Завантажити сертифікат" display="Завантажити сертифікат"/>
    <hyperlink ref="E365" r:id="rId364" tooltip="Завантажити сертифікат" display="Завантажити сертифікат"/>
    <hyperlink ref="E366" r:id="rId365" tooltip="Завантажити сертифікат" display="Завантажити сертифікат"/>
    <hyperlink ref="E367" r:id="rId366" tooltip="Завантажити сертифікат" display="Завантажити сертифікат"/>
    <hyperlink ref="E368" r:id="rId367" tooltip="Завантажити сертифікат" display="Завантажити сертифікат"/>
    <hyperlink ref="E369" r:id="rId368" tooltip="Завантажити сертифікат" display="Завантажити сертифікат"/>
    <hyperlink ref="E370" r:id="rId369" tooltip="Завантажити сертифікат" display="Завантажити сертифікат"/>
    <hyperlink ref="E371" r:id="rId370" tooltip="Завантажити сертифікат" display="Завантажити сертифікат"/>
    <hyperlink ref="E372" r:id="rId371" tooltip="Завантажити сертифікат" display="Завантажити сертифікат"/>
    <hyperlink ref="E373" r:id="rId372" tooltip="Завантажити сертифікат" display="Завантажити сертифікат"/>
    <hyperlink ref="E374" r:id="rId373" tooltip="Завантажити сертифікат" display="Завантажити сертифікат"/>
    <hyperlink ref="E375" r:id="rId374" tooltip="Завантажити сертифікат" display="Завантажити сертифікат"/>
    <hyperlink ref="E376" r:id="rId375" tooltip="Завантажити сертифікат" display="Завантажити сертифікат"/>
    <hyperlink ref="E377" r:id="rId376" tooltip="Завантажити сертифікат" display="Завантажити сертифікат"/>
    <hyperlink ref="E378" r:id="rId377" tooltip="Завантажити сертифікат" display="Завантажити сертифікат"/>
    <hyperlink ref="E379" r:id="rId378" tooltip="Завантажити сертифікат" display="Завантажити сертифікат"/>
    <hyperlink ref="E380" r:id="rId379" tooltip="Завантажити сертифікат" display="Завантажити сертифікат"/>
    <hyperlink ref="E381" r:id="rId380" tooltip="Завантажити сертифікат" display="Завантажити сертифікат"/>
    <hyperlink ref="E382" r:id="rId381" tooltip="Завантажити сертифікат" display="Завантажити сертифікат"/>
    <hyperlink ref="E383" r:id="rId382" tooltip="Завантажити сертифікат" display="Завантажити сертифікат"/>
    <hyperlink ref="E384" r:id="rId383" tooltip="Завантажити сертифікат" display="Завантажити сертифікат"/>
    <hyperlink ref="E385" r:id="rId384" tooltip="Завантажити сертифікат" display="Завантажити сертифікат"/>
    <hyperlink ref="E386" r:id="rId385" tooltip="Завантажити сертифікат" display="Завантажити сертифікат"/>
    <hyperlink ref="E387" r:id="rId386" tooltip="Завантажити сертифікат" display="Завантажити сертифікат"/>
    <hyperlink ref="E388" r:id="rId387" tooltip="Завантажити сертифікат" display="Завантажити сертифікат"/>
    <hyperlink ref="E389" r:id="rId388" tooltip="Завантажити сертифікат" display="Завантажити сертифікат"/>
    <hyperlink ref="E390" r:id="rId389" tooltip="Завантажити сертифікат" display="Завантажити сертифікат"/>
    <hyperlink ref="E391" r:id="rId390" tooltip="Завантажити сертифікат" display="Завантажити сертифікат"/>
    <hyperlink ref="E392" r:id="rId391" tooltip="Завантажити сертифікат" display="Завантажити сертифікат"/>
    <hyperlink ref="E393" r:id="rId392" tooltip="Завантажити сертифікат" display="Завантажити сертифікат"/>
    <hyperlink ref="E394" r:id="rId393" tooltip="Завантажити сертифікат" display="Завантажити сертифікат"/>
    <hyperlink ref="E395" r:id="rId394" tooltip="Завантажити сертифікат" display="Завантажити сертифікат"/>
    <hyperlink ref="E396" r:id="rId395" tooltip="Завантажити сертифікат" display="Завантажити сертифікат"/>
    <hyperlink ref="E397" r:id="rId396" tooltip="Завантажити сертифікат" display="Завантажити сертифікат"/>
    <hyperlink ref="E398" r:id="rId397" tooltip="Завантажити сертифікат" display="Завантажити сертифікат"/>
    <hyperlink ref="E399" r:id="rId398" tooltip="Завантажити сертифікат" display="Завантажити сертифікат"/>
    <hyperlink ref="E400" r:id="rId399" tooltip="Завантажити сертифікат" display="Завантажити сертифікат"/>
    <hyperlink ref="E401" r:id="rId400" tooltip="Завантажити сертифікат" display="Завантажити сертифікат"/>
    <hyperlink ref="E402" r:id="rId401" tooltip="Завантажити сертифікат" display="Завантажити сертифікат"/>
    <hyperlink ref="E403" r:id="rId402" tooltip="Завантажити сертифікат" display="Завантажити сертифікат"/>
    <hyperlink ref="E404" r:id="rId403" tooltip="Завантажити сертифікат" display="Завантажити сертифікат"/>
    <hyperlink ref="E405" r:id="rId404" tooltip="Завантажити сертифікат" display="Завантажити сертифікат"/>
    <hyperlink ref="E406" r:id="rId405" tooltip="Завантажити сертифікат" display="Завантажити сертифікат"/>
    <hyperlink ref="E407" r:id="rId406" tooltip="Завантажити сертифікат" display="Завантажити сертифікат"/>
    <hyperlink ref="E408" r:id="rId407" tooltip="Завантажити сертифікат" display="Завантажити сертифікат"/>
    <hyperlink ref="E409" r:id="rId408" tooltip="Завантажити сертифікат" display="Завантажити сертифікат"/>
    <hyperlink ref="E410" r:id="rId409" tooltip="Завантажити сертифікат" display="Завантажити сертифікат"/>
    <hyperlink ref="E411" r:id="rId410" tooltip="Завантажити сертифікат" display="Завантажити сертифікат"/>
    <hyperlink ref="E412" r:id="rId411" tooltip="Завантажити сертифікат" display="Завантажити сертифікат"/>
    <hyperlink ref="E413" r:id="rId412" tooltip="Завантажити сертифікат" display="Завантажити сертифікат"/>
    <hyperlink ref="E414" r:id="rId413" tooltip="Завантажити сертифікат" display="Завантажити сертифікат"/>
    <hyperlink ref="E415" r:id="rId414" tooltip="Завантажити сертифікат" display="Завантажити сертифікат"/>
    <hyperlink ref="E416" r:id="rId415" tooltip="Завантажити сертифікат" display="Завантажити сертифікат"/>
    <hyperlink ref="E417" r:id="rId416" tooltip="Завантажити сертифікат" display="Завантажити сертифікат"/>
    <hyperlink ref="E418" r:id="rId417" tooltip="Завантажити сертифікат" display="Завантажити сертифікат"/>
    <hyperlink ref="E419" r:id="rId418" tooltip="Завантажити сертифікат" display="Завантажити сертифікат"/>
    <hyperlink ref="E420" r:id="rId419" tooltip="Завантажити сертифікат" display="Завантажити сертифікат"/>
    <hyperlink ref="E421" r:id="rId420" tooltip="Завантажити сертифікат" display="Завантажити сертифікат"/>
    <hyperlink ref="E422" r:id="rId421" tooltip="Завантажити сертифікат" display="Завантажити сертифікат"/>
    <hyperlink ref="E423" r:id="rId422" tooltip="Завантажити сертифікат" display="Завантажити сертифікат"/>
    <hyperlink ref="E424" r:id="rId423" tooltip="Завантажити сертифікат" display="Завантажити сертифікат"/>
    <hyperlink ref="E425" r:id="rId424" tooltip="Завантажити сертифікат" display="Завантажити сертифікат"/>
    <hyperlink ref="E426" r:id="rId425" tooltip="Завантажити сертифікат" display="Завантажити сертифікат"/>
    <hyperlink ref="E427" r:id="rId426" tooltip="Завантажити сертифікат" display="Завантажити сертифікат"/>
    <hyperlink ref="E428" r:id="rId427" tooltip="Завантажити сертифікат" display="Завантажити сертифікат"/>
    <hyperlink ref="E429" r:id="rId428" tooltip="Завантажити сертифікат" display="Завантажити сертифікат"/>
    <hyperlink ref="E430" r:id="rId429" tooltip="Завантажити сертифікат" display="Завантажити сертифікат"/>
    <hyperlink ref="E431" r:id="rId430" tooltip="Завантажити сертифікат" display="Завантажити сертифікат"/>
    <hyperlink ref="E432" r:id="rId431" tooltip="Завантажити сертифікат" display="Завантажити сертифікат"/>
    <hyperlink ref="E433" r:id="rId432" tooltip="Завантажити сертифікат" display="Завантажити сертифікат"/>
    <hyperlink ref="E434" r:id="rId433" tooltip="Завантажити сертифікат" display="Завантажити сертифікат"/>
    <hyperlink ref="E435" r:id="rId434" tooltip="Завантажити сертифікат" display="Завантажити сертифікат"/>
    <hyperlink ref="E436" r:id="rId435" tooltip="Завантажити сертифікат" display="Завантажити сертифікат"/>
    <hyperlink ref="E437" r:id="rId436" tooltip="Завантажити сертифікат" display="Завантажити сертифікат"/>
    <hyperlink ref="E438" r:id="rId437" tooltip="Завантажити сертифікат" display="Завантажити сертифікат"/>
    <hyperlink ref="E439" r:id="rId438" tooltip="Завантажити сертифікат" display="Завантажити сертифікат"/>
    <hyperlink ref="E440" r:id="rId439" tooltip="Завантажити сертифікат" display="Завантажити сертифікат"/>
    <hyperlink ref="E441" r:id="rId440" tooltip="Завантажити сертифікат" display="Завантажити сертифікат"/>
    <hyperlink ref="E442" r:id="rId441" tooltip="Завантажити сертифікат" display="Завантажити сертифікат"/>
    <hyperlink ref="E443" r:id="rId442" tooltip="Завантажити сертифікат" display="Завантажити сертифікат"/>
    <hyperlink ref="E444" r:id="rId443" tooltip="Завантажити сертифікат" display="Завантажити сертифікат"/>
    <hyperlink ref="E445" r:id="rId444" tooltip="Завантажити сертифікат" display="Завантажити сертифікат"/>
    <hyperlink ref="E446" r:id="rId445" tooltip="Завантажити сертифікат" display="Завантажити сертифікат"/>
    <hyperlink ref="E447" r:id="rId446" tooltip="Завантажити сертифікат" display="Завантажити сертифікат"/>
    <hyperlink ref="E448" r:id="rId447" tooltip="Завантажити сертифікат" display="Завантажити сертифікат"/>
    <hyperlink ref="E449" r:id="rId448" tooltip="Завантажити сертифікат" display="Завантажити сертифікат"/>
    <hyperlink ref="E450" r:id="rId449" tooltip="Завантажити сертифікат" display="Завантажити сертифікат"/>
    <hyperlink ref="E451" r:id="rId450" tooltip="Завантажити сертифікат" display="Завантажити сертифікат"/>
    <hyperlink ref="E452" r:id="rId451" tooltip="Завантажити сертифікат" display="Завантажити сертифікат"/>
    <hyperlink ref="E453" r:id="rId452" tooltip="Завантажити сертифікат" display="Завантажити сертифікат"/>
    <hyperlink ref="E454" r:id="rId453" tooltip="Завантажити сертифікат" display="Завантажити сертифікат"/>
    <hyperlink ref="E455" r:id="rId454" tooltip="Завантажити сертифікат" display="Завантажити сертифікат"/>
    <hyperlink ref="E456" r:id="rId455" tooltip="Завантажити сертифікат" display="Завантажити сертифікат"/>
    <hyperlink ref="E457" r:id="rId456" tooltip="Завантажити сертифікат" display="Завантажити сертифікат"/>
    <hyperlink ref="E458" r:id="rId457" tooltip="Завантажити сертифікат" display="Завантажити сертифікат"/>
    <hyperlink ref="E459" r:id="rId458" tooltip="Завантажити сертифікат" display="Завантажити сертифікат"/>
    <hyperlink ref="E460" r:id="rId459" tooltip="Завантажити сертифікат" display="Завантажити сертифікат"/>
    <hyperlink ref="E461" r:id="rId460" tooltip="Завантажити сертифікат" display="Завантажити сертифікат"/>
    <hyperlink ref="E462" r:id="rId461" tooltip="Завантажити сертифікат" display="Завантажити сертифікат"/>
    <hyperlink ref="E463" r:id="rId462" tooltip="Завантажити сертифікат" display="Завантажити сертифікат"/>
    <hyperlink ref="E464" r:id="rId463" tooltip="Завантажити сертифікат" display="Завантажити сертифікат"/>
    <hyperlink ref="E465" r:id="rId464" tooltip="Завантажити сертифікат" display="Завантажити сертифікат"/>
    <hyperlink ref="E466" r:id="rId465" tooltip="Завантажити сертифікат" display="Завантажити сертифікат"/>
    <hyperlink ref="E467" r:id="rId466" tooltip="Завантажити сертифікат" display="Завантажити сертифікат"/>
    <hyperlink ref="E468" r:id="rId467" tooltip="Завантажити сертифікат" display="Завантажити сертифікат"/>
    <hyperlink ref="E469" r:id="rId468" tooltip="Завантажити сертифікат" display="Завантажити сертифікат"/>
    <hyperlink ref="E470" r:id="rId469" tooltip="Завантажити сертифікат" display="Завантажити сертифікат"/>
    <hyperlink ref="E471" r:id="rId470" tooltip="Завантажити сертифікат" display="Завантажити сертифікат"/>
    <hyperlink ref="E472" r:id="rId471" tooltip="Завантажити сертифікат" display="Завантажити сертифікат"/>
    <hyperlink ref="E473" r:id="rId472" tooltip="Завантажити сертифікат" display="Завантажити сертифікат"/>
    <hyperlink ref="E474" r:id="rId473" tooltip="Завантажити сертифікат" display="Завантажити сертифікат"/>
    <hyperlink ref="E475" r:id="rId474" tooltip="Завантажити сертифікат" display="Завантажити сертифікат"/>
    <hyperlink ref="E476" r:id="rId475" tooltip="Завантажити сертифікат" display="Завантажити сертифікат"/>
    <hyperlink ref="E477" r:id="rId476" tooltip="Завантажити сертифікат" display="Завантажити сертифікат"/>
    <hyperlink ref="E478" r:id="rId477" tooltip="Завантажити сертифікат" display="Завантажити сертифікат"/>
    <hyperlink ref="E479" r:id="rId478" tooltip="Завантажити сертифікат" display="Завантажити сертифікат"/>
    <hyperlink ref="E480" r:id="rId479" tooltip="Завантажити сертифікат" display="Завантажити сертифікат"/>
    <hyperlink ref="E481" r:id="rId480" tooltip="Завантажити сертифікат" display="Завантажити сертифікат"/>
    <hyperlink ref="E482" r:id="rId481" tooltip="Завантажити сертифікат" display="Завантажити сертифікат"/>
    <hyperlink ref="E483" r:id="rId482" tooltip="Завантажити сертифікат" display="Завантажити сертифікат"/>
    <hyperlink ref="E484" r:id="rId483" tooltip="Завантажити сертифікат" display="Завантажити сертифікат"/>
    <hyperlink ref="E485" r:id="rId484" tooltip="Завантажити сертифікат" display="Завантажити сертифікат"/>
    <hyperlink ref="E486" r:id="rId485" tooltip="Завантажити сертифікат" display="Завантажити сертифікат"/>
    <hyperlink ref="E487" r:id="rId486" tooltip="Завантажити сертифікат" display="Завантажити сертифікат"/>
    <hyperlink ref="E488" r:id="rId487" tooltip="Завантажити сертифікат" display="Завантажити сертифікат"/>
    <hyperlink ref="E489" r:id="rId488" tooltip="Завантажити сертифікат" display="Завантажити сертифікат"/>
    <hyperlink ref="E490" r:id="rId489" tooltip="Завантажити сертифікат" display="Завантажити сертифікат"/>
    <hyperlink ref="E491" r:id="rId490" tooltip="Завантажити сертифікат" display="Завантажити сертифікат"/>
    <hyperlink ref="E492" r:id="rId491" tooltip="Завантажити сертифікат" display="Завантажити сертифікат"/>
    <hyperlink ref="E493" r:id="rId492" tooltip="Завантажити сертифікат" display="Завантажити сертифікат"/>
    <hyperlink ref="E494" r:id="rId493" tooltip="Завантажити сертифікат" display="Завантажити сертифікат"/>
    <hyperlink ref="E495" r:id="rId494" tooltip="Завантажити сертифікат" display="Завантажити сертифікат"/>
    <hyperlink ref="E496" r:id="rId495" tooltip="Завантажити сертифікат" display="Завантажити сертифікат"/>
    <hyperlink ref="E497" r:id="rId496" tooltip="Завантажити сертифікат" display="Завантажити сертифікат"/>
    <hyperlink ref="E498" r:id="rId497" tooltip="Завантажити сертифікат" display="Завантажити сертифікат"/>
    <hyperlink ref="E499" r:id="rId498" tooltip="Завантажити сертифікат" display="Завантажити сертифікат"/>
    <hyperlink ref="E500" r:id="rId499" tooltip="Завантажити сертифікат" display="Завантажити сертифікат"/>
    <hyperlink ref="E501" r:id="rId500" tooltip="Завантажити сертифікат" display="Завантажити сертифікат"/>
    <hyperlink ref="E502" r:id="rId501" tooltip="Завантажити сертифікат" display="Завантажити сертифікат"/>
    <hyperlink ref="E503" r:id="rId502" tooltip="Завантажити сертифікат" display="Завантажити сертифікат"/>
    <hyperlink ref="E504" r:id="rId503" tooltip="Завантажити сертифікат" display="Завантажити сертифікат"/>
    <hyperlink ref="E505" r:id="rId504" tooltip="Завантажити сертифікат" display="Завантажити сертифікат"/>
    <hyperlink ref="E506" r:id="rId505" tooltip="Завантажити сертифікат" display="Завантажити сертифікат"/>
    <hyperlink ref="E507" r:id="rId506" tooltip="Завантажити сертифікат" display="Завантажити сертифікат"/>
    <hyperlink ref="E508" r:id="rId507" tooltip="Завантажити сертифікат" display="Завантажити сертифікат"/>
    <hyperlink ref="E509" r:id="rId508" tooltip="Завантажити сертифікат" display="Завантажити сертифікат"/>
    <hyperlink ref="E510" r:id="rId509" tooltip="Завантажити сертифікат" display="Завантажити сертифікат"/>
    <hyperlink ref="E511" r:id="rId510" tooltip="Завантажити сертифікат" display="Завантажити сертифікат"/>
    <hyperlink ref="E512" r:id="rId511" tooltip="Завантажити сертифікат" display="Завантажити сертифікат"/>
    <hyperlink ref="E513" r:id="rId512" tooltip="Завантажити сертифікат" display="Завантажити сертифікат"/>
    <hyperlink ref="E514" r:id="rId513" tooltip="Завантажити сертифікат" display="Завантажити сертифікат"/>
    <hyperlink ref="E515" r:id="rId514" tooltip="Завантажити сертифікат" display="Завантажити сертифікат"/>
    <hyperlink ref="E516" r:id="rId515" tooltip="Завантажити сертифікат" display="Завантажити сертифікат"/>
    <hyperlink ref="E517" r:id="rId516" tooltip="Завантажити сертифікат" display="Завантажити сертифікат"/>
    <hyperlink ref="E518" r:id="rId517" tooltip="Завантажити сертифікат" display="Завантажити сертифікат"/>
    <hyperlink ref="E519" r:id="rId518" tooltip="Завантажити сертифікат" display="Завантажити сертифікат"/>
    <hyperlink ref="E520" r:id="rId519" tooltip="Завантажити сертифікат" display="Завантажити сертифікат"/>
    <hyperlink ref="E521" r:id="rId520" tooltip="Завантажити сертифікат" display="Завантажити сертифікат"/>
    <hyperlink ref="E522" r:id="rId521" tooltip="Завантажити сертифікат" display="Завантажити сертифікат"/>
    <hyperlink ref="E523" r:id="rId522" tooltip="Завантажити сертифікат" display="Завантажити сертифікат"/>
    <hyperlink ref="E524" r:id="rId523" tooltip="Завантажити сертифікат" display="Завантажити сертифікат"/>
    <hyperlink ref="E525" r:id="rId524" tooltip="Завантажити сертифікат" display="Завантажити сертифікат"/>
    <hyperlink ref="E526" r:id="rId525" tooltip="Завантажити сертифікат" display="Завантажити сертифікат"/>
    <hyperlink ref="E527" r:id="rId526" tooltip="Завантажити сертифікат" display="Завантажити сертифікат"/>
    <hyperlink ref="E528" r:id="rId527" tooltip="Завантажити сертифікат" display="Завантажити сертифікат"/>
    <hyperlink ref="E529" r:id="rId528" tooltip="Завантажити сертифікат" display="Завантажити сертифікат"/>
    <hyperlink ref="E530" r:id="rId529" tooltip="Завантажити сертифікат" display="Завантажити сертифікат"/>
    <hyperlink ref="E531" r:id="rId530" tooltip="Завантажити сертифікат" display="Завантажити сертифікат"/>
    <hyperlink ref="E532" r:id="rId531" tooltip="Завантажити сертифікат" display="Завантажити сертифікат"/>
    <hyperlink ref="E533" r:id="rId532" tooltip="Завантажити сертифікат" display="Завантажити сертифікат"/>
    <hyperlink ref="E534" r:id="rId533" tooltip="Завантажити сертифікат" display="Завантажити сертифікат"/>
    <hyperlink ref="E535" r:id="rId534" tooltip="Завантажити сертифікат" display="Завантажити сертифікат"/>
    <hyperlink ref="E536" r:id="rId535" tooltip="Завантажити сертифікат" display="Завантажити сертифікат"/>
    <hyperlink ref="E537" r:id="rId536" tooltip="Завантажити сертифікат" display="Завантажити сертифікат"/>
    <hyperlink ref="E538" r:id="rId537" tooltip="Завантажити сертифікат" display="Завантажити сертифікат"/>
    <hyperlink ref="E539" r:id="rId538" tooltip="Завантажити сертифікат" display="Завантажити сертифікат"/>
    <hyperlink ref="E540" r:id="rId539" tooltip="Завантажити сертифікат" display="Завантажити сертифікат"/>
    <hyperlink ref="E541" r:id="rId540" tooltip="Завантажити сертифікат" display="Завантажити сертифікат"/>
    <hyperlink ref="E542" r:id="rId541" tooltip="Завантажити сертифікат" display="Завантажити сертифікат"/>
    <hyperlink ref="E543" r:id="rId542" tooltip="Завантажити сертифікат" display="Завантажити сертифікат"/>
    <hyperlink ref="E544" r:id="rId543" tooltip="Завантажити сертифікат" display="Завантажити сертифікат"/>
    <hyperlink ref="E545" r:id="rId544" tooltip="Завантажити сертифікат" display="Завантажити сертифікат"/>
    <hyperlink ref="E546" r:id="rId545" tooltip="Завантажити сертифікат" display="Завантажити сертифікат"/>
    <hyperlink ref="E547" r:id="rId546" tooltip="Завантажити сертифікат" display="Завантажити сертифікат"/>
    <hyperlink ref="E548" r:id="rId547" tooltip="Завантажити сертифікат" display="Завантажити сертифікат"/>
    <hyperlink ref="E549" r:id="rId548" tooltip="Завантажити сертифікат" display="Завантажити сертифікат"/>
    <hyperlink ref="E550" r:id="rId549" tooltip="Завантажити сертифікат" display="Завантажити сертифікат"/>
    <hyperlink ref="E551" r:id="rId550" tooltip="Завантажити сертифікат" display="Завантажити сертифікат"/>
    <hyperlink ref="E552" r:id="rId551" tooltip="Завантажити сертифікат" display="Завантажити сертифікат"/>
    <hyperlink ref="E553" r:id="rId552" tooltip="Завантажити сертифікат" display="Завантажити сертифікат"/>
    <hyperlink ref="E554" r:id="rId553" tooltip="Завантажити сертифікат" display="Завантажити сертифікат"/>
    <hyperlink ref="E555" r:id="rId554" tooltip="Завантажити сертифікат" display="Завантажити сертифікат"/>
    <hyperlink ref="E556" r:id="rId555" tooltip="Завантажити сертифікат" display="Завантажити сертифікат"/>
    <hyperlink ref="E557" r:id="rId556" tooltip="Завантажити сертифікат" display="Завантажити сертифікат"/>
    <hyperlink ref="E558" r:id="rId557" tooltip="Завантажити сертифікат" display="Завантажити сертифікат"/>
    <hyperlink ref="E559" r:id="rId558" tooltip="Завантажити сертифікат" display="Завантажити сертифікат"/>
    <hyperlink ref="E560" r:id="rId559" tooltip="Завантажити сертифікат" display="Завантажити сертифікат"/>
    <hyperlink ref="E561" r:id="rId560" tooltip="Завантажити сертифікат" display="Завантажити сертифікат"/>
    <hyperlink ref="E562" r:id="rId561" tooltip="Завантажити сертифікат" display="Завантажити сертифікат"/>
    <hyperlink ref="E563" r:id="rId562" tooltip="Завантажити сертифікат" display="Завантажити сертифікат"/>
    <hyperlink ref="E564" r:id="rId563" tooltip="Завантажити сертифікат" display="Завантажити сертифікат"/>
    <hyperlink ref="E565" r:id="rId564" tooltip="Завантажити сертифікат" display="Завантажити сертифікат"/>
    <hyperlink ref="E566" r:id="rId565" tooltip="Завантажити сертифікат" display="Завантажити сертифікат"/>
    <hyperlink ref="E567" r:id="rId566" tooltip="Завантажити сертифікат" display="Завантажити сертифікат"/>
    <hyperlink ref="E568" r:id="rId567" tooltip="Завантажити сертифікат" display="Завантажити сертифікат"/>
    <hyperlink ref="E569" r:id="rId568" tooltip="Завантажити сертифікат" display="Завантажити сертифікат"/>
    <hyperlink ref="E570" r:id="rId569" tooltip="Завантажити сертифікат" display="Завантажити сертифікат"/>
    <hyperlink ref="E571" r:id="rId570" tooltip="Завантажити сертифікат" display="Завантажити сертифікат"/>
    <hyperlink ref="E572" r:id="rId571" tooltip="Завантажити сертифікат" display="Завантажити сертифікат"/>
    <hyperlink ref="E573" r:id="rId572" tooltip="Завантажити сертифікат" display="Завантажити сертифікат"/>
    <hyperlink ref="E574" r:id="rId573" tooltip="Завантажити сертифікат" display="Завантажити сертифікат"/>
    <hyperlink ref="E575" r:id="rId574" tooltip="Завантажити сертифікат" display="Завантажити сертифікат"/>
    <hyperlink ref="E576" r:id="rId575" tooltip="Завантажити сертифікат" display="Завантажити сертифікат"/>
    <hyperlink ref="E577" r:id="rId576" tooltip="Завантажити сертифікат" display="Завантажити сертифікат"/>
    <hyperlink ref="E578" r:id="rId577" tooltip="Завантажити сертифікат" display="Завантажити сертифікат"/>
    <hyperlink ref="E579" r:id="rId578" tooltip="Завантажити сертифікат" display="Завантажити сертифікат"/>
    <hyperlink ref="E580" r:id="rId579" tooltip="Завантажити сертифікат" display="Завантажити сертифікат"/>
    <hyperlink ref="E581" r:id="rId580" tooltip="Завантажити сертифікат" display="Завантажити сертифікат"/>
    <hyperlink ref="E582" r:id="rId581" tooltip="Завантажити сертифікат" display="Завантажити сертифікат"/>
    <hyperlink ref="E583" r:id="rId582" tooltip="Завантажити сертифікат" display="Завантажити сертифікат"/>
    <hyperlink ref="E584" r:id="rId583" tooltip="Завантажити сертифікат" display="Завантажити сертифікат"/>
    <hyperlink ref="E585" r:id="rId584" tooltip="Завантажити сертифікат" display="Завантажити сертифікат"/>
    <hyperlink ref="E586" r:id="rId585" tooltip="Завантажити сертифікат" display="Завантажити сертифікат"/>
    <hyperlink ref="E587" r:id="rId586" tooltip="Завантажити сертифікат" display="Завантажити сертифікат"/>
    <hyperlink ref="E588" r:id="rId587" tooltip="Завантажити сертифікат" display="Завантажити сертифікат"/>
    <hyperlink ref="E589" r:id="rId588" tooltip="Завантажити сертифікат" display="Завантажити сертифікат"/>
    <hyperlink ref="E590" r:id="rId589" tooltip="Завантажити сертифікат" display="Завантажити сертифікат"/>
    <hyperlink ref="E591" r:id="rId590" tooltip="Завантажити сертифікат" display="Завантажити сертифікат"/>
    <hyperlink ref="E592" r:id="rId591" tooltip="Завантажити сертифікат" display="Завантажити сертифікат"/>
    <hyperlink ref="E593" r:id="rId592" tooltip="Завантажити сертифікат" display="Завантажити сертифікат"/>
    <hyperlink ref="E594" r:id="rId593" tooltip="Завантажити сертифікат" display="Завантажити сертифікат"/>
    <hyperlink ref="E595" r:id="rId594" tooltip="Завантажити сертифікат" display="Завантажити сертифікат"/>
    <hyperlink ref="E596" r:id="rId595" tooltip="Завантажити сертифікат" display="Завантажити сертифікат"/>
    <hyperlink ref="E597" r:id="rId596" tooltip="Завантажити сертифікат" display="Завантажити сертифікат"/>
    <hyperlink ref="E598" r:id="rId597" tooltip="Завантажити сертифікат" display="Завантажити сертифікат"/>
    <hyperlink ref="E599" r:id="rId598" tooltip="Завантажити сертифікат" display="Завантажити сертифікат"/>
    <hyperlink ref="E600" r:id="rId599" tooltip="Завантажити сертифікат" display="Завантажити сертифікат"/>
    <hyperlink ref="E601" r:id="rId600" tooltip="Завантажити сертифікат" display="Завантажити сертифікат"/>
    <hyperlink ref="E602" r:id="rId601" tooltip="Завантажити сертифікат" display="Завантажити сертифікат"/>
    <hyperlink ref="E603" r:id="rId602" tooltip="Завантажити сертифікат" display="Завантажити сертифікат"/>
    <hyperlink ref="E604" r:id="rId603" tooltip="Завантажити сертифікат" display="Завантажити сертифікат"/>
    <hyperlink ref="E605" r:id="rId604" tooltip="Завантажити сертифікат" display="Завантажити сертифікат"/>
    <hyperlink ref="E606" r:id="rId605" tooltip="Завантажити сертифікат" display="Завантажити сертифікат"/>
    <hyperlink ref="E607" r:id="rId606" tooltip="Завантажити сертифікат" display="Завантажити сертифікат"/>
    <hyperlink ref="E608" r:id="rId607" tooltip="Завантажити сертифікат" display="Завантажити сертифікат"/>
    <hyperlink ref="E609" r:id="rId608" tooltip="Завантажити сертифікат" display="Завантажити сертифікат"/>
    <hyperlink ref="E610" r:id="rId609" tooltip="Завантажити сертифікат" display="Завантажити сертифікат"/>
    <hyperlink ref="E611" r:id="rId610" tooltip="Завантажити сертифікат" display="Завантажити сертифікат"/>
    <hyperlink ref="E612" r:id="rId611" tooltip="Завантажити сертифікат" display="Завантажити сертифікат"/>
    <hyperlink ref="E613" r:id="rId612" tooltip="Завантажити сертифікат" display="Завантажити сертифікат"/>
    <hyperlink ref="E614" r:id="rId613" tooltip="Завантажити сертифікат" display="Завантажити сертифікат"/>
    <hyperlink ref="E615" r:id="rId614" tooltip="Завантажити сертифікат" display="Завантажити сертифікат"/>
    <hyperlink ref="E616" r:id="rId615" tooltip="Завантажити сертифікат" display="Завантажити сертифікат"/>
    <hyperlink ref="E617" r:id="rId616" tooltip="Завантажити сертифікат" display="Завантажити сертифікат"/>
    <hyperlink ref="E618" r:id="rId617" tooltip="Завантажити сертифікат" display="Завантажити сертифікат"/>
    <hyperlink ref="E619" r:id="rId618" tooltip="Завантажити сертифікат" display="Завантажити сертифікат"/>
    <hyperlink ref="E620" r:id="rId619" tooltip="Завантажити сертифікат" display="Завантажити сертифікат"/>
    <hyperlink ref="E621" r:id="rId620" tooltip="Завантажити сертифікат" display="Завантажити сертифікат"/>
    <hyperlink ref="E622" r:id="rId621" tooltip="Завантажити сертифікат" display="Завантажити сертифікат"/>
    <hyperlink ref="E623" r:id="rId622" tooltip="Завантажити сертифікат" display="Завантажити сертифікат"/>
    <hyperlink ref="E624" r:id="rId623" tooltip="Завантажити сертифікат" display="Завантажити сертифікат"/>
    <hyperlink ref="E625" r:id="rId624" tooltip="Завантажити сертифікат" display="Завантажити сертифікат"/>
    <hyperlink ref="E626" r:id="rId625" tooltip="Завантажити сертифікат" display="Завантажити сертифікат"/>
    <hyperlink ref="E627" r:id="rId626" tooltip="Завантажити сертифікат" display="Завантажити сертифікат"/>
    <hyperlink ref="E628" r:id="rId627" tooltip="Завантажити сертифікат" display="Завантажити сертифікат"/>
    <hyperlink ref="E629" r:id="rId628" tooltip="Завантажити сертифікат" display="Завантажити сертифікат"/>
    <hyperlink ref="E630" r:id="rId629" tooltip="Завантажити сертифікат" display="Завантажити сертифікат"/>
    <hyperlink ref="E631" r:id="rId630" tooltip="Завантажити сертифікат" display="Завантажити сертифікат"/>
    <hyperlink ref="E632" r:id="rId631" tooltip="Завантажити сертифікат" display="Завантажити сертифікат"/>
    <hyperlink ref="E633" r:id="rId632" tooltip="Завантажити сертифікат" display="Завантажити сертифікат"/>
    <hyperlink ref="E634" r:id="rId633" tooltip="Завантажити сертифікат" display="Завантажити сертифікат"/>
    <hyperlink ref="E635" r:id="rId634" tooltip="Завантажити сертифікат" display="Завантажити сертифікат"/>
    <hyperlink ref="E636" r:id="rId635" tooltip="Завантажити сертифікат" display="Завантажити сертифікат"/>
    <hyperlink ref="E637" r:id="rId636" tooltip="Завантажити сертифікат" display="Завантажити сертифікат"/>
    <hyperlink ref="E638" r:id="rId637" tooltip="Завантажити сертифікат" display="Завантажити сертифікат"/>
    <hyperlink ref="E639" r:id="rId638" tooltip="Завантажити сертифікат" display="Завантажити сертифікат"/>
    <hyperlink ref="E640" r:id="rId639" tooltip="Завантажити сертифікат" display="Завантажити сертифікат"/>
    <hyperlink ref="E641" r:id="rId640" tooltip="Завантажити сертифікат" display="Завантажити сертифікат"/>
    <hyperlink ref="E642" r:id="rId641" tooltip="Завантажити сертифікат" display="Завантажити сертифікат"/>
    <hyperlink ref="E643" r:id="rId642" tooltip="Завантажити сертифікат" display="Завантажити сертифікат"/>
    <hyperlink ref="E644" r:id="rId643" tooltip="Завантажити сертифікат" display="Завантажити сертифікат"/>
    <hyperlink ref="E645" r:id="rId644" tooltip="Завантажити сертифікат" display="Завантажити сертифікат"/>
    <hyperlink ref="E646" r:id="rId645" tooltip="Завантажити сертифікат" display="Завантажити сертифікат"/>
    <hyperlink ref="E647" r:id="rId646" tooltip="Завантажити сертифікат" display="Завантажити сертифікат"/>
    <hyperlink ref="E648" r:id="rId647" tooltip="Завантажити сертифікат" display="Завантажити сертифікат"/>
    <hyperlink ref="E649" r:id="rId648" tooltip="Завантажити сертифікат" display="Завантажити сертифікат"/>
    <hyperlink ref="E650" r:id="rId649" tooltip="Завантажити сертифікат" display="Завантажити сертифікат"/>
    <hyperlink ref="E651" r:id="rId650" tooltip="Завантажити сертифікат" display="Завантажити сертифікат"/>
    <hyperlink ref="E652" r:id="rId651" tooltip="Завантажити сертифікат" display="Завантажити сертифікат"/>
    <hyperlink ref="E653" r:id="rId652" tooltip="Завантажити сертифікат" display="Завантажити сертифікат"/>
    <hyperlink ref="E654" r:id="rId653" tooltip="Завантажити сертифікат" display="Завантажити сертифікат"/>
    <hyperlink ref="E655" r:id="rId654" tooltip="Завантажити сертифікат" display="Завантажити сертифікат"/>
    <hyperlink ref="E656" r:id="rId655" tooltip="Завантажити сертифікат" display="Завантажити сертифікат"/>
    <hyperlink ref="E657" r:id="rId656" tooltip="Завантажити сертифікат" display="Завантажити сертифікат"/>
    <hyperlink ref="E658" r:id="rId657" tooltip="Завантажити сертифікат" display="Завантажити сертифікат"/>
    <hyperlink ref="E659" r:id="rId658" tooltip="Завантажити сертифікат" display="Завантажити сертифікат"/>
    <hyperlink ref="E660" r:id="rId659" tooltip="Завантажити сертифікат" display="Завантажити сертифікат"/>
    <hyperlink ref="E661" r:id="rId660" tooltip="Завантажити сертифікат" display="Завантажити сертифікат"/>
    <hyperlink ref="E662" r:id="rId661" tooltip="Завантажити сертифікат" display="Завантажити сертифікат"/>
    <hyperlink ref="E663" r:id="rId662" tooltip="Завантажити сертифікат" display="Завантажити сертифікат"/>
    <hyperlink ref="E664" r:id="rId663" tooltip="Завантажити сертифікат" display="Завантажити сертифікат"/>
    <hyperlink ref="E665" r:id="rId664" tooltip="Завантажити сертифікат" display="Завантажити сертифікат"/>
    <hyperlink ref="E666" r:id="rId665" tooltip="Завантажити сертифікат" display="Завантажити сертифікат"/>
    <hyperlink ref="E667" r:id="rId666" tooltip="Завантажити сертифікат" display="Завантажити сертифікат"/>
    <hyperlink ref="E668" r:id="rId667" tooltip="Завантажити сертифікат" display="Завантажити сертифікат"/>
    <hyperlink ref="E669" r:id="rId668" tooltip="Завантажити сертифікат" display="Завантажити сертифікат"/>
    <hyperlink ref="E670" r:id="rId669" tooltip="Завантажити сертифікат" display="Завантажити сертифікат"/>
    <hyperlink ref="E671" r:id="rId670" tooltip="Завантажити сертифікат" display="Завантажити сертифікат"/>
    <hyperlink ref="E672" r:id="rId671" tooltip="Завантажити сертифікат" display="Завантажити сертифікат"/>
    <hyperlink ref="E673" r:id="rId672" tooltip="Завантажити сертифікат" display="Завантажити сертифікат"/>
    <hyperlink ref="E674" r:id="rId673" tooltip="Завантажити сертифікат" display="Завантажити сертифікат"/>
    <hyperlink ref="E675" r:id="rId674" tooltip="Завантажити сертифікат" display="Завантажити сертифікат"/>
    <hyperlink ref="E676" r:id="rId675" tooltip="Завантажити сертифікат" display="Завантажити сертифікат"/>
    <hyperlink ref="E677" r:id="rId676" tooltip="Завантажити сертифікат" display="Завантажити сертифікат"/>
    <hyperlink ref="E678" r:id="rId677" tooltip="Завантажити сертифікат" display="Завантажити сертифікат"/>
    <hyperlink ref="E679" r:id="rId678" tooltip="Завантажити сертифікат" display="Завантажити сертифікат"/>
    <hyperlink ref="E680" r:id="rId679" tooltip="Завантажити сертифікат" display="Завантажити сертифікат"/>
    <hyperlink ref="E681" r:id="rId680" tooltip="Завантажити сертифікат" display="Завантажити сертифікат"/>
    <hyperlink ref="E682" r:id="rId681" tooltip="Завантажити сертифікат" display="Завантажити сертифікат"/>
    <hyperlink ref="E683" r:id="rId682" tooltip="Завантажити сертифікат" display="Завантажити сертифікат"/>
    <hyperlink ref="E684" r:id="rId683" tooltip="Завантажити сертифікат" display="Завантажити сертифікат"/>
    <hyperlink ref="E685" r:id="rId684" tooltip="Завантажити сертифікат" display="Завантажити сертифікат"/>
    <hyperlink ref="E686" r:id="rId685" tooltip="Завантажити сертифікат" display="Завантажити сертифікат"/>
    <hyperlink ref="E687" r:id="rId686" tooltip="Завантажити сертифікат" display="Завантажити сертифікат"/>
    <hyperlink ref="E688" r:id="rId687" tooltip="Завантажити сертифікат" display="Завантажити сертифікат"/>
    <hyperlink ref="E689" r:id="rId688" tooltip="Завантажити сертифікат" display="Завантажити сертифікат"/>
    <hyperlink ref="E690" r:id="rId689" tooltip="Завантажити сертифікат" display="Завантажити сертифікат"/>
    <hyperlink ref="E691" r:id="rId690" tooltip="Завантажити сертифікат" display="Завантажити сертифікат"/>
    <hyperlink ref="E692" r:id="rId691" tooltip="Завантажити сертифікат" display="Завантажити сертифікат"/>
    <hyperlink ref="E693" r:id="rId692" tooltip="Завантажити сертифікат" display="Завантажити сертифікат"/>
    <hyperlink ref="E694" r:id="rId693" tooltip="Завантажити сертифікат" display="Завантажити сертифікат"/>
    <hyperlink ref="E695" r:id="rId694" tooltip="Завантажити сертифікат" display="Завантажити сертифікат"/>
    <hyperlink ref="E696" r:id="rId695" tooltip="Завантажити сертифікат" display="Завантажити сертифікат"/>
    <hyperlink ref="E697" r:id="rId696" tooltip="Завантажити сертифікат" display="Завантажити сертифікат"/>
    <hyperlink ref="E698" r:id="rId697" tooltip="Завантажити сертифікат" display="Завантажити сертифікат"/>
    <hyperlink ref="E699" r:id="rId698" tooltip="Завантажити сертифікат" display="Завантажити сертифікат"/>
    <hyperlink ref="E700" r:id="rId699" tooltip="Завантажити сертифікат" display="Завантажити сертифікат"/>
    <hyperlink ref="E701" r:id="rId700" tooltip="Завантажити сертифікат" display="Завантажити сертифікат"/>
    <hyperlink ref="E702" r:id="rId701" tooltip="Завантажити сертифікат" display="Завантажити сертифікат"/>
    <hyperlink ref="E703" r:id="rId702" tooltip="Завантажити сертифікат" display="Завантажити сертифікат"/>
    <hyperlink ref="E704" r:id="rId703" tooltip="Завантажити сертифікат" display="Завантажити сертифікат"/>
    <hyperlink ref="E705" r:id="rId704" tooltip="Завантажити сертифікат" display="Завантажити сертифікат"/>
    <hyperlink ref="E706" r:id="rId705" tooltip="Завантажити сертифікат" display="Завантажити сертифікат"/>
    <hyperlink ref="E707" r:id="rId706" tooltip="Завантажити сертифікат" display="Завантажити сертифікат"/>
    <hyperlink ref="E708" r:id="rId707" tooltip="Завантажити сертифікат" display="Завантажити сертифікат"/>
    <hyperlink ref="E709" r:id="rId708" tooltip="Завантажити сертифікат" display="Завантажити сертифікат"/>
    <hyperlink ref="E710" r:id="rId709" tooltip="Завантажити сертифікат" display="Завантажити сертифікат"/>
    <hyperlink ref="E711" r:id="rId710" tooltip="Завантажити сертифікат" display="Завантажити сертифікат"/>
    <hyperlink ref="E712" r:id="rId711" tooltip="Завантажити сертифікат" display="Завантажити сертифікат"/>
    <hyperlink ref="E713" r:id="rId712" tooltip="Завантажити сертифікат" display="Завантажити сертифікат"/>
    <hyperlink ref="E714" r:id="rId713" tooltip="Завантажити сертифікат" display="Завантажити сертифікат"/>
    <hyperlink ref="E715" r:id="rId714" tooltip="Завантажити сертифікат" display="Завантажити сертифікат"/>
    <hyperlink ref="E716" r:id="rId715" tooltip="Завантажити сертифікат" display="Завантажити сертифікат"/>
    <hyperlink ref="E717" r:id="rId716" tooltip="Завантажити сертифікат" display="Завантажити сертифікат"/>
    <hyperlink ref="E718" r:id="rId717" tooltip="Завантажити сертифікат" display="Завантажити сертифікат"/>
    <hyperlink ref="E719" r:id="rId718" tooltip="Завантажити сертифікат" display="Завантажити сертифікат"/>
    <hyperlink ref="E720" r:id="rId719" tooltip="Завантажити сертифікат" display="Завантажити сертифікат"/>
    <hyperlink ref="E721" r:id="rId720" tooltip="Завантажити сертифікат" display="Завантажити сертифікат"/>
    <hyperlink ref="E722" r:id="rId721" tooltip="Завантажити сертифікат" display="Завантажити сертифікат"/>
    <hyperlink ref="E723" r:id="rId722" tooltip="Завантажити сертифікат" display="Завантажити сертифікат"/>
    <hyperlink ref="E724" r:id="rId723" tooltip="Завантажити сертифікат" display="Завантажити сертифікат"/>
    <hyperlink ref="E725" r:id="rId724" tooltip="Завантажити сертифікат" display="Завантажити сертифікат"/>
    <hyperlink ref="E726" r:id="rId725" tooltip="Завантажити сертифікат" display="Завантажити сертифікат"/>
    <hyperlink ref="E727" r:id="rId726" tooltip="Завантажити сертифікат" display="Завантажити сертифікат"/>
    <hyperlink ref="E728" r:id="rId727" tooltip="Завантажити сертифікат" display="Завантажити сертифікат"/>
    <hyperlink ref="E729" r:id="rId728" tooltip="Завантажити сертифікат" display="Завантажити сертифікат"/>
    <hyperlink ref="E730" r:id="rId729" tooltip="Завантажити сертифікат" display="Завантажити сертифікат"/>
    <hyperlink ref="E731" r:id="rId730" tooltip="Завантажити сертифікат" display="Завантажити сертифікат"/>
    <hyperlink ref="E732" r:id="rId731" tooltip="Завантажити сертифікат" display="Завантажити сертифікат"/>
    <hyperlink ref="E733" r:id="rId732" tooltip="Завантажити сертифікат" display="Завантажити сертифікат"/>
    <hyperlink ref="E734" r:id="rId733" tooltip="Завантажити сертифікат" display="Завантажити сертифікат"/>
    <hyperlink ref="E735" r:id="rId734" tooltip="Завантажити сертифікат" display="Завантажити сертифікат"/>
    <hyperlink ref="E736" r:id="rId735" tooltip="Завантажити сертифікат" display="Завантажити сертифікат"/>
    <hyperlink ref="E737" r:id="rId736" tooltip="Завантажити сертифікат" display="Завантажити сертифікат"/>
    <hyperlink ref="E738" r:id="rId737" tooltip="Завантажити сертифікат" display="Завантажити сертифікат"/>
    <hyperlink ref="E739" r:id="rId738" tooltip="Завантажити сертифікат" display="Завантажити сертифікат"/>
    <hyperlink ref="E740" r:id="rId739" tooltip="Завантажити сертифікат" display="Завантажити сертифікат"/>
    <hyperlink ref="E741" r:id="rId740" tooltip="Завантажити сертифікат" display="Завантажити сертифікат"/>
    <hyperlink ref="E742" r:id="rId741" tooltip="Завантажити сертифікат" display="Завантажити сертифікат"/>
    <hyperlink ref="E743" r:id="rId742" tooltip="Завантажити сертифікат" display="Завантажити сертифікат"/>
    <hyperlink ref="E744" r:id="rId743" tooltip="Завантажити сертифікат" display="Завантажити сертифікат"/>
    <hyperlink ref="E745" r:id="rId744" tooltip="Завантажити сертифікат" display="Завантажити сертифікат"/>
    <hyperlink ref="E746" r:id="rId745" tooltip="Завантажити сертифікат" display="Завантажити сертифікат"/>
    <hyperlink ref="E747" r:id="rId746" tooltip="Завантажити сертифікат" display="Завантажити сертифікат"/>
    <hyperlink ref="E748" r:id="rId747" tooltip="Завантажити сертифікат" display="Завантажити сертифікат"/>
    <hyperlink ref="E749" r:id="rId748" tooltip="Завантажити сертифікат" display="Завантажити сертифікат"/>
    <hyperlink ref="E750" r:id="rId749" tooltip="Завантажити сертифікат" display="Завантажити сертифікат"/>
    <hyperlink ref="E751" r:id="rId750" tooltip="Завантажити сертифікат" display="Завантажити сертифікат"/>
    <hyperlink ref="E752" r:id="rId751" tooltip="Завантажити сертифікат" display="Завантажити сертифікат"/>
    <hyperlink ref="E753" r:id="rId752" tooltip="Завантажити сертифікат" display="Завантажити сертифікат"/>
    <hyperlink ref="E754" r:id="rId753" tooltip="Завантажити сертифікат" display="Завантажити сертифікат"/>
    <hyperlink ref="E755" r:id="rId754" tooltip="Завантажити сертифікат" display="Завантажити сертифікат"/>
    <hyperlink ref="E756" r:id="rId755" tooltip="Завантажити сертифікат" display="Завантажити сертифікат"/>
    <hyperlink ref="E757" r:id="rId756" tooltip="Завантажити сертифікат" display="Завантажити сертифікат"/>
    <hyperlink ref="E758" r:id="rId757" tooltip="Завантажити сертифікат" display="Завантажити сертифікат"/>
    <hyperlink ref="E759" r:id="rId758" tooltip="Завантажити сертифікат" display="Завантажити сертифікат"/>
    <hyperlink ref="E760" r:id="rId759" tooltip="Завантажити сертифікат" display="Завантажити сертифікат"/>
    <hyperlink ref="E761" r:id="rId760" tooltip="Завантажити сертифікат" display="Завантажити сертифікат"/>
    <hyperlink ref="E762" r:id="rId761" tooltip="Завантажити сертифікат" display="Завантажити сертифікат"/>
    <hyperlink ref="E763" r:id="rId762" tooltip="Завантажити сертифікат" display="Завантажити сертифікат"/>
    <hyperlink ref="E764" r:id="rId763" tooltip="Завантажити сертифікат" display="Завантажити сертифікат"/>
    <hyperlink ref="E765" r:id="rId764" tooltip="Завантажити сертифікат" display="Завантажити сертифікат"/>
    <hyperlink ref="E766" r:id="rId765" tooltip="Завантажити сертифікат" display="Завантажити сертифікат"/>
    <hyperlink ref="E767" r:id="rId766" tooltip="Завантажити сертифікат" display="Завантажити сертифікат"/>
    <hyperlink ref="E768" r:id="rId767" tooltip="Завантажити сертифікат" display="Завантажити сертифікат"/>
    <hyperlink ref="E769" r:id="rId768" tooltip="Завантажити сертифікат" display="Завантажити сертифікат"/>
    <hyperlink ref="E770" r:id="rId769" tooltip="Завантажити сертифікат" display="Завантажити сертифікат"/>
    <hyperlink ref="E771" r:id="rId770" tooltip="Завантажити сертифікат" display="Завантажити сертифікат"/>
    <hyperlink ref="E772" r:id="rId771" tooltip="Завантажити сертифікат" display="Завантажити сертифікат"/>
    <hyperlink ref="E773" r:id="rId772" tooltip="Завантажити сертифікат" display="Завантажити сертифікат"/>
    <hyperlink ref="E774" r:id="rId773" tooltip="Завантажити сертифікат" display="Завантажити сертифікат"/>
    <hyperlink ref="E775" r:id="rId774" tooltip="Завантажити сертифікат" display="Завантажити сертифікат"/>
    <hyperlink ref="E776" r:id="rId775" tooltip="Завантажити сертифікат" display="Завантажити сертифікат"/>
    <hyperlink ref="E777" r:id="rId776" tooltip="Завантажити сертифікат" display="Завантажити сертифікат"/>
    <hyperlink ref="E778" r:id="rId777" tooltip="Завантажити сертифікат" display="Завантажити сертифікат"/>
    <hyperlink ref="E779" r:id="rId778" tooltip="Завантажити сертифікат" display="Завантажити сертифікат"/>
    <hyperlink ref="E780" r:id="rId779" tooltip="Завантажити сертифікат" display="Завантажити сертифікат"/>
    <hyperlink ref="E781" r:id="rId780" tooltip="Завантажити сертифікат" display="Завантажити сертифікат"/>
    <hyperlink ref="E782" r:id="rId781" tooltip="Завантажити сертифікат" display="Завантажити сертифікат"/>
    <hyperlink ref="E783" r:id="rId782" tooltip="Завантажити сертифікат" display="Завантажити сертифікат"/>
    <hyperlink ref="E784" r:id="rId783" tooltip="Завантажити сертифікат" display="Завантажити сертифікат"/>
    <hyperlink ref="E785" r:id="rId784" tooltip="Завантажити сертифікат" display="Завантажити сертифікат"/>
    <hyperlink ref="E786" r:id="rId785" tooltip="Завантажити сертифікат" display="Завантажити сертифікат"/>
    <hyperlink ref="E787" r:id="rId786" tooltip="Завантажити сертифікат" display="Завантажити сертифікат"/>
    <hyperlink ref="E788" r:id="rId787" tooltip="Завантажити сертифікат" display="Завантажити сертифікат"/>
    <hyperlink ref="E789" r:id="rId788" tooltip="Завантажити сертифікат" display="Завантажити сертифікат"/>
    <hyperlink ref="E790" r:id="rId789" tooltip="Завантажити сертифікат" display="Завантажити сертифікат"/>
    <hyperlink ref="E791" r:id="rId790" tooltip="Завантажити сертифікат" display="Завантажити сертифікат"/>
    <hyperlink ref="E792" r:id="rId791" tooltip="Завантажити сертифікат" display="Завантажити сертифікат"/>
    <hyperlink ref="E793" r:id="rId792" tooltip="Завантажити сертифікат" display="Завантажити сертифікат"/>
    <hyperlink ref="E794" r:id="rId793" tooltip="Завантажити сертифікат" display="Завантажити сертифікат"/>
    <hyperlink ref="E795" r:id="rId794" tooltip="Завантажити сертифікат" display="Завантажити сертифікат"/>
    <hyperlink ref="E796" r:id="rId795" tooltip="Завантажити сертифікат" display="Завантажити сертифікат"/>
    <hyperlink ref="E797" r:id="rId796" tooltip="Завантажити сертифікат" display="Завантажити сертифікат"/>
    <hyperlink ref="E798" r:id="rId797" tooltip="Завантажити сертифікат" display="Завантажити сертифікат"/>
    <hyperlink ref="E799" r:id="rId798" tooltip="Завантажити сертифікат" display="Завантажити сертифікат"/>
    <hyperlink ref="E800" r:id="rId799" tooltip="Завантажити сертифікат" display="Завантажити сертифікат"/>
    <hyperlink ref="E801" r:id="rId800" tooltip="Завантажити сертифікат" display="Завантажити сертифікат"/>
    <hyperlink ref="E802" r:id="rId801" tooltip="Завантажити сертифікат" display="Завантажити сертифікат"/>
    <hyperlink ref="E803" r:id="rId802" tooltip="Завантажити сертифікат" display="Завантажити сертифікат"/>
    <hyperlink ref="E804" r:id="rId803" tooltip="Завантажити сертифікат" display="Завантажити сертифікат"/>
    <hyperlink ref="E805" r:id="rId804" tooltip="Завантажити сертифікат" display="Завантажити сертифікат"/>
    <hyperlink ref="E806" r:id="rId805" tooltip="Завантажити сертифікат" display="Завантажити сертифікат"/>
    <hyperlink ref="E807" r:id="rId806" tooltip="Завантажити сертифікат" display="Завантажити сертифікат"/>
    <hyperlink ref="E808" r:id="rId807" tooltip="Завантажити сертифікат" display="Завантажити сертифікат"/>
    <hyperlink ref="E809" r:id="rId808" tooltip="Завантажити сертифікат" display="Завантажити сертифікат"/>
    <hyperlink ref="E810" r:id="rId809" tooltip="Завантажити сертифікат" display="Завантажити сертифікат"/>
    <hyperlink ref="E811" r:id="rId810" tooltip="Завантажити сертифікат" display="Завантажити сертифікат"/>
    <hyperlink ref="E812" r:id="rId811" tooltip="Завантажити сертифікат" display="Завантажити сертифікат"/>
    <hyperlink ref="E813" r:id="rId812" tooltip="Завантажити сертифікат" display="Завантажити сертифікат"/>
    <hyperlink ref="E814" r:id="rId813" tooltip="Завантажити сертифікат" display="Завантажити сертифікат"/>
    <hyperlink ref="E815" r:id="rId814" tooltip="Завантажити сертифікат" display="Завантажити сертифікат"/>
    <hyperlink ref="E816" r:id="rId815" tooltip="Завантажити сертифікат" display="Завантажити сертифікат"/>
    <hyperlink ref="E817" r:id="rId816" tooltip="Завантажити сертифікат" display="Завантажити сертифікат"/>
    <hyperlink ref="E818" r:id="rId817" tooltip="Завантажити сертифікат" display="Завантажити сертифікат"/>
    <hyperlink ref="E819" r:id="rId818" tooltip="Завантажити сертифікат" display="Завантажити сертифікат"/>
    <hyperlink ref="E820" r:id="rId819" tooltip="Завантажити сертифікат" display="Завантажити сертифікат"/>
    <hyperlink ref="E821" r:id="rId820" tooltip="Завантажити сертифікат" display="Завантажити сертифікат"/>
    <hyperlink ref="E822" r:id="rId821" tooltip="Завантажити сертифікат" display="Завантажити сертифікат"/>
    <hyperlink ref="E823" r:id="rId822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2025-04-10T14:33:00Z</dcterms:created>
  <dcterms:modified xsi:type="dcterms:W3CDTF">2025-04-21T12:34:11Z</dcterms:modified>
  <cp:category/>
</cp:coreProperties>
</file>