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и GMW2025\8_26.03.Кібербезпека та актуальні схеми шахрайства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811" i="1" l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<sst xmlns="http://schemas.openxmlformats.org/spreadsheetml/2006/main" count="3021" uniqueCount="1893">
  <si>
    <t>номер</t>
  </si>
  <si>
    <t>дата</t>
  </si>
  <si>
    <t>ПІБ</t>
  </si>
  <si>
    <t>Посилання на сертифікат</t>
  </si>
  <si>
    <t>GMW2025_8_001</t>
  </si>
  <si>
    <t>10 квітня 2025 р.</t>
  </si>
  <si>
    <t>Копайгора Ілона Сергіївна</t>
  </si>
  <si>
    <t>Національний університет «Полтавська політехніка імені Юрія Кондратюка»</t>
  </si>
  <si>
    <t>GMW2025_8_002</t>
  </si>
  <si>
    <t>Сукомел Дмитро Андрійович</t>
  </si>
  <si>
    <t>ВСП "ФЕК КНЕУ імені Вадима Гетьмана"</t>
  </si>
  <si>
    <t>GMW2025_8_003</t>
  </si>
  <si>
    <t>Булдакова Олександра Леонідівна</t>
  </si>
  <si>
    <t>Центральноукраїнський національний технічний університет</t>
  </si>
  <si>
    <t>GMW2025_8_004</t>
  </si>
  <si>
    <t>Синицина Анастасія Олексіївна</t>
  </si>
  <si>
    <t>Лозівська філія Харківського автомобільно-дорожнього фахового коледжу</t>
  </si>
  <si>
    <t>GMW2025_8_005</t>
  </si>
  <si>
    <t>Ящук Катерина Євгенівна</t>
  </si>
  <si>
    <t>Волинський національний університет імені Лесі Українки</t>
  </si>
  <si>
    <t>GMW2025_8_006</t>
  </si>
  <si>
    <t>Барта Владислав Олексійович</t>
  </si>
  <si>
    <t>Мукачівський Кооперативний Фаховий Коледж Бізнесу</t>
  </si>
  <si>
    <t>GMW2025_8_007</t>
  </si>
  <si>
    <t>Сулейко Вікторія Максимівна</t>
  </si>
  <si>
    <t>Міжрегіональна академія управління персоналом</t>
  </si>
  <si>
    <t>GMW2025_8_008</t>
  </si>
  <si>
    <t>Бровар Марія Степанівна</t>
  </si>
  <si>
    <t>Львівський національний університет імені Івана Франка</t>
  </si>
  <si>
    <t>GMW2025_8_009</t>
  </si>
  <si>
    <t>Петренко Ольга Павлівна</t>
  </si>
  <si>
    <t>Одеський державний аграрний університет</t>
  </si>
  <si>
    <t>GMW2025_8_010</t>
  </si>
  <si>
    <t>Безносюк Мар‘яна Борисівна</t>
  </si>
  <si>
    <t>Національна академія внутрішніх справ</t>
  </si>
  <si>
    <t>GMW2025_8_011</t>
  </si>
  <si>
    <t>Ситник Дарина Владиславівна</t>
  </si>
  <si>
    <t>GMW2025_8_012</t>
  </si>
  <si>
    <t>Глюзіцька Валентина Миколаївна</t>
  </si>
  <si>
    <t>ВСП Хорольський агропромисловий фаховий коледж ПДАУколедж</t>
  </si>
  <si>
    <t>GMW2025_8_013</t>
  </si>
  <si>
    <t>Бородай Ірина Олександрівна</t>
  </si>
  <si>
    <t>Криворізький національний університет</t>
  </si>
  <si>
    <t>GMW2025_8_014</t>
  </si>
  <si>
    <t>Бакурова Ірина Сергіївна</t>
  </si>
  <si>
    <t>GMW2025_8_015</t>
  </si>
  <si>
    <t>Птишник Наталія Вікторівна</t>
  </si>
  <si>
    <t>GMW2025_8_016</t>
  </si>
  <si>
    <t>Назарова Поліна Максимівна</t>
  </si>
  <si>
    <t>GMW2025_8_017</t>
  </si>
  <si>
    <t>Деркач Анастасія Русланівна</t>
  </si>
  <si>
    <t>GMW2025_8_018</t>
  </si>
  <si>
    <t>Греля Ірина Анатоліівна</t>
  </si>
  <si>
    <t>Державний університет інфроструктури та технологій</t>
  </si>
  <si>
    <t>GMW2025_8_019</t>
  </si>
  <si>
    <t>Щербина Поліна Сергіївна</t>
  </si>
  <si>
    <t>GMW2025_8_020</t>
  </si>
  <si>
    <t>Пузій Ангеліна Олександрівна</t>
  </si>
  <si>
    <t>Optima School</t>
  </si>
  <si>
    <t>GMW2025_8_021</t>
  </si>
  <si>
    <t>ЖАРІКОВА АННА</t>
  </si>
  <si>
    <t>НАЦІОНАЛЬНИЙ УНІВЕРСИТЕТ БІОРЕСУРСІВ І ПРИРОДОКОРИТСУВАННЯ УКРАЇНИ</t>
  </si>
  <si>
    <t>GMW2025_8_022</t>
  </si>
  <si>
    <t>Лісова Дарина Сергіївна</t>
  </si>
  <si>
    <t>"ФАХОВИЙ ЕКОНОМІЧНИЙ КОЛЕДЖ КИЇВСЬКОГО НАЦІОНАЛЬНОГО ЕКОНОМІЧНОГО УНІВЕРСИТЕТУ імені ВАДИМА ГЕТЬМАНА"</t>
  </si>
  <si>
    <t>GMW2025_8_023</t>
  </si>
  <si>
    <t>Полонська Валентина Петрівна</t>
  </si>
  <si>
    <t>КЗДО К Т#220 КМР</t>
  </si>
  <si>
    <t>GMW2025_8_024</t>
  </si>
  <si>
    <t>Демків Галина Ігорівна, Демків Оксана Ярославівна, Демків Ігор Юрійович</t>
  </si>
  <si>
    <t>Ліцей №46 ім. В. Чорновола</t>
  </si>
  <si>
    <t>GMW2025_8_025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</si>
  <si>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</si>
  <si>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</si>
  <si>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GMW2025_8_026</t>
  </si>
  <si>
    <t>Горбань Роман Владиславович</t>
  </si>
  <si>
    <t>GMW2025_8_027</t>
  </si>
  <si>
    <t>Савело Марʼяна Сергіївна</t>
  </si>
  <si>
    <t>GMW2025_8_028</t>
  </si>
  <si>
    <t>Бутова Людмила Володимирівна</t>
  </si>
  <si>
    <t>Новокаховський приладобудівний фаховий коледж</t>
  </si>
  <si>
    <t>GMW2025_8_029</t>
  </si>
  <si>
    <t>Коршак Олександра Сергіївна</t>
  </si>
  <si>
    <t>GMW2025_8_030</t>
  </si>
  <si>
    <t>Гірік Олег</t>
  </si>
  <si>
    <t>GMW2025_8_031</t>
  </si>
  <si>
    <t>Костюк Павло Костянтинович</t>
  </si>
  <si>
    <t>Новокаховський приладобудівний фаховий колоедж</t>
  </si>
  <si>
    <t>GMW2025_8_032</t>
  </si>
  <si>
    <t>Сурхаєва Марина Олександрівна</t>
  </si>
  <si>
    <t>GMW2025_8_033</t>
  </si>
  <si>
    <t>Natalia Spolitak</t>
  </si>
  <si>
    <t>Міжнародний класичний університет ім. Пилипа Орлика</t>
  </si>
  <si>
    <t>GMW2025_8_034</t>
  </si>
  <si>
    <t>Подплєтній Валерій Володимирович</t>
  </si>
  <si>
    <t>GMW2025_8_035</t>
  </si>
  <si>
    <t>Кириченко Олег Анатолійович</t>
  </si>
  <si>
    <t>GMW2025_8_036</t>
  </si>
  <si>
    <t>Сінькевич Вікторія Василівна</t>
  </si>
  <si>
    <t>GMW2025_8_037</t>
  </si>
  <si>
    <t>Білий Олег Петрович</t>
  </si>
  <si>
    <t>GMW2025_8_038</t>
  </si>
  <si>
    <t>Величковський Олександр Володимирович</t>
  </si>
  <si>
    <t>GMW2025_8_039</t>
  </si>
  <si>
    <t>Іванов Олег Миколайович</t>
  </si>
  <si>
    <t>GMW2025_8_040</t>
  </si>
  <si>
    <t>Кирпичов Олександр Михайлович</t>
  </si>
  <si>
    <t>GMW2025_8_041</t>
  </si>
  <si>
    <t>Ведмідська Наталія Миколаївна</t>
  </si>
  <si>
    <t>GMW2025_8_042</t>
  </si>
  <si>
    <t>Кондратюк Олександр Микитович</t>
  </si>
  <si>
    <t>GMW2025_8_043</t>
  </si>
  <si>
    <t>Коровкін Олександр Андріійович</t>
  </si>
  <si>
    <t>GMW2025_8_044</t>
  </si>
  <si>
    <t>Сасова Юлія Володимирівна</t>
  </si>
  <si>
    <t>GMW2025_8_045</t>
  </si>
  <si>
    <t>Будніков Олександр Євгенійович</t>
  </si>
  <si>
    <t>Херсонський державний аграрно-економічний університет</t>
  </si>
  <si>
    <t>GMW2025_8_046</t>
  </si>
  <si>
    <t>ДЗЮБУК Віта Петріва</t>
  </si>
  <si>
    <t>Поліський ліцей Березнівської міської ради Рівненського району Рівненської області</t>
  </si>
  <si>
    <t>GMW2025_8_047</t>
  </si>
  <si>
    <t>Голіней Юлія Олександрівна</t>
  </si>
  <si>
    <t>Державний навчальний заклад "Центр професійно-технічної освіти 1 м.Вінниці"</t>
  </si>
  <si>
    <t>GMW2025_8_048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</si>
  <si>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</si>
  <si>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</si>
  <si>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GMW2025_8_049</t>
  </si>
  <si>
    <t>Костюк Павло</t>
  </si>
  <si>
    <t>GMW2025_8_050</t>
  </si>
  <si>
    <t>Сполітак Наталія Сергіївна</t>
  </si>
  <si>
    <t>GMW2025_8_051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</si>
  <si>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</si>
  <si>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</si>
  <si>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GMW2025_8_052</t>
  </si>
  <si>
    <t>Кісельова Ірина Іванівна</t>
  </si>
  <si>
    <t>Харківський фаховий коледж технологій та дизайну</t>
  </si>
  <si>
    <t>GMW2025_8_053</t>
  </si>
  <si>
    <t>Ладатко Настасія Юріївна</t>
  </si>
  <si>
    <t>Національний університет "Полтавська політехніка імені Юрія Кондратюка "</t>
  </si>
  <si>
    <t>GMW2025_8_054</t>
  </si>
  <si>
    <t>Горбенко Ольга Борисівна</t>
  </si>
  <si>
    <t>Харківський фаховий коледж спорту</t>
  </si>
  <si>
    <t>GMW2025_8_055</t>
  </si>
  <si>
    <t>Голуб Ірина Ігорівна</t>
  </si>
  <si>
    <t>ЗЗСО І-ІІ ст. ім. Б. Цицика с. Солянуватки</t>
  </si>
  <si>
    <t>GMW2025_8_056</t>
  </si>
  <si>
    <t>Онищенко Валентин Володимирович</t>
  </si>
  <si>
    <t>МКУ імені Пилипа Орлика</t>
  </si>
  <si>
    <t>GMW2025_8_057</t>
  </si>
  <si>
    <t>Боднар Тетяна Ярославівна</t>
  </si>
  <si>
    <t>ДПТНЗ «Тернопільське вище професійне училище сфери послуг та туризму»</t>
  </si>
  <si>
    <t>GMW2025_8_058</t>
  </si>
  <si>
    <t>ПАЩЕНКО ОКСАНА ВАСИЛІВНА</t>
  </si>
  <si>
    <t>НАЦІОНАЛЬНИЙ УНІВЕРСИТЕТ БІОРЕСУРСІВ І ПРИРОДОКОРИСТУВАННЯ УКРАЇНИ</t>
  </si>
  <si>
    <t>GMW2025_8_059</t>
  </si>
  <si>
    <t>Сукомел Дмитро</t>
  </si>
  <si>
    <t>В назву організації вписуєте ВСП "ФЕК КНЕУ імені Вадима Гетьмана"</t>
  </si>
  <si>
    <t>GMW2025_8_060</t>
  </si>
  <si>
    <t>Пиріг Елнур Маілович</t>
  </si>
  <si>
    <t>Криворізький Національний Університет</t>
  </si>
  <si>
    <t>GMW2025_8_061</t>
  </si>
  <si>
    <t>Григоренко Ольга Сергіївна</t>
  </si>
  <si>
    <t>Чорноморський національний університет імені Петра Могили</t>
  </si>
  <si>
    <t>GMW2025_8_062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</si>
  <si>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</si>
  <si>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</si>
  <si>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GMW2025_8_063</t>
  </si>
  <si>
    <t>Бєлугіна Тетяна Ігорівна</t>
  </si>
  <si>
    <t>Херсонський державний університет</t>
  </si>
  <si>
    <t>GMW2025_8_064</t>
  </si>
  <si>
    <t>Чигрикова Тетяна Володимирівна</t>
  </si>
  <si>
    <t>АТ «А-БАНК»</t>
  </si>
  <si>
    <t>GMW2025_8_065</t>
  </si>
  <si>
    <t>Ярмощук Вікторія Олегівна</t>
  </si>
  <si>
    <t>Київський фаховий коледж туризму та готельного господарства</t>
  </si>
  <si>
    <t>GMW2025_8_066</t>
  </si>
  <si>
    <t>Костенко Вадим Станіславович</t>
  </si>
  <si>
    <t>Таращанський технічний та економіко-правовий фаховий коледж</t>
  </si>
  <si>
    <t>GMW2025_8_067</t>
  </si>
  <si>
    <t>Рябченко Ірина Михайлівна</t>
  </si>
  <si>
    <t>Відокремлений структурний підрозділ Конотопський індустріально-педагогічний фаховий коледж Сумського державного університету</t>
  </si>
  <si>
    <t>GMW2025_8_068</t>
  </si>
  <si>
    <t>Санницька Анна Іванівна</t>
  </si>
  <si>
    <t>GMW2025_8_069</t>
  </si>
  <si>
    <t>Гуцул Інна Анатоліївна</t>
  </si>
  <si>
    <t>Хмельницький університет управління та права імені Леоніда Юзькова</t>
  </si>
  <si>
    <t>GMW2025_8_070</t>
  </si>
  <si>
    <t>Святенко Сергій Володимирович</t>
  </si>
  <si>
    <t>GMW2025_8_071</t>
  </si>
  <si>
    <t>Кокоша Вікторія Миколаївна</t>
  </si>
  <si>
    <t>ВСП "Технолого-економічний фаховий коледж Білоцерківського НАУ"</t>
  </si>
  <si>
    <t>GMW2025_8_072</t>
  </si>
  <si>
    <t>Василишин Марія Володимирівна</t>
  </si>
  <si>
    <t>ВСП Львівський фаховий коледж харчової і переробної промисловості НУХТ</t>
  </si>
  <si>
    <t>GMW2025_8_073</t>
  </si>
  <si>
    <t>Ірина Шалигіна</t>
  </si>
  <si>
    <t>Сумський національний аграрний університет</t>
  </si>
  <si>
    <t>GMW2025_8_074</t>
  </si>
  <si>
    <t>Осіпчук Інна Олександрівна</t>
  </si>
  <si>
    <t>Фаховий коледж інженерії управління та землевпорядкуванн Державного некомерційного підприємства"Державний університет"Київський авіаційний інститут"</t>
  </si>
  <si>
    <t>GMW2025_8_075</t>
  </si>
  <si>
    <t>Долотова Ольга Михайлівна</t>
  </si>
  <si>
    <t>Дніпровська гімназія 34 ДМР</t>
  </si>
  <si>
    <t>GMW2025_8_076</t>
  </si>
  <si>
    <t>Юлія Бойко</t>
  </si>
  <si>
    <t>Кропивницький будівельний фаховий коледж</t>
  </si>
  <si>
    <t>GMW2025_8_077</t>
  </si>
  <si>
    <t>Тарасюк Ірина Володимирівна</t>
  </si>
  <si>
    <t>ВСП Технологічний фаховий коледж Національного лісотехнічного університету України</t>
  </si>
  <si>
    <t>GMW2025_8_078</t>
  </si>
  <si>
    <t>Козачок Андрій Михайлович</t>
  </si>
  <si>
    <t>Івано-Франківський національний технічний університет нафти і газу</t>
  </si>
  <si>
    <t>GMW2025_8_079</t>
  </si>
  <si>
    <t>Оксанич Вікторія</t>
  </si>
  <si>
    <t>GMW2025_8_080</t>
  </si>
  <si>
    <t>Криворот Олег Григорович</t>
  </si>
  <si>
    <t>Національний університет біоресурсів і природокористування України</t>
  </si>
  <si>
    <t>GMW2025_8_081</t>
  </si>
  <si>
    <t>Скрипник Микола Євгенович</t>
  </si>
  <si>
    <t>Чернівецький торговельно-економічний інститут ДТЕУ</t>
  </si>
  <si>
    <t>GMW2025_8_082</t>
  </si>
  <si>
    <t>Колпак Олександр Вячеславович</t>
  </si>
  <si>
    <t>Львівський торговельно-економічний університет</t>
  </si>
  <si>
    <t>GMW2025_8_083</t>
  </si>
  <si>
    <t>Носуліч Давид Валентинович</t>
  </si>
  <si>
    <t>Луцький національний технічний університет</t>
  </si>
  <si>
    <t>GMW2025_8_084</t>
  </si>
  <si>
    <t>Кочешков Анатолій</t>
  </si>
  <si>
    <t>НТУУ "КПІ ім. І. Сікорського"</t>
  </si>
  <si>
    <t>GMW2025_8_085</t>
  </si>
  <si>
    <t>Нагалко Дмитро Ярославович</t>
  </si>
  <si>
    <t>ДонДУВС</t>
  </si>
  <si>
    <t>GMW2025_8_086</t>
  </si>
  <si>
    <t>Данік Наталія</t>
  </si>
  <si>
    <t>Національний університет кораблебудування імені адмірала Макарова</t>
  </si>
  <si>
    <t>GMW2025_8_087</t>
  </si>
  <si>
    <t>Коротинська Олена Петрівна</t>
  </si>
  <si>
    <t>Центр позашкільної освіти "Школа Майбутнього"</t>
  </si>
  <si>
    <t>GMW2025_8_088</t>
  </si>
  <si>
    <t>Шешеня Альона Олександрівна</t>
  </si>
  <si>
    <t>НАЦІОНАЛЬНИЙ УНІВЕРСИТЕТ «ЧЕРНІГІВСЬКА ПОЛІТЕХНІКА»</t>
  </si>
  <si>
    <t>GMW2025_8_089</t>
  </si>
  <si>
    <t>Кравченко Олена Іванівна</t>
  </si>
  <si>
    <t>Національний університет "Чернігівська політехніка"</t>
  </si>
  <si>
    <t>GMW2025_8_090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</si>
  <si>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</si>
  <si>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</si>
  <si>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GMW2025_8_091</t>
  </si>
  <si>
    <t>Бруньковська Софія Тарасівна</t>
  </si>
  <si>
    <t>Уманський державний педагогічний університет імені Павла Тичини</t>
  </si>
  <si>
    <t>GMW2025_8_092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</si>
  <si>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</si>
  <si>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</si>
  <si>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GMW2025_8_093</t>
  </si>
  <si>
    <t>Самілів Лариса Василівна</t>
  </si>
  <si>
    <t>Брошнівський ПЛПЛ</t>
  </si>
  <si>
    <t>GMW2025_8_094</t>
  </si>
  <si>
    <t>Гуриненко Олександра Єгорівна</t>
  </si>
  <si>
    <t>Національний університет «Чернігівська Політехніка»</t>
  </si>
  <si>
    <t>GMW2025_8_095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</si>
  <si>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</si>
  <si>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</si>
  <si>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GMW2025_8_096</t>
  </si>
  <si>
    <t>Лавриненко Анастасія Анатоліївна</t>
  </si>
  <si>
    <t>GMW2025_8_097</t>
  </si>
  <si>
    <t>Чаюкова Маргарита Юріївна</t>
  </si>
  <si>
    <t>Національний університет "Чернігівська Політехніка"</t>
  </si>
  <si>
    <t>GMW2025_8_098</t>
  </si>
  <si>
    <t>Шубіна Світлана Валентинівна</t>
  </si>
  <si>
    <t>Навчально-науковий інститут "Каразінський банківський інститут" ХНУ ім. В Н. Каразіна</t>
  </si>
  <si>
    <t>GMW2025_8_099</t>
  </si>
  <si>
    <t>Москаленко Олена Володимирівна</t>
  </si>
  <si>
    <t>Харківський національний університет імені В.Н.Каразіна</t>
  </si>
  <si>
    <t>GMW2025_8_100</t>
  </si>
  <si>
    <t>Піскунов Роман Олександрович</t>
  </si>
  <si>
    <t>GMW2025_8_101</t>
  </si>
  <si>
    <t>Пеняк Юлія Сергіївна</t>
  </si>
  <si>
    <t>Харківський національний університет імені В.Н. Каразіна</t>
  </si>
  <si>
    <t>GMW2025_8_102</t>
  </si>
  <si>
    <t>Мірошник Олексій Юрійович</t>
  </si>
  <si>
    <t>GMW2025_8_103</t>
  </si>
  <si>
    <t>Тураш Христина Петрівна</t>
  </si>
  <si>
    <t>GMW2025_8_104</t>
  </si>
  <si>
    <t>Драган Оксана Олександрівна</t>
  </si>
  <si>
    <t>Білоцерківський національний аграрний університет</t>
  </si>
  <si>
    <t>GMW2025_8_105</t>
  </si>
  <si>
    <t>Голованова Наталія Ростиславівна</t>
  </si>
  <si>
    <t>Комунальний заклад дошкільної освіти №259 Дніпровської міської ради</t>
  </si>
  <si>
    <t>GMW2025_8_106</t>
  </si>
  <si>
    <t>Гусачук Анастасія Дмитрівна</t>
  </si>
  <si>
    <t>GMW2025_8_107</t>
  </si>
  <si>
    <t>Савчин Анастасія Юріївна</t>
  </si>
  <si>
    <t>GMW2025_8_108</t>
  </si>
  <si>
    <t>Яворська Катерина Анатоліївна</t>
  </si>
  <si>
    <t>Дніпровський ліцей №54 ДМР</t>
  </si>
  <si>
    <t>GMW2025_8_109</t>
  </si>
  <si>
    <t>Боднарчук Софія Андріївна</t>
  </si>
  <si>
    <t>GMW2025_8_110</t>
  </si>
  <si>
    <t>Брозницька Яна Валентинівна</t>
  </si>
  <si>
    <t>GMW2025_8_111</t>
  </si>
  <si>
    <t>Шепель Інеса Вадимівна</t>
  </si>
  <si>
    <t>GMW2025_8_112</t>
  </si>
  <si>
    <t>Кирилюк Антоніна Миколаївна</t>
  </si>
  <si>
    <t>Старокостянтинівська ЗОШ І-ІІІ ступенів √1</t>
  </si>
  <si>
    <t>GMW2025_8_113</t>
  </si>
  <si>
    <t>Климович Ростислав</t>
  </si>
  <si>
    <t>GMW2025_8_114</t>
  </si>
  <si>
    <t>Івченко Анна Олександрівна</t>
  </si>
  <si>
    <t>Національний Університет Чернігівська політехніка</t>
  </si>
  <si>
    <t>GMW2025_8_115</t>
  </si>
  <si>
    <t>Супрун Ангеліна Анатоліївна</t>
  </si>
  <si>
    <t>Національний університет «Чернігівська політехніка»</t>
  </si>
  <si>
    <t>GMW2025_8_116</t>
  </si>
  <si>
    <t>Корнієнко Ольга Григорівна</t>
  </si>
  <si>
    <t>Криворізький державний педагогічний університет</t>
  </si>
  <si>
    <t>GMW2025_8_117</t>
  </si>
  <si>
    <t>Єрмакова Наталя Анатоліївна</t>
  </si>
  <si>
    <t>GMW2025_8_118</t>
  </si>
  <si>
    <t>Легенчук Оксана Анатоліївна</t>
  </si>
  <si>
    <t>Всп кіфк кнуба</t>
  </si>
  <si>
    <t>GMW2025_8_119</t>
  </si>
  <si>
    <t>Децьо Надія Анатоліївна</t>
  </si>
  <si>
    <t>GMW2025_8_120</t>
  </si>
  <si>
    <t>Сармісокова Софіна Баходирівна</t>
  </si>
  <si>
    <t>Лозівська філія Харківський автомобільно-дорожній фаховий коледж</t>
  </si>
  <si>
    <t>GMW2025_8_121</t>
  </si>
  <si>
    <t>Чикаловець Вікторія Юріївна</t>
  </si>
  <si>
    <t>GMW2025_8_122</t>
  </si>
  <si>
    <t>Власенко Любов Леонідівна</t>
  </si>
  <si>
    <t>GMW2025_8_123</t>
  </si>
  <si>
    <t>Стешенко Ігор Юрійович</t>
  </si>
  <si>
    <t>GMW2025_8_124</t>
  </si>
  <si>
    <t>Гнойова Карина Анатоліївна</t>
  </si>
  <si>
    <t>Полтавський фаховий кооперативний коледж</t>
  </si>
  <si>
    <t>GMW2025_8_125</t>
  </si>
  <si>
    <t>Слинько Ярослава Володимирівна</t>
  </si>
  <si>
    <t>Національний університет "Полтавська політехніка" імені Юрія Кондратюка</t>
  </si>
  <si>
    <t>GMW2025_8_126</t>
  </si>
  <si>
    <t>Папка Ірина Сергіївна</t>
  </si>
  <si>
    <t>GMW2025_8_127</t>
  </si>
  <si>
    <t>Піддубцева Наталія Миколаївна</t>
  </si>
  <si>
    <t>КЗДО (црд) №259 ДМР</t>
  </si>
  <si>
    <t>GMW2025_8_128</t>
  </si>
  <si>
    <t>Мінакова Єлизавета Андріївна</t>
  </si>
  <si>
    <t>GMW2025_8_129</t>
  </si>
  <si>
    <t>Данік Наталія Вадимівна</t>
  </si>
  <si>
    <t>Національний Університет Кораблебудування ім. адмірала Макарова</t>
  </si>
  <si>
    <t>GMW2025_8_130</t>
  </si>
  <si>
    <t>Сучок Любов Володимирівна</t>
  </si>
  <si>
    <t>Ліцей √1 Гостомельської селищної ради</t>
  </si>
  <si>
    <t>GMW2025_8_131</t>
  </si>
  <si>
    <t>Олексашин Богдан Олександрович</t>
  </si>
  <si>
    <t>Донецький державний університет внутрішніх справ</t>
  </si>
  <si>
    <t>GMW2025_8_132</t>
  </si>
  <si>
    <t>Токар Тетяна Миколаївна</t>
  </si>
  <si>
    <t>Комунальний заклад дошкільної освіти (ясла-садок)№257</t>
  </si>
  <si>
    <t>GMW2025_8_133</t>
  </si>
  <si>
    <t>Мініх Олена Олександрівна</t>
  </si>
  <si>
    <t>Комунальний заклад дошкільної освіти (ясла - садок)№257 Криворізька міська рада</t>
  </si>
  <si>
    <t>GMW2025_8_134</t>
  </si>
  <si>
    <t>Тарасенко Лілія Олександрівна</t>
  </si>
  <si>
    <t>Бахмутська ЗОШ І - ІІІ ступенів № 18 ім. Дмитра Чернявського</t>
  </si>
  <si>
    <t>GMW2025_8_135</t>
  </si>
  <si>
    <t>Шпак Дарина Іванівна</t>
  </si>
  <si>
    <t>КТГГ</t>
  </si>
  <si>
    <t>GMW2025_8_136</t>
  </si>
  <si>
    <t>МІЩЕНКО Сергій Анатолійович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</si>
  <si>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</si>
  <si>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GMW2025_8_137</t>
  </si>
  <si>
    <t>Балабайко Наталія Миколаївна</t>
  </si>
  <si>
    <t>Ніжинський професійний аграрний ліцей</t>
  </si>
  <si>
    <t>GMW2025_8_138</t>
  </si>
  <si>
    <t>Шевченко Данило Анатолійович</t>
  </si>
  <si>
    <t>GMW2025_8_139</t>
  </si>
  <si>
    <t>Головко Олена Григорівна</t>
  </si>
  <si>
    <t>Українська школа в евакуації</t>
  </si>
  <si>
    <t>GMW2025_8_140</t>
  </si>
  <si>
    <t>Ісаєнко Вікторія Валентинівна</t>
  </si>
  <si>
    <t>Національний Університет "Чернігівська Політехніка"</t>
  </si>
  <si>
    <t>GMW2025_8_141</t>
  </si>
  <si>
    <t>Гись Вікторія Вікторівна</t>
  </si>
  <si>
    <t>GMW2025_8_142</t>
  </si>
  <si>
    <t>Сільванович Олена</t>
  </si>
  <si>
    <t>ЛФ ХДАДК</t>
  </si>
  <si>
    <t>GMW2025_8_143</t>
  </si>
  <si>
    <t>Катеринюк Ангеліна Андріївна</t>
  </si>
  <si>
    <t>GMW2025_8_144</t>
  </si>
  <si>
    <t>Пилипчук Аліна Андріївна</t>
  </si>
  <si>
    <t>GMW2025_8_145</t>
  </si>
  <si>
    <t>Лазарів Олександр Васильович</t>
  </si>
  <si>
    <t>Красноградський аграрно технічний фаховий коледж</t>
  </si>
  <si>
    <t>GMW2025_8_146</t>
  </si>
  <si>
    <t>Калинич Людмила Андріївна</t>
  </si>
  <si>
    <t>Криворізький ліцей 127</t>
  </si>
  <si>
    <t>GMW2025_8_147</t>
  </si>
  <si>
    <t>Беседа Світлана</t>
  </si>
  <si>
    <t>КЗДО №257 КМР</t>
  </si>
  <si>
    <t>GMW2025_8_148</t>
  </si>
  <si>
    <t>Захарова Анна Євгеніївна</t>
  </si>
  <si>
    <t>Білоцерківський академічний ліцей "Вектор"-гімназія №18</t>
  </si>
  <si>
    <t>GMW2025_8_149</t>
  </si>
  <si>
    <t>Волошина Анастасія Іванівна</t>
  </si>
  <si>
    <t>GMW2025_8_150</t>
  </si>
  <si>
    <t>Музиченко Вероніка Володимирівна</t>
  </si>
  <si>
    <t>GMW2025_8_151</t>
  </si>
  <si>
    <t>Поніч Артем Едуардович</t>
  </si>
  <si>
    <t>Чернівецький фаховий коледж технологій та дизайну</t>
  </si>
  <si>
    <t>GMW2025_8_152</t>
  </si>
  <si>
    <t>Бут Антон Ігорович</t>
  </si>
  <si>
    <t>Донецький державний університет Внутрішніх Справ</t>
  </si>
  <si>
    <t>GMW2025_8_153</t>
  </si>
  <si>
    <t>Волова Тетяна Олександрівна</t>
  </si>
  <si>
    <t>Комунальний заклад " Ліцей №1" Кам'янської міської ради</t>
  </si>
  <si>
    <t>GMW2025_8_154</t>
  </si>
  <si>
    <t>Александрова Юлія Володимирівна</t>
  </si>
  <si>
    <t>Національна академія внутрішніх справ України</t>
  </si>
  <si>
    <t>GMW2025_8_155</t>
  </si>
  <si>
    <t>Косенок Тетяна Олександрівна</t>
  </si>
  <si>
    <t>Гірницька гімназія 18 Курахівської міської ради Покровського району Донецької області</t>
  </si>
  <si>
    <t>GMW2025_8_156</t>
  </si>
  <si>
    <t>Дерев'янко Світлана Іванівна</t>
  </si>
  <si>
    <t>GMW2025_8_157</t>
  </si>
  <si>
    <t>Свідрак Олена Іванівна</t>
  </si>
  <si>
    <t>Львівський торгівельно-економічний університет</t>
  </si>
  <si>
    <t>GMW2025_8_158</t>
  </si>
  <si>
    <t>Білень Софія Леонідівна</t>
  </si>
  <si>
    <t>Економічний факультет ЛНУ імені Івана Франка</t>
  </si>
  <si>
    <t>GMW2025_8_159</t>
  </si>
  <si>
    <t>Волкова Неля Іванівна</t>
  </si>
  <si>
    <t>Донецький національний університет імені Василя Стуса</t>
  </si>
  <si>
    <t>GMW2025_8_160</t>
  </si>
  <si>
    <t>Тарабенко Альона Анатоліївна</t>
  </si>
  <si>
    <t>GMW2025_8_161</t>
  </si>
  <si>
    <t>Лаврінець Віталіна Тарасівна</t>
  </si>
  <si>
    <t>GMW2025_8_162</t>
  </si>
  <si>
    <t>Комарцова Анастасія Дмитрівна</t>
  </si>
  <si>
    <t>GMW2025_8_163</t>
  </si>
  <si>
    <t>Вірьовченко Данило Євгенович</t>
  </si>
  <si>
    <t>GMW2025_8_164</t>
  </si>
  <si>
    <t>Гищук Роман Миколайович</t>
  </si>
  <si>
    <t>GMW2025_8_165</t>
  </si>
  <si>
    <t>Мінкович Вікторія Тарасівна</t>
  </si>
  <si>
    <t>ДВНЗ "Ужгородський національний університет"</t>
  </si>
  <si>
    <t>GMW2025_8_166</t>
  </si>
  <si>
    <t>Замкова Світлана Миколаївна</t>
  </si>
  <si>
    <t>Херсонський кооперативний економіка-правовий фаховий коледж</t>
  </si>
  <si>
    <t>GMW2025_8_167</t>
  </si>
  <si>
    <t>Лунгол Ольга Миколаївна</t>
  </si>
  <si>
    <t>GMW2025_8_168</t>
  </si>
  <si>
    <t>Макаревич Владислав Олександрович</t>
  </si>
  <si>
    <t>Донецький Державний Університет Внутрішніх справ</t>
  </si>
  <si>
    <t>GMW2025_8_169</t>
  </si>
  <si>
    <t>Ігнатенко Микола Миколайович</t>
  </si>
  <si>
    <t>Харківській автомобільно-дорожній фаховий коледж. Лозівська філія.</t>
  </si>
  <si>
    <t>GMW2025_8_170</t>
  </si>
  <si>
    <t>Жукова Анжеліка Андріївна</t>
  </si>
  <si>
    <t>Національний університет "Полтавська політехніка імені Юрія Кондратюка"</t>
  </si>
  <si>
    <t>GMW2025_8_171</t>
  </si>
  <si>
    <t>Федоришина Марина Станіславівна</t>
  </si>
  <si>
    <t>Гайворонський політехнічний фаховий коледж</t>
  </si>
  <si>
    <t>GMW2025_8_172</t>
  </si>
  <si>
    <t>Татарова Юлія Володимирівна</t>
  </si>
  <si>
    <t>Міжнародний класичний університет імені Пилипа Орлика</t>
  </si>
  <si>
    <t>GMW2025_8_173</t>
  </si>
  <si>
    <t>Минич Юлія</t>
  </si>
  <si>
    <t>GMW2025_8_174</t>
  </si>
  <si>
    <t>Лебедь Максим Сергійович</t>
  </si>
  <si>
    <t>Донецький Державний Університет Внутрішніх Справ</t>
  </si>
  <si>
    <t>GMW2025_8_175</t>
  </si>
  <si>
    <t>Драчко Марина Олександрівна</t>
  </si>
  <si>
    <t>GMW2025_8_176</t>
  </si>
  <si>
    <t>Стецюк Євгенія Іванівна</t>
  </si>
  <si>
    <t>GMW2025_8_177</t>
  </si>
  <si>
    <t>Дьяченко Марія Дмитрівна</t>
  </si>
  <si>
    <t>GMW2025_8_178</t>
  </si>
  <si>
    <t>Заборна Катерина Костянтинівна</t>
  </si>
  <si>
    <t>GMW2025_8_179</t>
  </si>
  <si>
    <t>Ралик Оксана Іванівна</t>
  </si>
  <si>
    <t>Заставнівський ліцей</t>
  </si>
  <si>
    <t>GMW2025_8_180</t>
  </si>
  <si>
    <t>Горяйстов Максим Сергійович</t>
  </si>
  <si>
    <t>ВСП "Сумський фаховий коледж СНАУ"</t>
  </si>
  <si>
    <t>GMW2025_8_181</t>
  </si>
  <si>
    <t>Зіньковська Наталія Володимирівна</t>
  </si>
  <si>
    <t>Чмирівський ліцей Чмирівської сільської ради Старобільського району Луганської області</t>
  </si>
  <si>
    <t>GMW2025_8_182</t>
  </si>
  <si>
    <t>Пабат Лариса Миколаївна</t>
  </si>
  <si>
    <t>Талалаївський ліцей Талалаївської сільської ради Ніжинського району Чернігівської області</t>
  </si>
  <si>
    <t>GMW2025_8_183</t>
  </si>
  <si>
    <t>Шкрябко Євгеній Миколайович</t>
  </si>
  <si>
    <t>GMW2025_8_184</t>
  </si>
  <si>
    <t>Жуков Владислав Олексійович</t>
  </si>
  <si>
    <t>GMW2025_8_185</t>
  </si>
  <si>
    <t>Соловей Ростислав Олегович</t>
  </si>
  <si>
    <t>GMW2025_8_186</t>
  </si>
  <si>
    <t>Піхуля Єлизавета Володимирівна</t>
  </si>
  <si>
    <t>GMW2025_8_187</t>
  </si>
  <si>
    <t>Воропінова Вікторія Іванівна</t>
  </si>
  <si>
    <t>GMW2025_8_188</t>
  </si>
  <si>
    <t>Калюжный Денис Викторович</t>
  </si>
  <si>
    <t>Лозивська филия Харкивського автомобильно дорожньо фахового коледжу</t>
  </si>
  <si>
    <t>GMW2025_8_189</t>
  </si>
  <si>
    <t>Дяк Олександра Степанівна</t>
  </si>
  <si>
    <t>GMW2025_8_190</t>
  </si>
  <si>
    <t>козлан анатолій ростиславович</t>
  </si>
  <si>
    <t>GMW2025_8_191</t>
  </si>
  <si>
    <t>Лавріненко Дарина Тарасівна</t>
  </si>
  <si>
    <t>Прилуцький Технічний фаховий коледж</t>
  </si>
  <si>
    <t>GMW2025_8_192</t>
  </si>
  <si>
    <t>Узлов Властислав</t>
  </si>
  <si>
    <t>Донецький дердавний університет внутрішніх справ (ДонДУВС)</t>
  </si>
  <si>
    <t>GMW2025_8_193</t>
  </si>
  <si>
    <t>Клоченок Зоряна Павлівна</t>
  </si>
  <si>
    <t>GMW2025_8_194</t>
  </si>
  <si>
    <t>Іваненко Єлизавета Ігорівна</t>
  </si>
  <si>
    <t>Київський державний коледж туризму та готельного господарства</t>
  </si>
  <si>
    <t>GMW2025_8_195</t>
  </si>
  <si>
    <t>Піскун Ірина Петрівна</t>
  </si>
  <si>
    <t>Херсонський кооперативний економіко-правовий фаховий коледж</t>
  </si>
  <si>
    <t>GMW2025_8_196</t>
  </si>
  <si>
    <t>Довгвнюк Анна Ігорівна</t>
  </si>
  <si>
    <t>Чернівецький Фаховий коледж технологій та дизайну</t>
  </si>
  <si>
    <t>GMW2025_8_197</t>
  </si>
  <si>
    <t>Гавриленко Любов Іванівна</t>
  </si>
  <si>
    <t>Криворізький ліцей №95 Криворізької міської ради</t>
  </si>
  <si>
    <t>GMW2025_8_198</t>
  </si>
  <si>
    <t>Жигня Микита Михайлович</t>
  </si>
  <si>
    <t>Донецький державний уныверситет внутрышных справ</t>
  </si>
  <si>
    <t>GMW2025_8_199</t>
  </si>
  <si>
    <t>Пригаро Вікторія Дмитрівна</t>
  </si>
  <si>
    <t>GMW2025_8_200</t>
  </si>
  <si>
    <t>Леонова Анастасія Олексіївна</t>
  </si>
  <si>
    <t>GMW2025_8_201</t>
  </si>
  <si>
    <t>Жижка Яна Вікторівна</t>
  </si>
  <si>
    <t>Національний університет «Полтавська Політехніка імені Юрія Кондратюка»</t>
  </si>
  <si>
    <t>GMW2025_8_202</t>
  </si>
  <si>
    <t>Морозюк Ніна Петрівна</t>
  </si>
  <si>
    <t>КЗДО #293ДМР</t>
  </si>
  <si>
    <t>GMW2025_8_203</t>
  </si>
  <si>
    <t>Андрейченко Аліна Юріївна</t>
  </si>
  <si>
    <t>GMW2025_8_204</t>
  </si>
  <si>
    <t>Гаркуша Тамара Григорівна</t>
  </si>
  <si>
    <t>GMW2025_8_205</t>
  </si>
  <si>
    <t>Мізін Дарина Сергіївна</t>
  </si>
  <si>
    <t>НАЦІОНАЛЬНИЙ УНІВЕРСИТЕТ "ПОЛТАВСЬКА ПОЛІТЕХНІКА ІМЕНІ ЮРІЯ КОНДРАТЮКА"</t>
  </si>
  <si>
    <t>GMW2025_8_206</t>
  </si>
  <si>
    <t>Пешко Юлія Володимирівна</t>
  </si>
  <si>
    <t>Львівський Торговельно-економічний Університет</t>
  </si>
  <si>
    <t>GMW2025_8_207</t>
  </si>
  <si>
    <t>Адамкевич Микола Дмитрович</t>
  </si>
  <si>
    <t>Сумський Національний Аграрний Університет</t>
  </si>
  <si>
    <t>GMW2025_8_208</t>
  </si>
  <si>
    <t>Бондаренко Ірина Анатоліївна</t>
  </si>
  <si>
    <t>НУ "Чернігівська політехніка"</t>
  </si>
  <si>
    <t>GMW2025_8_209</t>
  </si>
  <si>
    <t>Волчак Тетяна Яківна</t>
  </si>
  <si>
    <t>Комунальний заклад дошкільної освіти №257</t>
  </si>
  <si>
    <t>GMW2025_8_210</t>
  </si>
  <si>
    <t>Шільвінська Ольга Леонардівна</t>
  </si>
  <si>
    <t>Черкаський державний фаховий бізнес-коледж</t>
  </si>
  <si>
    <t>GMW2025_8_211</t>
  </si>
  <si>
    <t>Цибулькіна Наталя Володимирівна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</si>
  <si>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</si>
  <si>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GMW2025_8_212</t>
  </si>
  <si>
    <t>Дегтяренко Марія Михайлівна</t>
  </si>
  <si>
    <t>GMW2025_8_213</t>
  </si>
  <si>
    <t>Бондаренко Свiтлана Миколаīвна</t>
  </si>
  <si>
    <t>Харкiвський автомобiльно-дорожний фаховий коледж</t>
  </si>
  <si>
    <t>GMW2025_8_214</t>
  </si>
  <si>
    <t>ELVIRA TULYK</t>
  </si>
  <si>
    <t>GMW2025_8_215</t>
  </si>
  <si>
    <t>Дроздова Олена Вячеславівна</t>
  </si>
  <si>
    <t>Таврійський державний агротехнологічний університет</t>
  </si>
  <si>
    <t>GMW2025_8_216</t>
  </si>
  <si>
    <t>Нагорнова Ірина Анатоліївна</t>
  </si>
  <si>
    <t>Криворізький ліцей 119 Криворізької міської ради</t>
  </si>
  <si>
    <t>GMW2025_8_217</t>
  </si>
  <si>
    <t>Похилько Світлана Василівна</t>
  </si>
  <si>
    <t>Сумський державний університет</t>
  </si>
  <si>
    <t>GMW2025_8_218</t>
  </si>
  <si>
    <t>Скорук Олена Володимирівна</t>
  </si>
  <si>
    <t>GMW2025_8_219</t>
  </si>
  <si>
    <t>Довганюк Галина Мирославівна</t>
  </si>
  <si>
    <t>Івано-Франківський фаховий коледж технологій та бізнесу</t>
  </si>
  <si>
    <t>GMW2025_8_220</t>
  </si>
  <si>
    <t>Поплавська Наталія Миколаївна</t>
  </si>
  <si>
    <t>Ірпінський фаховий коледж економіки та права</t>
  </si>
  <si>
    <t>GMW2025_8_221</t>
  </si>
  <si>
    <t>Ляшенко Анастасія Олександрівна</t>
  </si>
  <si>
    <t>Ямпільський ліцей №2</t>
  </si>
  <si>
    <t>GMW2025_8_222</t>
  </si>
  <si>
    <t>Ломонос Аліна</t>
  </si>
  <si>
    <t>Фаховий коледж економіки і технологій НУ "Чернігівської політехніка"</t>
  </si>
  <si>
    <t>GMW2025_8_223</t>
  </si>
  <si>
    <t>Гайворонська Олена Євгенівна</t>
  </si>
  <si>
    <t>Відокремлений структурний підрозділ "Кадіївський педагогічний фаховий коледж Державного закладу " Луганський національний університет імені Тараса Шевченка "</t>
  </si>
  <si>
    <t>GMW2025_8_224</t>
  </si>
  <si>
    <t>Чишко Анастасія Іванівна</t>
  </si>
  <si>
    <t>GMW2025_8_225</t>
  </si>
  <si>
    <t>Сич Ірина Сергіївна</t>
  </si>
  <si>
    <t>Комунальний заклад дошкільної освіти (ясла-садок) комбінованого типу №220 Криворізької міської ради</t>
  </si>
  <si>
    <t>GMW2025_8_226</t>
  </si>
  <si>
    <t>Коба Олена Вікторівна</t>
  </si>
  <si>
    <t>НУ "Полтавська політехніка імені Юрія Кондратюка""</t>
  </si>
  <si>
    <t>GMW2025_8_227</t>
  </si>
  <si>
    <t>Тиханова Оксана Ігорівна</t>
  </si>
  <si>
    <t>Шевченківський ліцей Славгородської селищної ради</t>
  </si>
  <si>
    <t>GMW2025_8_228</t>
  </si>
  <si>
    <t>Мотильова Катерина Максимівна</t>
  </si>
  <si>
    <t>GMW2025_8_229</t>
  </si>
  <si>
    <t>Соколова Альона Миколаївна</t>
  </si>
  <si>
    <t>Полтавський університет економіки і торгівлі</t>
  </si>
  <si>
    <t>GMW2025_8_230</t>
  </si>
  <si>
    <t>Федик Павло Петрович</t>
  </si>
  <si>
    <t>GMW2025_8_231</t>
  </si>
  <si>
    <t>Андрійченко Дарія Володимирівна</t>
  </si>
  <si>
    <t>GMW2025_8_232</t>
  </si>
  <si>
    <t>Потеряйко Артем Юрійович</t>
  </si>
  <si>
    <t>Національний університет Полтавська Політехніка імені Юрія Кондратюка</t>
  </si>
  <si>
    <t>GMW2025_8_233</t>
  </si>
  <si>
    <t>Славінська Наталія Іванівна</t>
  </si>
  <si>
    <t>Комунальний заклад дошкільної освіти (ясла-садок) комбінованого типу№220 Криворізької міської ради</t>
  </si>
  <si>
    <t>GMW2025_8_234</t>
  </si>
  <si>
    <t>Гусєва Тетяна Миколаївна</t>
  </si>
  <si>
    <t>GMW2025_8_235</t>
  </si>
  <si>
    <t>Рожко Зоя Павлівна</t>
  </si>
  <si>
    <t>ВСП «Вінницький фаховий коледж НУХТ «</t>
  </si>
  <si>
    <t>GMW2025_8_236</t>
  </si>
  <si>
    <t>Тибель Іван Васильович</t>
  </si>
  <si>
    <t>GMW2025_8_237</t>
  </si>
  <si>
    <t>Коршак Єлизавета Віталіївна</t>
  </si>
  <si>
    <t>Національний університет Полтавська політехніка імені Юрія Кондратюка</t>
  </si>
  <si>
    <t>GMW2025_8_238</t>
  </si>
  <si>
    <t>Дейчук Надія</t>
  </si>
  <si>
    <t>БАЛ Вектор №18</t>
  </si>
  <si>
    <t>GMW2025_8_239</t>
  </si>
  <si>
    <t>Янів Вікторія Зіновіївна</t>
  </si>
  <si>
    <t>GMW2025_8_240</t>
  </si>
  <si>
    <t>Стешенко Маргарита Володимирівна</t>
  </si>
  <si>
    <t>GMW2025_8_241</t>
  </si>
  <si>
    <t>Грішина Галина</t>
  </si>
  <si>
    <t>GMW2025_8_242</t>
  </si>
  <si>
    <t>Головченко Тетяна Вʼячеславівна</t>
  </si>
  <si>
    <t>GMW2025_8_243</t>
  </si>
  <si>
    <t>Чикивдя Ганна Михайлівна</t>
  </si>
  <si>
    <t>Березниківський ЗЗСО І-ІІІ ступенів</t>
  </si>
  <si>
    <t>GMW2025_8_244</t>
  </si>
  <si>
    <t>Таргоній Анастасія Сергіївна</t>
  </si>
  <si>
    <t>GMW2025_8_245</t>
  </si>
  <si>
    <t>МЄДВЄДЄВА ОЛЬГА ОЛЕКСАНДРІВНА</t>
  </si>
  <si>
    <t>Комунальний заклад дошкільної освіти 259 Дніпровської міської ради</t>
  </si>
  <si>
    <t>GMW2025_8_246</t>
  </si>
  <si>
    <t>Бєдна Яна Володимирівна</t>
  </si>
  <si>
    <t>GMW2025_8_247</t>
  </si>
  <si>
    <t>Беденко Світлана Миколаївна</t>
  </si>
  <si>
    <t>GMW2025_8_248</t>
  </si>
  <si>
    <t>Стяглик Наталя Іванівна</t>
  </si>
  <si>
    <t>GMW2025_8_249</t>
  </si>
  <si>
    <t>Голуб Наталія Володимирівна</t>
  </si>
  <si>
    <t>GMW2025_8_250</t>
  </si>
  <si>
    <t>Шпомер Тетяна Олександрівна</t>
  </si>
  <si>
    <t>GMW2025_8_251</t>
  </si>
  <si>
    <t>Михалічук Олександра Юріївна</t>
  </si>
  <si>
    <t>Київський фаховий коледж Туризму та Готельного господарства</t>
  </si>
  <si>
    <t>GMW2025_8_252</t>
  </si>
  <si>
    <t>Гнат Юлія Романівна</t>
  </si>
  <si>
    <t>Університет Короля Данила</t>
  </si>
  <si>
    <t>GMW2025_8_253</t>
  </si>
  <si>
    <t>Бордейна Владислава Юріївна</t>
  </si>
  <si>
    <t>GMW2025_8_254</t>
  </si>
  <si>
    <t>Філоненко Валерія Віталіївна</t>
  </si>
  <si>
    <t>Білоцерківський академічний ліцей "Вектор"- гімназія №18</t>
  </si>
  <si>
    <t>GMW2025_8_255</t>
  </si>
  <si>
    <t>Хомула Анна Сергіївна</t>
  </si>
  <si>
    <t>GMW2025_8_256</t>
  </si>
  <si>
    <t>Шейка Наталія Леонідівна</t>
  </si>
  <si>
    <t>Комунальний заклад "Заклад дошкільної освіти (ясла-садок) №265 Харківської міської ради"</t>
  </si>
  <si>
    <t>GMW2025_8_257</t>
  </si>
  <si>
    <t>Гребенюк Надія Василівна</t>
  </si>
  <si>
    <t>ЗВО "Університет Короля Данила"</t>
  </si>
  <si>
    <t>GMW2025_8_258</t>
  </si>
  <si>
    <t>Юдіна Карина Миколаївна</t>
  </si>
  <si>
    <t>Білоцерківський академічний ліцей "Вектор"№18</t>
  </si>
  <si>
    <t>GMW2025_8_259</t>
  </si>
  <si>
    <t>Самараш Дарія</t>
  </si>
  <si>
    <t>GMW2025_8_260</t>
  </si>
  <si>
    <t>Іоніна Анастасія Володимирівна</t>
  </si>
  <si>
    <t>Сумський фаховий коледж Сумського національного аграрного університету</t>
  </si>
  <si>
    <t>GMW2025_8_261</t>
  </si>
  <si>
    <t>Тайлакова Олена Володимирівна</t>
  </si>
  <si>
    <t>Відокремлений структурний підрозділ "Новокаховський фаховий коледж Таврійського державного агротехнологічного університету імені Дмитра Моторного"</t>
  </si>
  <si>
    <t>GMW2025_8_262</t>
  </si>
  <si>
    <t>Мустеца Ірина Василівна</t>
  </si>
  <si>
    <t>Чернівецький торговельно економічний інститут ДТЕУ</t>
  </si>
  <si>
    <t>GMW2025_8_263</t>
  </si>
  <si>
    <t>Висоцька Катерина Сергіївна</t>
  </si>
  <si>
    <t>GMW2025_8_264</t>
  </si>
  <si>
    <t>Тімонова Ольга Вікторівна</t>
  </si>
  <si>
    <t>Приватний заклад загальної середньої освіти І ступеня "Академія сучасної освіти" з поглибленим вивченням іноземних мов</t>
  </si>
  <si>
    <t>GMW2025_8_265</t>
  </si>
  <si>
    <t>Бульба Вікторія Володимирівна</t>
  </si>
  <si>
    <t>Прилуцький технічно-фаховий коледж</t>
  </si>
  <si>
    <t>GMW2025_8_266</t>
  </si>
  <si>
    <t>Кузнєцов Олексій Олегович</t>
  </si>
  <si>
    <t>ліцей №86 «Консул» Печерського району м.Києва</t>
  </si>
  <si>
    <t>GMW2025_8_267</t>
  </si>
  <si>
    <t>Єськова Анжела Миколаївна</t>
  </si>
  <si>
    <t>ВІДОКРЕМЛЕНИЙ СТРУКТУРНИЙ ПІДРОЗДІЛ «КОСТЯНТИНІВСЬКИЙ ІНДУСТРІАЛЬНИЙ ФАХОВИЙ КОЛЕДЖ ДЕРЖАВНОГО ВИЩОГО НАВЧАЛЬНОГО ЗАКЛАДУ «ДОНЕЦЬКИЙ НАЦІОНАЛЬНИЙ ТЕХНІЧНИЙ УНІВЕРСИТЕТ»</t>
  </si>
  <si>
    <t>GMW2025_8_268</t>
  </si>
  <si>
    <t>Перелигіна Поліна Олегівна</t>
  </si>
  <si>
    <t>GMW2025_8_269</t>
  </si>
  <si>
    <t>Вишивана Богдана Михайлівна</t>
  </si>
  <si>
    <t>GMW2025_8_270</t>
  </si>
  <si>
    <t>Пецкова Анастасія Андріївна</t>
  </si>
  <si>
    <t>Відокремлений структурний підрозділ «Фаховий коледж економіки і технологій НУ «Чернігівська політехніка»</t>
  </si>
  <si>
    <t>GMW2025_8_271</t>
  </si>
  <si>
    <t>Прокопишина Ангеліна</t>
  </si>
  <si>
    <t>GMW2025_8_272</t>
  </si>
  <si>
    <t>Кльоц Софія Олексіївна</t>
  </si>
  <si>
    <t>GMW2025_8_273</t>
  </si>
  <si>
    <t>Волошина Тетяна Іванівна</t>
  </si>
  <si>
    <t>Лозівська філія Харківського автомобільно- дорожнього фахового коледжу</t>
  </si>
  <si>
    <t>GMW2025_8_274</t>
  </si>
  <si>
    <t>Пікало Діана Валеріївна</t>
  </si>
  <si>
    <t>Харківський національний автомобільно-дорожній університет</t>
  </si>
  <si>
    <t>GMW2025_8_275</t>
  </si>
  <si>
    <t>Масоівець Емілія Юріївна</t>
  </si>
  <si>
    <t>Чернівецький фаховий коледж технологій і дизайну</t>
  </si>
  <si>
    <t>GMW2025_8_276</t>
  </si>
  <si>
    <t>Рознюк Наталія Костянтинівна</t>
  </si>
  <si>
    <t>Комунальний заклад ,,Жмеринський ліцеї √1,,</t>
  </si>
  <si>
    <t>GMW2025_8_277</t>
  </si>
  <si>
    <t>Семида Каріна ВІталіївна</t>
  </si>
  <si>
    <t>Білоцерківський академічний ліцей "Вектор" №18</t>
  </si>
  <si>
    <t>GMW2025_8_278</t>
  </si>
  <si>
    <t>Кінтор Єлизавета Олександрівна</t>
  </si>
  <si>
    <t>GMW2025_8_279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</si>
  <si>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</si>
  <si>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</si>
  <si>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GMW2025_8_280</t>
  </si>
  <si>
    <t>Штонда Олексій Олександрович</t>
  </si>
  <si>
    <t>«Маріупольський машинобудівний фаховий коледж» ММФК ДВНЗ ПДТУ</t>
  </si>
  <si>
    <t>GMW2025_8_281</t>
  </si>
  <si>
    <t>Вітер Поліна Віталіївна</t>
  </si>
  <si>
    <t>Таврійський державний агротехнологічний університет імені Дмитра Моторного</t>
  </si>
  <si>
    <t>GMW2025_8_282</t>
  </si>
  <si>
    <t>Келюхова Юлія Вікторівна</t>
  </si>
  <si>
    <t>Східноукраїнський національний університет імені Володимира Даля</t>
  </si>
  <si>
    <t>GMW2025_8_283</t>
  </si>
  <si>
    <t>Білик Костянтин Олегович</t>
  </si>
  <si>
    <t>GMW2025_8_284</t>
  </si>
  <si>
    <t>Шоломій Ангеліна Володимирівна</t>
  </si>
  <si>
    <t>Коледж Сумського національного аграрного університету</t>
  </si>
  <si>
    <t>GMW2025_8_285</t>
  </si>
  <si>
    <t>Голубєва Любов Олександрівна</t>
  </si>
  <si>
    <t>Комунальний заклад дошкільної освіти № 259 Дніпровської міської ради</t>
  </si>
  <si>
    <t>GMW2025_8_286</t>
  </si>
  <si>
    <t>Касьянова Софія Сергіївна</t>
  </si>
  <si>
    <t>Відокремлений структурний підрозділ «Сумський фаховий коледж Сумського Національного Аграрного Університету»</t>
  </si>
  <si>
    <t>GMW2025_8_287</t>
  </si>
  <si>
    <t>Кочерган Галина Володимирівна</t>
  </si>
  <si>
    <t>GMW2025_8_288</t>
  </si>
  <si>
    <t>Гринько Олена Леонідівна</t>
  </si>
  <si>
    <t>Комунальний заклад «Голованівський професійний ліцей Кіровоградської обласної ради»</t>
  </si>
  <si>
    <t>GMW2025_8_289</t>
  </si>
  <si>
    <t>Рябокінь Оксана Олександрівна</t>
  </si>
  <si>
    <t>GMW2025_8_290</t>
  </si>
  <si>
    <t>Прасолова Світлана Павлівна</t>
  </si>
  <si>
    <t>GMW2025_8_291</t>
  </si>
  <si>
    <t>Савченко Діана Сергіївна</t>
  </si>
  <si>
    <t>Сумський фаховий коледж СНАУ</t>
  </si>
  <si>
    <t>GMW2025_8_292</t>
  </si>
  <si>
    <t>Трипольська Єлизавета Павлівна</t>
  </si>
  <si>
    <t>GMW2025_8_293</t>
  </si>
  <si>
    <t>Бежан Анастасія Сергіївна</t>
  </si>
  <si>
    <t>Чернівецький Фаховий коледж Технологій та Дизайну</t>
  </si>
  <si>
    <t>GMW2025_8_294</t>
  </si>
  <si>
    <t>Клипа Марія Андріївна</t>
  </si>
  <si>
    <t>Ямпільський ліцей N°2</t>
  </si>
  <si>
    <t>GMW2025_8_295</t>
  </si>
  <si>
    <t>Деліцой Світлана</t>
  </si>
  <si>
    <t>Чернівцьуий Фаховий коледж технологій та дизайну</t>
  </si>
  <si>
    <t>GMW2025_8_296</t>
  </si>
  <si>
    <t>Туманцова Олена Валеріівна</t>
  </si>
  <si>
    <t>GMW2025_8_297</t>
  </si>
  <si>
    <t>Олефіренко Кіра Андріївна</t>
  </si>
  <si>
    <t>GMW2025_8_298</t>
  </si>
  <si>
    <t>Галіцька Катерина Юліївна</t>
  </si>
  <si>
    <t>GMW2025_8_299</t>
  </si>
  <si>
    <t>Нездойминога Руслан</t>
  </si>
  <si>
    <t>Фаховий Кооперативний Коледж</t>
  </si>
  <si>
    <t>GMW2025_8_300</t>
  </si>
  <si>
    <t>Коваленко Любов Миколаївна</t>
  </si>
  <si>
    <t>Комунальний заклад ,, Заклад дошкільної освіти (ясла-садок)№265 Харківської міської ради</t>
  </si>
  <si>
    <t>GMW2025_8_301</t>
  </si>
  <si>
    <t>Купча Ілона Сергіївна</t>
  </si>
  <si>
    <t>GMW2025_8_302</t>
  </si>
  <si>
    <t>Дохленко Вікторія Олександрівна</t>
  </si>
  <si>
    <t>GMW2025_8_303</t>
  </si>
  <si>
    <t>Мокієнко Єлизавета Миколаївна</t>
  </si>
  <si>
    <t>GMW2025_8_304</t>
  </si>
  <si>
    <t>Cоколенко Олена Анатоліївна</t>
  </si>
  <si>
    <t>Криворізький ліцей №127 Криворізької міської ради</t>
  </si>
  <si>
    <t>GMW2025_8_305</t>
  </si>
  <si>
    <t>Якимова Анастасія Русланівна</t>
  </si>
  <si>
    <t>GMW2025_8_306</t>
  </si>
  <si>
    <t>Шиловських Діана Сергіївна</t>
  </si>
  <si>
    <t>ЗВУ "Університету Короля Данила"</t>
  </si>
  <si>
    <t>GMW2025_8_307</t>
  </si>
  <si>
    <t>Герасименко Олександра Олександрівна</t>
  </si>
  <si>
    <t>GMW2025_8_308</t>
  </si>
  <si>
    <t>Білецька Тетяна Володимирівна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</si>
  <si>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</si>
  <si>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GMW2025_8_309</t>
  </si>
  <si>
    <t>Сульжик Аліна Олегівна</t>
  </si>
  <si>
    <t>GMW2025_8_310</t>
  </si>
  <si>
    <t>Неїзжала Альбіна</t>
  </si>
  <si>
    <t>Київський фаховий коледж туризму та готельного ц</t>
  </si>
  <si>
    <t>GMW2025_8_311</t>
  </si>
  <si>
    <t>Тимошик Михайло Морозенкович</t>
  </si>
  <si>
    <t>ТВПУ ресторанного сервісу і торгівлі</t>
  </si>
  <si>
    <t>GMW2025_8_312</t>
  </si>
  <si>
    <t>Ворожко Вікторія Віталіївна</t>
  </si>
  <si>
    <t>GMW2025_8_313</t>
  </si>
  <si>
    <t>Глушакова Анастасія Олександрівна</t>
  </si>
  <si>
    <t>Криворізький ліцей №127</t>
  </si>
  <si>
    <t>GMW2025_8_314</t>
  </si>
  <si>
    <t>Мошенська Наталія Валеріївна</t>
  </si>
  <si>
    <t>GMW2025_8_315</t>
  </si>
  <si>
    <t>Бартельова Алла Анатоліївна</t>
  </si>
  <si>
    <t>Відокремлений структурний підрозділ "Вінницький фаховий коледж Національного університету харчових технологій"</t>
  </si>
  <si>
    <t>GMW2025_8_316</t>
  </si>
  <si>
    <t>Олефір Ярослав Юрійович</t>
  </si>
  <si>
    <t>GMW2025_8_317</t>
  </si>
  <si>
    <t>Душенко Олександр Ігорович</t>
  </si>
  <si>
    <t>GMW2025_8_318</t>
  </si>
  <si>
    <t>Соломонова Вікторія Валеріївна</t>
  </si>
  <si>
    <t>Одеський Державний Аграрний Університет</t>
  </si>
  <si>
    <t>GMW2025_8_319</t>
  </si>
  <si>
    <t>Житар Артем Михайлович</t>
  </si>
  <si>
    <t>Чернівецький фаховий коледж дизайну та технологій</t>
  </si>
  <si>
    <t>GMW2025_8_320</t>
  </si>
  <si>
    <t>Ярощук Віталіна Олександрівна</t>
  </si>
  <si>
    <t>GMW2025_8_321</t>
  </si>
  <si>
    <t>Панібратенко Катерина Сергіївна</t>
  </si>
  <si>
    <t>ВСП"Сумський фаховий коледж Сумського національного аграрного університету ”</t>
  </si>
  <si>
    <t>GMW2025_8_322</t>
  </si>
  <si>
    <t>Митяєва Алла Олександрівна</t>
  </si>
  <si>
    <t>Комунальний заклад "Заклад дошкільної освіти (ясла-садок)№265 Харківської міської ради</t>
  </si>
  <si>
    <t>GMW2025_8_323</t>
  </si>
  <si>
    <t>Рахмаіл Ганна Володимирівна</t>
  </si>
  <si>
    <t>Харківський соціально- економічний фаховий коледж</t>
  </si>
  <si>
    <t>GMW2025_8_324</t>
  </si>
  <si>
    <t>Шиманюк Антон Петрович</t>
  </si>
  <si>
    <t>Судилківський ліцей Судилківської сільської ради Шепетівського району</t>
  </si>
  <si>
    <t>GMW2025_8_325</t>
  </si>
  <si>
    <t>Хомін Ольга Петрівна</t>
  </si>
  <si>
    <t>Рава-Руський професійний ліцей</t>
  </si>
  <si>
    <t>GMW2025_8_326</t>
  </si>
  <si>
    <t>Касьянов Дмитро Ігорович</t>
  </si>
  <si>
    <t>ВСП Сумський фаховий коледж СНАУ</t>
  </si>
  <si>
    <t>GMW2025_8_327</t>
  </si>
  <si>
    <t>Маслак Наталія Григорівна</t>
  </si>
  <si>
    <t>GMW2025_8_328</t>
  </si>
  <si>
    <t>Микуляк Олеся Володимирівна</t>
  </si>
  <si>
    <t>GMW2025_8_329</t>
  </si>
  <si>
    <t>Ляшенко Яна Олександрівна</t>
  </si>
  <si>
    <t>GMW2025_8_330</t>
  </si>
  <si>
    <t>Сергушко Дарина</t>
  </si>
  <si>
    <t>Коледж туризму та готельного господарства</t>
  </si>
  <si>
    <t>GMW2025_8_331</t>
  </si>
  <si>
    <t>Задерака Наталія Миколаївна</t>
  </si>
  <si>
    <t>Державний університет "Київський авіаційний інститут"</t>
  </si>
  <si>
    <t>GMW2025_8_332</t>
  </si>
  <si>
    <t>Трофимов Андрій Євгенович</t>
  </si>
  <si>
    <t>GMW2025_8_333</t>
  </si>
  <si>
    <t>Ткаченко Наталія Володимирівна</t>
  </si>
  <si>
    <t>Комунальний заклад "Заклад дошкільної освіти (ясла-садок) № 265 Харківської міської ради"</t>
  </si>
  <si>
    <t>GMW2025_8_334</t>
  </si>
  <si>
    <t>Марченко Валентина Василівна</t>
  </si>
  <si>
    <t>Ямпільський ліцей №2 Ямпільської селищної ради Сумської області</t>
  </si>
  <si>
    <t>GMW2025_8_335</t>
  </si>
  <si>
    <t>Похилько Вікторія Іванівна</t>
  </si>
  <si>
    <t>ВСП Хорольський АФК ПДАУ</t>
  </si>
  <si>
    <t>GMW2025_8_336</t>
  </si>
  <si>
    <t>Свириденко Анна</t>
  </si>
  <si>
    <t>GMW2025_8_337</t>
  </si>
  <si>
    <t>Приймак Марина Олексіївна</t>
  </si>
  <si>
    <t>GMW2025_8_338</t>
  </si>
  <si>
    <t>Ліпач Світлана МИколаївна</t>
  </si>
  <si>
    <t>Комунальний заклад "Вінницький ліцей № 20"</t>
  </si>
  <si>
    <t>GMW2025_8_339</t>
  </si>
  <si>
    <t>Степанюк Лілія Сергіївна</t>
  </si>
  <si>
    <t>Клепачівська гімназія</t>
  </si>
  <si>
    <t>GMW2025_8_340</t>
  </si>
  <si>
    <t>Гиренко Людмила Ігорівна</t>
  </si>
  <si>
    <t>Комунальний заклад " Заклад дошкільної освіти ( ясла -садок)265Харківської міської ради</t>
  </si>
  <si>
    <t>GMW2025_8_341</t>
  </si>
  <si>
    <t>Олександренко Анна Володимирівна</t>
  </si>
  <si>
    <t>GMW2025_8_342</t>
  </si>
  <si>
    <t>Алісов Іван Вікторович</t>
  </si>
  <si>
    <t>GMW2025_8_343</t>
  </si>
  <si>
    <t>Гондарук Дарія</t>
  </si>
  <si>
    <t>Луцький кооперативний фаховий коледж ЛТЕУ</t>
  </si>
  <si>
    <t>GMW2025_8_344</t>
  </si>
  <si>
    <t>Кривошиєнко Анна</t>
  </si>
  <si>
    <t>Київський коледж туризму та готельного господарства</t>
  </si>
  <si>
    <t>GMW2025_8_345</t>
  </si>
  <si>
    <t>Андрієвська Наталія Геннадіївна</t>
  </si>
  <si>
    <t>GMW2025_8_346</t>
  </si>
  <si>
    <t>оводова єлизавета олексіївна</t>
  </si>
  <si>
    <t>ямпільський ліцей 2</t>
  </si>
  <si>
    <t>GMW2025_8_347</t>
  </si>
  <si>
    <t>Лавріненко Евеліна Сергіївна</t>
  </si>
  <si>
    <t>GMW2025_8_348</t>
  </si>
  <si>
    <t>Трухачова Катерина В'ячеславівна</t>
  </si>
  <si>
    <t>GMW2025_8_349</t>
  </si>
  <si>
    <t>Панасюк Анастасія Володимирівна</t>
  </si>
  <si>
    <t>GMW2025_8_350</t>
  </si>
  <si>
    <t>Косторной Сергій Володимирович</t>
  </si>
  <si>
    <t>GMW2025_8_351</t>
  </si>
  <si>
    <t>Церковний Олександр Ігорович</t>
  </si>
  <si>
    <t>КНТЕУ Державний торгівельно-економічний університет</t>
  </si>
  <si>
    <t>GMW2025_8_352</t>
  </si>
  <si>
    <t>Щербина Ілля Вадимович</t>
  </si>
  <si>
    <t>Кропивницкий Будівельний Фаховий Коледж</t>
  </si>
  <si>
    <t>GMW2025_8_353</t>
  </si>
  <si>
    <t>Тарасенко Інна Григорівна</t>
  </si>
  <si>
    <t>Комунальний заклад дошкільної освіти (ясла-садок) комбінованого типу #220Криворізької міської ради (ясла-садок)#220 (ясла - садок)#220</t>
  </si>
  <si>
    <t>GMW2025_8_354</t>
  </si>
  <si>
    <t>Чучук Юрій Володимирович</t>
  </si>
  <si>
    <t>GMW2025_8_355</t>
  </si>
  <si>
    <t>Підмогильна Світлана Павлівна</t>
  </si>
  <si>
    <t>Херсонський кооперативний економіко - правовий фаховий коледж</t>
  </si>
  <si>
    <t>GMW2025_8_356</t>
  </si>
  <si>
    <t>Нетлюх Христина Мирославівна</t>
  </si>
  <si>
    <t>ВСП «Технологічний фаховий коледж Національного університету «Львівська політехніка»</t>
  </si>
  <si>
    <t>GMW2025_8_357</t>
  </si>
  <si>
    <t>Ляуш Валентина Олегівна</t>
  </si>
  <si>
    <t>GMW2025_8_358</t>
  </si>
  <si>
    <t>Опрятна Марина Євгеніїна</t>
  </si>
  <si>
    <t>GMW2025_8_359</t>
  </si>
  <si>
    <t>Лівіцька Єлізавєта Юріївна</t>
  </si>
  <si>
    <t>GMW2025_8_360</t>
  </si>
  <si>
    <t>Дрія Уляна Олегівна</t>
  </si>
  <si>
    <t>ВСП «Стрийський фаховий коледж ЛНУП»</t>
  </si>
  <si>
    <t>GMW2025_8_361</t>
  </si>
  <si>
    <t>Косенко Костянтин Олександрович</t>
  </si>
  <si>
    <t>Білоцерківський академічний ліцей "Вектор" -гімназія № 18 Білоцерківської міської ради Київської області</t>
  </si>
  <si>
    <t>GMW2025_8_362</t>
  </si>
  <si>
    <t>Ревенко Ірина Едуардівна</t>
  </si>
  <si>
    <t>GMW2025_8_363</t>
  </si>
  <si>
    <t>Псядло Олександра Володимирівна</t>
  </si>
  <si>
    <t>GMW2025_8_364</t>
  </si>
  <si>
    <t>Лозинський Андрій</t>
  </si>
  <si>
    <t>Херсонський кооперативний економічно-правовий фаховий коледж</t>
  </si>
  <si>
    <t>GMW2025_8_365</t>
  </si>
  <si>
    <t>Якименко Каріна Олександрівна</t>
  </si>
  <si>
    <t>GMW2025_8_366</t>
  </si>
  <si>
    <t>Колеснікова Дар'я Ігорівна</t>
  </si>
  <si>
    <t>Кропивницький Будівельний Фаховий Коледж</t>
  </si>
  <si>
    <t>GMW2025_8_367</t>
  </si>
  <si>
    <t>Сепик Діана Степанівна</t>
  </si>
  <si>
    <t>Відокремлений структурний підрозділ " Стрийський фаховий коледж Львівського національного університету природокористування"</t>
  </si>
  <si>
    <t>GMW2025_8_368</t>
  </si>
  <si>
    <t>Жилякова Олена Валеріївна</t>
  </si>
  <si>
    <t>Державний біотехнологічний університет</t>
  </si>
  <si>
    <t>GMW2025_8_369</t>
  </si>
  <si>
    <t>Трокай Надія Віталіївна</t>
  </si>
  <si>
    <t>GMW2025_8_370</t>
  </si>
  <si>
    <t>Становова Карина Вадимівна</t>
  </si>
  <si>
    <t>GMW2025_8_371</t>
  </si>
  <si>
    <t>Явдощак Валентина Любомирівна</t>
  </si>
  <si>
    <t>GMW2025_8_372</t>
  </si>
  <si>
    <t>Охотович Ксенія Андріївна</t>
  </si>
  <si>
    <t>Кропивницкий будівельний фаховий коледж</t>
  </si>
  <si>
    <t>GMW2025_8_373</t>
  </si>
  <si>
    <t>Долинюк Галина Василівна</t>
  </si>
  <si>
    <t>ВСП "Маслівський аграрний фаховий коледж БНАУ"</t>
  </si>
  <si>
    <t>GMW2025_8_374</t>
  </si>
  <si>
    <t>Сліпоконь Вікторія Петрівна</t>
  </si>
  <si>
    <t>ліцей "Вектор" №18</t>
  </si>
  <si>
    <t>GMW2025_8_375</t>
  </si>
  <si>
    <t>Дерновий Даніїл Олександрович</t>
  </si>
  <si>
    <t>Черкаський державний технологічний університет</t>
  </si>
  <si>
    <t>GMW2025_8_376</t>
  </si>
  <si>
    <t>Масловський Владислав Михайлович</t>
  </si>
  <si>
    <t>ДЕРЖАВНИЙ ТОРГОВЕЛЬНО-ЕКОНОМІЧНИЙ УНІВЕРСИТЕТ</t>
  </si>
  <si>
    <t>GMW2025_8_377</t>
  </si>
  <si>
    <t>Пугач Юрій Васильович</t>
  </si>
  <si>
    <t>GMW2025_8_378</t>
  </si>
  <si>
    <t>Боян Іванна</t>
  </si>
  <si>
    <t>ЗВО Фаховий коледж " Університету Короля Данила"</t>
  </si>
  <si>
    <t>GMW2025_8_379</t>
  </si>
  <si>
    <t>Луценко Максим Валентинович</t>
  </si>
  <si>
    <t>Кропивницький будіведьний фаховий коледж</t>
  </si>
  <si>
    <t>GMW2025_8_380</t>
  </si>
  <si>
    <t>Ладатко Карина Юріївна</t>
  </si>
  <si>
    <t>GMW2025_8_381</t>
  </si>
  <si>
    <t>Веліченко Дмитро Святославович</t>
  </si>
  <si>
    <t>ОДЕСЬКИЙ ЛІЦЕЙ №28</t>
  </si>
  <si>
    <t>GMW2025_8_382</t>
  </si>
  <si>
    <t>Богач Олена Валентинівна</t>
  </si>
  <si>
    <t>GMW2025_8_383</t>
  </si>
  <si>
    <t>Заблоцька Софія олександрівна</t>
  </si>
  <si>
    <t>GMW2025_8_384</t>
  </si>
  <si>
    <t>Зарецький Віталій Дмитрович</t>
  </si>
  <si>
    <t>GMW2025_8_385</t>
  </si>
  <si>
    <t>Лаба Марія Павлівна</t>
  </si>
  <si>
    <t>GMW2025_8_386</t>
  </si>
  <si>
    <t>Білоконь Аліса Миколаївна</t>
  </si>
  <si>
    <t>ВСП "Сумський фаховий коледж Сумського національного аграрного університету"</t>
  </si>
  <si>
    <t>GMW2025_8_387</t>
  </si>
  <si>
    <t>Джгуташвілі Наталія Миколаївна</t>
  </si>
  <si>
    <t>GMW2025_8_388</t>
  </si>
  <si>
    <t>Лоцман Едуард Романович</t>
  </si>
  <si>
    <t>GMW2025_8_389</t>
  </si>
  <si>
    <t>Романішина Юлія Іванівна</t>
  </si>
  <si>
    <t>Національний технічний університет "Дніпровська політехніка"</t>
  </si>
  <si>
    <t>GMW2025_8_390</t>
  </si>
  <si>
    <t>Білецька Людмила Вікторівна</t>
  </si>
  <si>
    <t>опорний заклад Нижньосірогозький ліцей Нижньосірогозької селищної ради Херсонської області</t>
  </si>
  <si>
    <t>GMW2025_8_391</t>
  </si>
  <si>
    <t>Семко Роман Андрійович</t>
  </si>
  <si>
    <t>GMW2025_8_392</t>
  </si>
  <si>
    <t>Костенко Анна Романівна</t>
  </si>
  <si>
    <t>GMW2025_8_393</t>
  </si>
  <si>
    <t>Бояринова Діана Олексіївна</t>
  </si>
  <si>
    <t>Ямпільський ліцей 2</t>
  </si>
  <si>
    <t>GMW2025_8_394</t>
  </si>
  <si>
    <t>Горжий Олена Вікторівна</t>
  </si>
  <si>
    <t>Придніпровський металургійний фаховий коледж</t>
  </si>
  <si>
    <t>GMW2025_8_395</t>
  </si>
  <si>
    <t>МАЦЕНКО ОЛЬГА ВАСИЛІВНА</t>
  </si>
  <si>
    <t>Березівське ВПУ Одеської політехніки</t>
  </si>
  <si>
    <t>GMW2025_8_396</t>
  </si>
  <si>
    <t>Олісова Анастасія</t>
  </si>
  <si>
    <t>GMW2025_8_397</t>
  </si>
  <si>
    <t>Решетник Надія Іванівна</t>
  </si>
  <si>
    <t>Київський національний лінгвістичний університет</t>
  </si>
  <si>
    <t>GMW2025_8_398</t>
  </si>
  <si>
    <t>Поліщук Вікторія Сергіївна</t>
  </si>
  <si>
    <t>Криворізький ліцей №127 КМР</t>
  </si>
  <si>
    <t>GMW2025_8_399</t>
  </si>
  <si>
    <t>Деркач Милана Юріївна</t>
  </si>
  <si>
    <t>Сумський фаховий коледж Сумського національного аграрного універститету</t>
  </si>
  <si>
    <t>GMW2025_8_400</t>
  </si>
  <si>
    <t>Шорніков Микола Михайлович</t>
  </si>
  <si>
    <t>GMW2025_8_401</t>
  </si>
  <si>
    <t>Ходань Марія-Ангеліна Андріївна</t>
  </si>
  <si>
    <t>Відокремлений структурний підрозділ «Стрийський фаховий коледж Львівського національного університету природокористування»</t>
  </si>
  <si>
    <t>GMW2025_8_402</t>
  </si>
  <si>
    <t>Бієнко Єлизавета Юріївна</t>
  </si>
  <si>
    <t>GMW2025_8_403</t>
  </si>
  <si>
    <t>Куліш Марія Федорівна</t>
  </si>
  <si>
    <t>ДНЗ 2 м. Чернігів</t>
  </si>
  <si>
    <t>GMW2025_8_404</t>
  </si>
  <si>
    <t>Пристай Діана Андріївна</t>
  </si>
  <si>
    <t>ВСП Стрийський фаховий коледж ЛНУП</t>
  </si>
  <si>
    <t>GMW2025_8_405</t>
  </si>
  <si>
    <t>Кулинич Мирослава Богданівна</t>
  </si>
  <si>
    <t>GMW2025_8_406</t>
  </si>
  <si>
    <t>Луців Ірина Романівна</t>
  </si>
  <si>
    <t>Відокремлений структурний підрозділ " Стрийський фаховий коледж львівського національного університету природокористування"</t>
  </si>
  <si>
    <t>GMW2025_8_407</t>
  </si>
  <si>
    <t>Підюра Марія</t>
  </si>
  <si>
    <t>GMW2025_8_408</t>
  </si>
  <si>
    <t>Романчук Богдана Михайлівна</t>
  </si>
  <si>
    <t>ВСП "Стрийський фаховий коледж ЛНУП"</t>
  </si>
  <si>
    <t>GMW2025_8_409</t>
  </si>
  <si>
    <t>Матвійчук Анастасія Сергіївна</t>
  </si>
  <si>
    <t>GMW2025_8_410</t>
  </si>
  <si>
    <t>Рудь Олена Володимирівна</t>
  </si>
  <si>
    <t>GMW2025_8_411</t>
  </si>
  <si>
    <t>Павлов Дмитро Олександрович</t>
  </si>
  <si>
    <t>GMW2025_8_412</t>
  </si>
  <si>
    <t>Склярова Поліна Олександрівна</t>
  </si>
  <si>
    <t>GMW2025_8_413</t>
  </si>
  <si>
    <t>Федак Вікторія Романівна</t>
  </si>
  <si>
    <t>GMW2025_8_414</t>
  </si>
  <si>
    <t>Вовк Софія Сергіївна</t>
  </si>
  <si>
    <t>GMW2025_8_415</t>
  </si>
  <si>
    <t>Тірпак Анна Юріївна</t>
  </si>
  <si>
    <t>GMW2025_8_416</t>
  </si>
  <si>
    <t>Ворко Анна Стефанівна</t>
  </si>
  <si>
    <t>ВСП «Стрийський фаховий коледж» Львівського НУП</t>
  </si>
  <si>
    <t>GMW2025_8_417</t>
  </si>
  <si>
    <t>Спесивцева Єлизавета Олександрівна</t>
  </si>
  <si>
    <t>Національна Академія Внутрішніх Справ</t>
  </si>
  <si>
    <t>GMW2025_8_418</t>
  </si>
  <si>
    <t>Марченко Сергій Миколайович</t>
  </si>
  <si>
    <t>Воздвиженська філія Ямпільського ліцею №2 Ямпільської селищної ради Сумської області</t>
  </si>
  <si>
    <t>GMW2025_8_419</t>
  </si>
  <si>
    <t>Посвятовської Ольга Богданівна</t>
  </si>
  <si>
    <t>Галицький фаховий коледж імені В'ячеслава Чорновола</t>
  </si>
  <si>
    <t>GMW2025_8_420</t>
  </si>
  <si>
    <t>Кропивка Артем Валерійович</t>
  </si>
  <si>
    <t>GMW2025_8_421</t>
  </si>
  <si>
    <t>Мартинюк Олена Анатоліївна</t>
  </si>
  <si>
    <t>Одеський національний медичний університет</t>
  </si>
  <si>
    <t>GMW2025_8_422</t>
  </si>
  <si>
    <t>Никончук Ганна Володимирівна</t>
  </si>
  <si>
    <t>Комунальний заклад дошкільної освіти (ясла-садок) комбінованого типу 220 Криворізької міської ради</t>
  </si>
  <si>
    <t>GMW2025_8_423</t>
  </si>
  <si>
    <t>Леканка Аліна Михайлівна</t>
  </si>
  <si>
    <t>Відокремлений структурний підрозділ "Стрийський фаховий коледж Львівського національного університету природокористування"</t>
  </si>
  <si>
    <t>GMW2025_8_424</t>
  </si>
  <si>
    <t>Махнюк Андрій Анатолійович</t>
  </si>
  <si>
    <t>Міжнародний класичний університет Пилипа Орлика</t>
  </si>
  <si>
    <t>GMW2025_8_425</t>
  </si>
  <si>
    <t>Мальковський Андрій Миколайович</t>
  </si>
  <si>
    <t>Херсонський кооперативний економіко-правовий коледж</t>
  </si>
  <si>
    <t>GMW2025_8_426</t>
  </si>
  <si>
    <t>Чічкова Ольга Миколаївна</t>
  </si>
  <si>
    <t>Запорізька гімназія №107 Запорізької міської ради Запорізької області</t>
  </si>
  <si>
    <t>GMW2025_8_427</t>
  </si>
  <si>
    <t>Палаш Юлія Русланівна</t>
  </si>
  <si>
    <t>GMW2025_8_428</t>
  </si>
  <si>
    <t>Скриннік Юлія Сергіївна</t>
  </si>
  <si>
    <t>ННІ «Каразінський банківський інститут» ХНУ імені В.Н. Каразіна</t>
  </si>
  <si>
    <t>GMW2025_8_429</t>
  </si>
  <si>
    <t>Шевченко Дарина Павлівна</t>
  </si>
  <si>
    <t>GMW2025_8_430</t>
  </si>
  <si>
    <t>Орел Ірина Станіславівна</t>
  </si>
  <si>
    <t>GMW2025_8_431</t>
  </si>
  <si>
    <t>Гутник Каріна Дмитрівна</t>
  </si>
  <si>
    <t>Львівський Торгельно Економічний Університет (ЛТЕУ)</t>
  </si>
  <si>
    <t>GMW2025_8_432</t>
  </si>
  <si>
    <t>Nosal Olena</t>
  </si>
  <si>
    <t>GMW2025_8_433</t>
  </si>
  <si>
    <t>Софія Мартинович</t>
  </si>
  <si>
    <t>GMW2025_8_434</t>
  </si>
  <si>
    <t>Берегун Віктор Анатолійович</t>
  </si>
  <si>
    <t>Марковецький ЗЗСО І-ІІІ ст.</t>
  </si>
  <si>
    <t>GMW2025_8_435</t>
  </si>
  <si>
    <t>Чопа Анастасія Олександрівна</t>
  </si>
  <si>
    <t>GMW2025_8_436</t>
  </si>
  <si>
    <t>Поліщук Віталій Русланович</t>
  </si>
  <si>
    <t>Квасилівський інженерно-технологічний професійний коледж</t>
  </si>
  <si>
    <t>GMW2025_8_437</t>
  </si>
  <si>
    <t>Мірошниченко Юліана Вадимівна</t>
  </si>
  <si>
    <t>GMW2025_8_438</t>
  </si>
  <si>
    <t>Івахненко Ангеліна</t>
  </si>
  <si>
    <t>GMW2025_8_439</t>
  </si>
  <si>
    <t>Чучман Андрій Васильович</t>
  </si>
  <si>
    <t>GMW2025_8_440</t>
  </si>
  <si>
    <t>Свідніцька Наталя Володимирівна</t>
  </si>
  <si>
    <t>GMW2025_8_441</t>
  </si>
  <si>
    <t>Процик Марія Миколаївна</t>
  </si>
  <si>
    <t>Тернопільський кооперативний фаховий коледж</t>
  </si>
  <si>
    <t>GMW2025_8_442</t>
  </si>
  <si>
    <t>Кулик Юлія Миколаївна</t>
  </si>
  <si>
    <t>GMW2025_8_443</t>
  </si>
  <si>
    <t>Костенко Дар'я Сергіївна</t>
  </si>
  <si>
    <t>GMW2025_8_444</t>
  </si>
  <si>
    <t>Качай Світлана Володимирівна</t>
  </si>
  <si>
    <t>GMW2025_8_445</t>
  </si>
  <si>
    <t>Більдєй Антоніна Володимирівна</t>
  </si>
  <si>
    <t>Херсонський заклад дошкільної освіти №30 комбінованого типу Херсонської міської ради</t>
  </si>
  <si>
    <t>GMW2025_8_446</t>
  </si>
  <si>
    <t>Кокотко Андрій Михайлович</t>
  </si>
  <si>
    <t>GMW2025_8_447</t>
  </si>
  <si>
    <t>Жулавнік Сергій Юрійович</t>
  </si>
  <si>
    <t>GMW2025_8_448</t>
  </si>
  <si>
    <t>Мова Валентина Володимирівна</t>
  </si>
  <si>
    <t>GMW2025_8_449</t>
  </si>
  <si>
    <t>Магомедова Аміна Магомедівна</t>
  </si>
  <si>
    <t>GMW2025_8_450</t>
  </si>
  <si>
    <t>Гугіда Інна Юріївна</t>
  </si>
  <si>
    <t>GMW2025_8_451</t>
  </si>
  <si>
    <t>Тимошенко Ольга Артемівна</t>
  </si>
  <si>
    <t>GMW2025_8_452</t>
  </si>
  <si>
    <t>Дмитренко Олена Ярославівна</t>
  </si>
  <si>
    <t>Каховський навчально-виховний клмплекс "Гімназія -спеціалізова школа 1 ступеня з поглибленим вивченням іноземних мов " Каховської міської ради Херсонської області</t>
  </si>
  <si>
    <t>GMW2025_8_453</t>
  </si>
  <si>
    <t>Коноваленко Ігор Вікторович</t>
  </si>
  <si>
    <t>Комунальний заклад "Харківський ліцей № 156 Харківської міської ради"</t>
  </si>
  <si>
    <t>GMW2025_8_454</t>
  </si>
  <si>
    <t>Костяков Олександр Вікторович</t>
  </si>
  <si>
    <t>GMW2025_8_455</t>
  </si>
  <si>
    <t>Лошенюк Ірина Романівна</t>
  </si>
  <si>
    <t>GMW2025_8_456</t>
  </si>
  <si>
    <t>Дарія Пишук</t>
  </si>
  <si>
    <t>GMW2025_8_457</t>
  </si>
  <si>
    <t>Наталя Жук</t>
  </si>
  <si>
    <t>GMW2025_8_458</t>
  </si>
  <si>
    <t>Пархомчук Сергій О-291</t>
  </si>
  <si>
    <t>Херсонський 凸 Поділитися кооперативний економіко-правовий фаховий коледж</t>
  </si>
  <si>
    <t>GMW2025_8_459</t>
  </si>
  <si>
    <t>Жулавнік Наталія Михайлівна</t>
  </si>
  <si>
    <t>GMW2025_8_460</t>
  </si>
  <si>
    <t>Міняйло Кіра Вікторівна</t>
  </si>
  <si>
    <t>GMW2025_8_461</t>
  </si>
  <si>
    <t>Ревегук Софія Олегівна учасниці вебінару</t>
  </si>
  <si>
    <t>GMW2025_8_462</t>
  </si>
  <si>
    <t>Волкова Світлана Зіновіївна</t>
  </si>
  <si>
    <t>Миколаївський фаховий коледж еконміки та харчових технологій</t>
  </si>
  <si>
    <t>GMW2025_8_463</t>
  </si>
  <si>
    <t>Раковці Валерія Іванівна</t>
  </si>
  <si>
    <t>ВСП «Сумський фаховий коледж СНАУ»</t>
  </si>
  <si>
    <t>GMW2025_8_464</t>
  </si>
  <si>
    <t>Нікітчук Любов Іванівна</t>
  </si>
  <si>
    <t>КЗ "ЗДО №35 "Барвінок" Чернігівської міської ради</t>
  </si>
  <si>
    <t>GMW2025_8_465</t>
  </si>
  <si>
    <t>Акун Людмила Григорівна</t>
  </si>
  <si>
    <t>GMW2025_8_466</t>
  </si>
  <si>
    <t>Мосін Костянтин Валерійович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</si>
  <si>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</si>
  <si>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GMW2025_8_467</t>
  </si>
  <si>
    <t>Сиганенко Валерія Русланівна</t>
  </si>
  <si>
    <t>Прилуцький технічний фаховий коледж</t>
  </si>
  <si>
    <t>GMW2025_8_468</t>
  </si>
  <si>
    <t>Слижук Маріанна Віталіївна</t>
  </si>
  <si>
    <t>GMW2025_8_469</t>
  </si>
  <si>
    <t>Ірина Гладуш</t>
  </si>
  <si>
    <t>Комунальний заклад дошкільної освіти комбінованого типу N220 Криворізької міської ради</t>
  </si>
  <si>
    <t>GMW2025_8_470</t>
  </si>
  <si>
    <t>Романенко Олександр Павлович</t>
  </si>
  <si>
    <t>GMW2025_8_471</t>
  </si>
  <si>
    <t>Онисенко Вікторія Юріївна</t>
  </si>
  <si>
    <t>Черкаський національний університет імені Богдана Хмельницького</t>
  </si>
  <si>
    <t>GMW2025_8_472</t>
  </si>
  <si>
    <t>Захарчук Владислава Олександрівна</t>
  </si>
  <si>
    <t>GMW2025_8_473</t>
  </si>
  <si>
    <t>Бадулін Володимир Олександрович</t>
  </si>
  <si>
    <t>Івано-франківський національний технічний університет нафти і газу</t>
  </si>
  <si>
    <t>GMW2025_8_474</t>
  </si>
  <si>
    <t>Новіченко Віра Ігорівна</t>
  </si>
  <si>
    <t>ДПТНЗ "Криворізький центр професійної освіти робітничих кадрів торгівлі та ресторанного сервісу"</t>
  </si>
  <si>
    <t>GMW2025_8_475</t>
  </si>
  <si>
    <t>Лузік Данило Олегович</t>
  </si>
  <si>
    <t>GMW2025_8_476</t>
  </si>
  <si>
    <t>МАЩЕНКО Андрій Олегович</t>
  </si>
  <si>
    <t>GMW2025_8_477</t>
  </si>
  <si>
    <t>Задорожний Денис Олегович</t>
  </si>
  <si>
    <t>GMW2025_8_478</t>
  </si>
  <si>
    <t>Кузик Каріна Євгеніївна</t>
  </si>
  <si>
    <t>Чернівецький національний університет імені Юрія Федьковича</t>
  </si>
  <si>
    <t>GMW2025_8_479</t>
  </si>
  <si>
    <t>Юхнова Діана Вʼячеславівна</t>
  </si>
  <si>
    <t>GMW2025_8_480</t>
  </si>
  <si>
    <t>Тараненко Валерій Вячеславович</t>
  </si>
  <si>
    <t>ДПТНЗ "Кам'янський центр підготовки та перепідготовки робітничих кадрів будівництва та автотранспорту"</t>
  </si>
  <si>
    <t>GMW2025_8_481</t>
  </si>
  <si>
    <t>Крилова Олена Валерянівна'</t>
  </si>
  <si>
    <t>GMW2025_8_482</t>
  </si>
  <si>
    <t>Гречко Євгеній Олександрович</t>
  </si>
  <si>
    <t>Київський Фаховий Коледж Туризму та готельного обслуговування</t>
  </si>
  <si>
    <t>GMW2025_8_483</t>
  </si>
  <si>
    <t>Откидач Ніколь Дмитрівна</t>
  </si>
  <si>
    <t>Білоцерківський академічний ліцей "Вектор" № 18</t>
  </si>
  <si>
    <t>GMW2025_8_484</t>
  </si>
  <si>
    <t>Дрінь Ірина Ігорівна</t>
  </si>
  <si>
    <t>GMW2025_8_485</t>
  </si>
  <si>
    <t>Кравченко Альона Михайлівна</t>
  </si>
  <si>
    <t>Комунальний заклад "Дошкільний навчальний заклад 72 ВМР"</t>
  </si>
  <si>
    <t>GMW2025_8_486</t>
  </si>
  <si>
    <t>Кравчук Наталія</t>
  </si>
  <si>
    <t>ВСП "Шепетівський фаховий коледж ЗВО "Подільський державний університет"</t>
  </si>
  <si>
    <t>GMW2025_8_487</t>
  </si>
  <si>
    <t>Мороченко Анна Олегівна</t>
  </si>
  <si>
    <t>GMW2025_8_488</t>
  </si>
  <si>
    <t>Галій Віталій Миколайович</t>
  </si>
  <si>
    <t>Київський політехнічний інститут імені Ігоря Сікорського</t>
  </si>
  <si>
    <t>GMW2025_8_489</t>
  </si>
  <si>
    <t>Шадоріна Анастасія Олександрівна</t>
  </si>
  <si>
    <t>Відокремлений структурний підрозділ «Роменський фаховий коледж Київського національного економічного університету імені Вадима Гетьмана»</t>
  </si>
  <si>
    <t>GMW2025_8_490</t>
  </si>
  <si>
    <t>Нємцева інна</t>
  </si>
  <si>
    <t>Всп сумський фаховий коледж СНАУ</t>
  </si>
  <si>
    <t>GMW2025_8_491</t>
  </si>
  <si>
    <t>Спірідонова Діана Сергіївна</t>
  </si>
  <si>
    <t>GMW2025_8_492</t>
  </si>
  <si>
    <t>Довгошей Олена Олександрівна</t>
  </si>
  <si>
    <t>Комунальний заклад "Чернігівське вище професійне училище" Чернігівської обласної ради</t>
  </si>
  <si>
    <t>GMW2025_8_493</t>
  </si>
  <si>
    <t>Оксана ПРЯДКО</t>
  </si>
  <si>
    <t>GMW2025_8_494</t>
  </si>
  <si>
    <t>Соловйова Алла Володимирівна</t>
  </si>
  <si>
    <t>Чорноморський морський фаховий коледж Одеського національного морського університету</t>
  </si>
  <si>
    <t>GMW2025_8_495</t>
  </si>
  <si>
    <t>Швець Ольга Вікторівна</t>
  </si>
  <si>
    <t>Комунальний заклад дошкільної освіти N259 Дніпровської міської ради</t>
  </si>
  <si>
    <t>GMW2025_8_496</t>
  </si>
  <si>
    <t>Степанюк Юлія Олегівна</t>
  </si>
  <si>
    <t>GMW2025_8_497</t>
  </si>
  <si>
    <t>Корнієнко Антоніна Петрівна</t>
  </si>
  <si>
    <t>GMW2025_8_498</t>
  </si>
  <si>
    <t>СИСЕНКО Карина Романівна</t>
  </si>
  <si>
    <t>GMW2025_8_499</t>
  </si>
  <si>
    <t>Ісаєва Ангеліна Олександрівна</t>
  </si>
  <si>
    <t>ВСП "Одеський технічний фаховий коледж ОНТУ"</t>
  </si>
  <si>
    <t>GMW2025_8_500</t>
  </si>
  <si>
    <t>Євгеньєва Дарʼя Олексіївна</t>
  </si>
  <si>
    <t>GMW2025_8_501</t>
  </si>
  <si>
    <t>Розпутня Анастасія Олександрівна</t>
  </si>
  <si>
    <t>GMW2025_8_502</t>
  </si>
  <si>
    <t>Оксанич Вікторія Олександрівна</t>
  </si>
  <si>
    <t>GMW2025_8_503</t>
  </si>
  <si>
    <t>ФІЛЬКІНА Юлія Євгенівна</t>
  </si>
  <si>
    <t>GMW2025_8_504</t>
  </si>
  <si>
    <t>Мельничук Денис Олександрович</t>
  </si>
  <si>
    <t>GMW2025_8_505</t>
  </si>
  <si>
    <t>Вікоренко Альона</t>
  </si>
  <si>
    <t>GMW2025_8_506</t>
  </si>
  <si>
    <t>Танцюра Аліса Сергіївна</t>
  </si>
  <si>
    <t>GMW2025_8_507</t>
  </si>
  <si>
    <t>Лизогуб Олексій Олексійович</t>
  </si>
  <si>
    <t>GMW2025_8_508</t>
  </si>
  <si>
    <t>Данилків Ірина Анатоліївна</t>
  </si>
  <si>
    <t>GMW2025_8_509</t>
  </si>
  <si>
    <t>СОРГОВИЦЬКИЙ Нікіта Русланович</t>
  </si>
  <si>
    <t>GMW2025_8_510</t>
  </si>
  <si>
    <t>Слівінська Альона Дмитрівна</t>
  </si>
  <si>
    <t>GMW2025_8_511</t>
  </si>
  <si>
    <t>Таран Марія Віталіївна</t>
  </si>
  <si>
    <t>GMW2025_8_512</t>
  </si>
  <si>
    <t>Яцентюк Світлана Ярославівна</t>
  </si>
  <si>
    <t>ВСП " Стрийський фаховий коледж ЛНУП"</t>
  </si>
  <si>
    <t>GMW2025_8_513</t>
  </si>
  <si>
    <t>БАЛИЦЬКА Кристина Сергіївна</t>
  </si>
  <si>
    <t>GMW2025_8_514</t>
  </si>
  <si>
    <t>Гриценко Діана Ігорівна</t>
  </si>
  <si>
    <t>Київський фаховий коледж туризму та готельного обслуговування ння</t>
  </si>
  <si>
    <t>GMW2025_8_515</t>
  </si>
  <si>
    <t>Падалка Аліна Олександрівна</t>
  </si>
  <si>
    <t>GMW2025_8_516</t>
  </si>
  <si>
    <t>Жуковська Олена Миколаївна</t>
  </si>
  <si>
    <t>ЗЗСО "Авангардівський ліцей"</t>
  </si>
  <si>
    <t>GMW2025_8_517</t>
  </si>
  <si>
    <t>Рилєєв Сергій Володимирович</t>
  </si>
  <si>
    <t>GMW2025_8_518</t>
  </si>
  <si>
    <t>БОРДЮК Анастасія Євгенівна</t>
  </si>
  <si>
    <t>GMW2025_8_519</t>
  </si>
  <si>
    <t>Маринич Діана Володимирівна</t>
  </si>
  <si>
    <t>Чорноморський націлнальний університет імені Петра Могили</t>
  </si>
  <si>
    <t>GMW2025_8_520</t>
  </si>
  <si>
    <t>Алєйнік Ксенія Вадимівна</t>
  </si>
  <si>
    <t>GMW2025_8_521</t>
  </si>
  <si>
    <t>Димид Людмила Володимирівна</t>
  </si>
  <si>
    <t>Прикарпатський фаховий коледж лісового господарства та туризму</t>
  </si>
  <si>
    <t>GMW2025_8_522</t>
  </si>
  <si>
    <t>Ходаба Леся Валеріївна</t>
  </si>
  <si>
    <t>GMW2025_8_523</t>
  </si>
  <si>
    <t>Ведмеденко Марина Володимирівна</t>
  </si>
  <si>
    <t>Комунальний заклад загальної середньої освіти "Ліцей № 9 Хмельницької міської ради"</t>
  </si>
  <si>
    <t>GMW2025_8_524</t>
  </si>
  <si>
    <t>Козова Іванна Степанівна</t>
  </si>
  <si>
    <t>Львівський торговельного-економічний університет</t>
  </si>
  <si>
    <t>GMW2025_8_525</t>
  </si>
  <si>
    <t>Скочиляс Анастасія Романівна</t>
  </si>
  <si>
    <t>Львівський Національний Університет ім. І. Франка</t>
  </si>
  <si>
    <t>GMW2025_8_526</t>
  </si>
  <si>
    <t>Дружинін Олександр Олександрович</t>
  </si>
  <si>
    <t>GMW2025_8_527</t>
  </si>
  <si>
    <t>Гула Лілія Тарасівна</t>
  </si>
  <si>
    <t>GMW2025_8_528</t>
  </si>
  <si>
    <t>Дзерин Христина Миколаївна</t>
  </si>
  <si>
    <t>GMW2025_8_529</t>
  </si>
  <si>
    <t>Каменьков Олексій Сергійович</t>
  </si>
  <si>
    <t>GMW2025_8_530</t>
  </si>
  <si>
    <t>Смага Юлія Ігорівна</t>
  </si>
  <si>
    <t>GMW2025_8_531</t>
  </si>
  <si>
    <t>Коба Олег Дмитрович</t>
  </si>
  <si>
    <t>GMW2025_8_532</t>
  </si>
  <si>
    <t>Жежера Софія Ігорівна</t>
  </si>
  <si>
    <t>GMW2025_8_533</t>
  </si>
  <si>
    <t>Коробко Данило Олександрович</t>
  </si>
  <si>
    <t>GMW2025_8_534</t>
  </si>
  <si>
    <t>Коротиш Аріана Анатоліївна</t>
  </si>
  <si>
    <t>GMW2025_8_535</t>
  </si>
  <si>
    <t>Бронікова Каріна Олексіївна</t>
  </si>
  <si>
    <t>GMW2025_8_536</t>
  </si>
  <si>
    <t>Ткачук Ніка Геннадіївна</t>
  </si>
  <si>
    <t>GMW2025_8_537</t>
  </si>
  <si>
    <t>Кузьмов Кирило Євгенович</t>
  </si>
  <si>
    <t>GMW2025_8_538</t>
  </si>
  <si>
    <t>Стойко Тетяна Миколаївна</t>
  </si>
  <si>
    <t>Комунальний заклад дошкільної освіти (ясла-садок)комбінованого типу 220Криворізької міської ради</t>
  </si>
  <si>
    <t>GMW2025_8_539</t>
  </si>
  <si>
    <t>Данилюк Інна Петрівна</t>
  </si>
  <si>
    <t>GMW2025_8_540</t>
  </si>
  <si>
    <t>Лебедєва Тетяна Віталіївна</t>
  </si>
  <si>
    <t>GMW2025_8_541</t>
  </si>
  <si>
    <t>Левчин Єгор Юрійович</t>
  </si>
  <si>
    <t>GMW2025_8_542</t>
  </si>
  <si>
    <t>Гуцуляк Оксана Василівна</t>
  </si>
  <si>
    <t>ЗВО Фаховий коледж « Університету Короля Данила»</t>
  </si>
  <si>
    <t>GMW2025_8_543</t>
  </si>
  <si>
    <t>Лукаш Марія Костянтинівна</t>
  </si>
  <si>
    <t>GMW2025_8_544</t>
  </si>
  <si>
    <t>Мажарова Ангеліна Олегівна</t>
  </si>
  <si>
    <t>GMW2025_8_545</t>
  </si>
  <si>
    <t>Соловйов Марко Дмитрович</t>
  </si>
  <si>
    <t>Центр освіти "ОПТІМА"</t>
  </si>
  <si>
    <t>GMW2025_8_546</t>
  </si>
  <si>
    <t>Петроченко Віталій Андрійович</t>
  </si>
  <si>
    <t>GMW2025_8_547</t>
  </si>
  <si>
    <t>Фуштей Анастасія Сергіївна</t>
  </si>
  <si>
    <t>Комунальний заклад дошкільної освіти (ясла- садок) комбінованого типу 220 Криворізької міської ради</t>
  </si>
  <si>
    <t>GMW2025_8_548</t>
  </si>
  <si>
    <t>Подрєзова Крістіна Олексіївна</t>
  </si>
  <si>
    <t>GMW2025_8_549</t>
  </si>
  <si>
    <t>Слишик Анастасія Ігорівна</t>
  </si>
  <si>
    <t>GMW2025_8_550</t>
  </si>
  <si>
    <t>Стецюк Кирило Дмитрович</t>
  </si>
  <si>
    <t>GMW2025_8_551</t>
  </si>
  <si>
    <t>Маначинська Юлія Анатоліївна</t>
  </si>
  <si>
    <t>GMW2025_8_552</t>
  </si>
  <si>
    <t>Бринь Анастасія-Вікторія Ярославівна</t>
  </si>
  <si>
    <t>Технологічний фаховий коледж Національного університету "Львівська політехніка"</t>
  </si>
  <si>
    <t>GMW2025_8_553</t>
  </si>
  <si>
    <t>Матіїв Марія Мар'янівна</t>
  </si>
  <si>
    <t>GMW2025_8_554</t>
  </si>
  <si>
    <t>Євтушенко Владислава Сергіївна</t>
  </si>
  <si>
    <t>Таврійський Державний Агротехнологічний університет імені Дмитра Моторного</t>
  </si>
  <si>
    <t>GMW2025_8_555</t>
  </si>
  <si>
    <t>Токар Ольга Русланівна</t>
  </si>
  <si>
    <t>GMW2025_8_556</t>
  </si>
  <si>
    <t>Галій Вероніка Ігорівна</t>
  </si>
  <si>
    <t>GMW2025_8_557</t>
  </si>
  <si>
    <t>Чолак Тетяна Дмитрівна</t>
  </si>
  <si>
    <t>Державний навчальний заклад "Арцизький професійний аграрний ліцей"</t>
  </si>
  <si>
    <t>GMW2025_8_558</t>
  </si>
  <si>
    <t>Сологуб Сергій Іванович</t>
  </si>
  <si>
    <t>ККиївський державний фаховий хореографічний коледж</t>
  </si>
  <si>
    <t>GMW2025_8_559</t>
  </si>
  <si>
    <t>Анна СЕРЕДИЧ</t>
  </si>
  <si>
    <t>GMW2025_8_560</t>
  </si>
  <si>
    <t>Каленик Олександра Василівна</t>
  </si>
  <si>
    <t>Комунальний заклад Сумської обласної ради "Сумський обласний академічний ліцей імені Дмитра Євдокимова"</t>
  </si>
  <si>
    <t>GMW2025_8_561</t>
  </si>
  <si>
    <t>Крупинська Віра Володимирівна</t>
  </si>
  <si>
    <t>Таврійський Державний Агротехнічний університет імені Дмитра Моторного</t>
  </si>
  <si>
    <t>GMW2025_8_562</t>
  </si>
  <si>
    <t>Ревенко Ірина Володимирівна</t>
  </si>
  <si>
    <t>Комунальний заклад дошкільної освіти (ясла-садок) комбінованого типу 75 Криворізької міської ради</t>
  </si>
  <si>
    <t>GMW2025_8_563</t>
  </si>
  <si>
    <t>Петик Марта Ігорівна</t>
  </si>
  <si>
    <t>GMW2025_8_564</t>
  </si>
  <si>
    <t>Мамчий Камілла Олексіївна</t>
  </si>
  <si>
    <t>Чернівецький торговельно-економічний інститут</t>
  </si>
  <si>
    <t>GMW2025_8_565</t>
  </si>
  <si>
    <t>Катерина МЕЛЬНИЧУК</t>
  </si>
  <si>
    <t>GMW2025_8_566</t>
  </si>
  <si>
    <t>Вікторія МАЛЬЧУК</t>
  </si>
  <si>
    <t>GMW2025_8_567</t>
  </si>
  <si>
    <t>Пугач Анна Сергіївна</t>
  </si>
  <si>
    <t>GMW2025_8_568</t>
  </si>
  <si>
    <t>Туровець Роман Сергійович</t>
  </si>
  <si>
    <t>Державний торговельно-економічний університет</t>
  </si>
  <si>
    <t>GMW2025_8_569</t>
  </si>
  <si>
    <t>Гвоздєй Наталія Іванівна</t>
  </si>
  <si>
    <t>GMW2025_8_570</t>
  </si>
  <si>
    <t>Нікольчук Юлія Миколаївна</t>
  </si>
  <si>
    <t>Хмельницький кооперативний торговельно-економічний інститут</t>
  </si>
  <si>
    <t>GMW2025_8_571</t>
  </si>
  <si>
    <t>Луковець Наталія Василівна</t>
  </si>
  <si>
    <t>Комунальний заклад дошкільної освіти (центр розвитку дитини) № 259 Дніпровської міської ради</t>
  </si>
  <si>
    <t>GMW2025_8_572</t>
  </si>
  <si>
    <t>Іванічик Назарій Олегович</t>
  </si>
  <si>
    <t>GMW2025_8_573</t>
  </si>
  <si>
    <t>Моканик Ілля Васильович</t>
  </si>
  <si>
    <t>ЧТЕІ ДТЕУ</t>
  </si>
  <si>
    <t>GMW2025_8_574</t>
  </si>
  <si>
    <t>Бонка Тетяна Олексіївна</t>
  </si>
  <si>
    <t>Комунальний заклад дошкільної освіти (ясла-садок) комбінованого типу №306 Криворізької міської ради</t>
  </si>
  <si>
    <t>GMW2025_8_575</t>
  </si>
  <si>
    <t>Гуренко Тамара Ооексіївна</t>
  </si>
  <si>
    <t>Національний університет біоресурсів і природокористувння України</t>
  </si>
  <si>
    <t>GMW2025_8_576</t>
  </si>
  <si>
    <t>Слуквіна Вікторія Миколаївна</t>
  </si>
  <si>
    <t>GMW2025_8_577</t>
  </si>
  <si>
    <t>Варшавский Владислав Олександрович</t>
  </si>
  <si>
    <t>Львівський національний університет імені І. Франка</t>
  </si>
  <si>
    <t>GMW2025_8_578</t>
  </si>
  <si>
    <t>Миськів Любов Петрівна</t>
  </si>
  <si>
    <t>GMW2025_8_579</t>
  </si>
  <si>
    <t>Тринчук Віктор Вікторович</t>
  </si>
  <si>
    <t>Луганський національний університет імені Тараса Шевченка</t>
  </si>
  <si>
    <t>GMW2025_8_580</t>
  </si>
  <si>
    <t>Кравців Марта Ігорівна</t>
  </si>
  <si>
    <t>GMW2025_8_581</t>
  </si>
  <si>
    <t>Зелениця Ірина Михайлівна</t>
  </si>
  <si>
    <t>GMW2025_8_582</t>
  </si>
  <si>
    <t>Лобановська Юлія Андріївна</t>
  </si>
  <si>
    <t>GMW2025_8_583</t>
  </si>
  <si>
    <t>Кам'янецька Марія</t>
  </si>
  <si>
    <t>Стрийський фаховий коледж Львівського національного університету природокористування</t>
  </si>
  <si>
    <t>GMW2025_8_584</t>
  </si>
  <si>
    <t>Кулакевич Анастасія Володимирівна</t>
  </si>
  <si>
    <t>GMW2025_8_585</t>
  </si>
  <si>
    <t>Заворотна Вікторія Сергіївна</t>
  </si>
  <si>
    <t>GMW2025_8_586</t>
  </si>
  <si>
    <t>Мельник Олександр Петрович</t>
  </si>
  <si>
    <t>GMW2025_8_587</t>
  </si>
  <si>
    <t>Клапків Юрій Михайлович</t>
  </si>
  <si>
    <t>GMW2025_8_588</t>
  </si>
  <si>
    <t>Рудой Володимир Михайлович</t>
  </si>
  <si>
    <t>GMW2025_8_589</t>
  </si>
  <si>
    <t>Рязанова Наталія Олексіївна</t>
  </si>
  <si>
    <t>GMW2025_8_590</t>
  </si>
  <si>
    <t>Борисюк Катерина Миколаївна</t>
  </si>
  <si>
    <t>GMW2025_8_591</t>
  </si>
  <si>
    <t>Абрамова Ольга Сергіївна</t>
  </si>
  <si>
    <t>ННІ "Каразінський банківський інститут" ХНУ імені В. Н. Каразіна</t>
  </si>
  <si>
    <t>GMW2025_8_592</t>
  </si>
  <si>
    <t>Бойко Олена Володимирівна</t>
  </si>
  <si>
    <t>GMW2025_8_593</t>
  </si>
  <si>
    <t>Бутенко Юлія Сергіївна</t>
  </si>
  <si>
    <t>GMW2025_8_594</t>
  </si>
  <si>
    <t>Рогов Андрій Володимирович</t>
  </si>
  <si>
    <t>GMW2025_8_595</t>
  </si>
  <si>
    <t>Номенат Ілона Русланівна</t>
  </si>
  <si>
    <t>GMW2025_8_596</t>
  </si>
  <si>
    <t>Бербер Вікторія Олександрівна</t>
  </si>
  <si>
    <t>Національний університет "Чернігінська Політехніка"</t>
  </si>
  <si>
    <t>GMW2025_8_597</t>
  </si>
  <si>
    <t>Гапоненко Оксана Миколаївна</t>
  </si>
  <si>
    <t>Державний професійно-технічний навчальний заклад "Криворізький центр професійної освіти робітничих кадрів торгівлі та ресторанного сервісу"</t>
  </si>
  <si>
    <t>GMW2025_8_598</t>
  </si>
  <si>
    <t>Мусієнко Олена Вікторівна</t>
  </si>
  <si>
    <t>GMW2025_8_599</t>
  </si>
  <si>
    <t>Пометій Дар'я Едуардівна</t>
  </si>
  <si>
    <t>GMW2025_8_600</t>
  </si>
  <si>
    <t>Самохвал Аліна Віталіївна</t>
  </si>
  <si>
    <t>GMW2025_8_601</t>
  </si>
  <si>
    <t>Мосійчук Алла Ярославівна</t>
  </si>
  <si>
    <t>Відокремлений структурний підрозділ «Березнівський лісотехнічний фаховий коледж Національного університету водного господарства та природокористування»</t>
  </si>
  <si>
    <t>GMW2025_8_602</t>
  </si>
  <si>
    <t>Парубець Олена</t>
  </si>
  <si>
    <t>GMW2025_8_603</t>
  </si>
  <si>
    <t>Суяніна Тетяна Павлівна</t>
  </si>
  <si>
    <t>GMW2025_8_604</t>
  </si>
  <si>
    <t>Дасевич Валерія Олександрівна</t>
  </si>
  <si>
    <t>GMW2025_8_605</t>
  </si>
  <si>
    <t>Олійник Мар'яна Олегівна</t>
  </si>
  <si>
    <t>Державний університет "Житомирська політехніка"</t>
  </si>
  <si>
    <t>GMW2025_8_606</t>
  </si>
  <si>
    <t>Капустинська Валерія Валеріївна</t>
  </si>
  <si>
    <t>Державний університет «Житомирська політехніка»</t>
  </si>
  <si>
    <t>GMW2025_8_607</t>
  </si>
  <si>
    <t>Шинкаренко Маргарита Олексіївна</t>
  </si>
  <si>
    <t>GMW2025_8_608</t>
  </si>
  <si>
    <t>Дерев'янко Віталія Віталіївна</t>
  </si>
  <si>
    <t>GMW2025_8_609</t>
  </si>
  <si>
    <t>Мельник Тетяна Юріївна</t>
  </si>
  <si>
    <t>GMW2025_8_610</t>
  </si>
  <si>
    <t>Дядюк Ірина Юріївна</t>
  </si>
  <si>
    <t>GMW2025_8_611</t>
  </si>
  <si>
    <t>Башинська Анна Валеріївна</t>
  </si>
  <si>
    <t>GMW2025_8_612</t>
  </si>
  <si>
    <t>Бровко Лариса Василівна</t>
  </si>
  <si>
    <t>GMW2025_8_613</t>
  </si>
  <si>
    <t>Стеценко Олена Олексіївна</t>
  </si>
  <si>
    <t>GMW2025_8_614</t>
  </si>
  <si>
    <t>Біленко Олександр Сергійович</t>
  </si>
  <si>
    <t>GMW2025_8_615</t>
  </si>
  <si>
    <t>Горбатюк Людмила Михайлівна</t>
  </si>
  <si>
    <t>Державний заклад ЛНУ імені Тараса Шевченка</t>
  </si>
  <si>
    <t>GMW2025_8_616</t>
  </si>
  <si>
    <t>Топоркова Анастасія Сергіївна</t>
  </si>
  <si>
    <t>GMW2025_8_617</t>
  </si>
  <si>
    <t>ljubowgut@gmail.com</t>
  </si>
  <si>
    <t>Чернівецький торговельно-економічний інститут Державного торговельно-еконоімічного університету</t>
  </si>
  <si>
    <t>GMW2025_8_618</t>
  </si>
  <si>
    <t>Зубриюк Сергій Анатолійович</t>
  </si>
  <si>
    <t>Рівненський центр професійно-технічної освіти державної служби зайнятості</t>
  </si>
  <si>
    <t>GMW2025_8_619</t>
  </si>
  <si>
    <t>Демура Дарина Андріївна</t>
  </si>
  <si>
    <t>Лозівська філія харківського автомобільно-дорожнього фахового коледжу</t>
  </si>
  <si>
    <t>GMW2025_8_620</t>
  </si>
  <si>
    <t>Коваленко Ольга Юріївна</t>
  </si>
  <si>
    <t>ХФКТД</t>
  </si>
  <si>
    <t>GMW2025_8_621</t>
  </si>
  <si>
    <t>Хлян Ольга Ярославівна</t>
  </si>
  <si>
    <t>GMW2025_8_622</t>
  </si>
  <si>
    <t>Герасименко Анастасія Олексіївна</t>
  </si>
  <si>
    <t>GMW2025_8_623</t>
  </si>
  <si>
    <t>Лопушик Олександра Олексіївна</t>
  </si>
  <si>
    <t>Луцький Національний Технічний Університет</t>
  </si>
  <si>
    <t>GMW2025_8_624</t>
  </si>
  <si>
    <t>Мельник Петро Гнатович</t>
  </si>
  <si>
    <t>Івано-Франківський Національний Техніснмй університет нафти і газу</t>
  </si>
  <si>
    <t>GMW2025_8_625</t>
  </si>
  <si>
    <t>Білоус Софія Романівна</t>
  </si>
  <si>
    <t>GMW2025_8_626</t>
  </si>
  <si>
    <t>Славута Оксана Юріївна</t>
  </si>
  <si>
    <t>Одеський національний технологічний університет</t>
  </si>
  <si>
    <t>GMW2025_8_627</t>
  </si>
  <si>
    <t>Павліщева Євгенія Анатоліївна</t>
  </si>
  <si>
    <t>Комунальний заклад "Харківський ліцей 87 Харківської міської ради"</t>
  </si>
  <si>
    <t>GMW2025_8_628</t>
  </si>
  <si>
    <t>Дідоха Марія Михайлівна</t>
  </si>
  <si>
    <t>GMW2025_8_629</t>
  </si>
  <si>
    <t>Деліцой Світлана Василівна</t>
  </si>
  <si>
    <t>Чернівецький фахових коледж технологій та дизайну</t>
  </si>
  <si>
    <t>GMW2025_8_630</t>
  </si>
  <si>
    <t>Полубінський Назар Вікторович</t>
  </si>
  <si>
    <t>GMW2025_8_631</t>
  </si>
  <si>
    <t>Трасоруб Єлизавета Артурівна</t>
  </si>
  <si>
    <t>Чернівецький фаховий коледж дизайну та технології</t>
  </si>
  <si>
    <t>GMW2025_8_632</t>
  </si>
  <si>
    <t>Коваль Світлана Вікторівна</t>
  </si>
  <si>
    <t>GMW2025_8_633</t>
  </si>
  <si>
    <t>Росташ Вероніка Олексанівна</t>
  </si>
  <si>
    <t>GMW2025_8_634</t>
  </si>
  <si>
    <t>Покровка Валерія Едуардівна</t>
  </si>
  <si>
    <t>GMW2025_8_635</t>
  </si>
  <si>
    <t>Діана БОЯРЧУК</t>
  </si>
  <si>
    <t>GMW2025_8_636</t>
  </si>
  <si>
    <t>Качур Валерія Вікторівна</t>
  </si>
  <si>
    <t>GMW2025_8_637</t>
  </si>
  <si>
    <t>Мазуркевич Єлизавета Вікторівна</t>
  </si>
  <si>
    <t>GMW2025_8_638</t>
  </si>
  <si>
    <t>Меліховець Ганна Алімівна</t>
  </si>
  <si>
    <t>GMW2025_8_639</t>
  </si>
  <si>
    <t>Кримська Анна</t>
  </si>
  <si>
    <t>ЧТЕi ДТЕУ</t>
  </si>
  <si>
    <t>GMW2025_8_640</t>
  </si>
  <si>
    <t>Ряба Марія-Ванесса Дмитрівна</t>
  </si>
  <si>
    <t>Чернівецький Торговельно-економічний інститут</t>
  </si>
  <si>
    <t>GMW2025_8_641</t>
  </si>
  <si>
    <t>Бережна Леся Віталіївна</t>
  </si>
  <si>
    <t>GMW2025_8_642</t>
  </si>
  <si>
    <t>Литовченко Сніжана Сергіївна</t>
  </si>
  <si>
    <t>GMW2025_8_643</t>
  </si>
  <si>
    <t>Степанова Дарія Сергіївна</t>
  </si>
  <si>
    <t>GMW2025_8_644</t>
  </si>
  <si>
    <t>Щербан Олександр Андріанович</t>
  </si>
  <si>
    <t>GMW2025_8_645</t>
  </si>
  <si>
    <t>Назарук Софія В'ячеславівна</t>
  </si>
  <si>
    <t>GMW2025_8_646</t>
  </si>
  <si>
    <t>Лещенко Марта Володимирівна</t>
  </si>
  <si>
    <t>Державний університет Житомирська політехніка</t>
  </si>
  <si>
    <t>GMW2025_8_647</t>
  </si>
  <si>
    <t>GMW2025_8_648</t>
  </si>
  <si>
    <t>Коцман Адріан</t>
  </si>
  <si>
    <t>GMW2025_8_649</t>
  </si>
  <si>
    <t>Олеся Дем'янишина</t>
  </si>
  <si>
    <t>GMW2025_8_650</t>
  </si>
  <si>
    <t>Іщенко Ніна Андріївна</t>
  </si>
  <si>
    <t>GMW2025_8_651</t>
  </si>
  <si>
    <t>Кришталь Галина Олександрівна</t>
  </si>
  <si>
    <t>Міжрегіональна Академія управління персоналом</t>
  </si>
  <si>
    <t>GMW2025_8_652</t>
  </si>
  <si>
    <t>Клімчук Марія Володимирівна</t>
  </si>
  <si>
    <t>Луцький Національний технічний університет</t>
  </si>
  <si>
    <t>GMW2025_8_653</t>
  </si>
  <si>
    <t>Неборачек Анастасія Володимирівна</t>
  </si>
  <si>
    <t>GMW2025_8_654</t>
  </si>
  <si>
    <t>Ващук Надія Віталіївна</t>
  </si>
  <si>
    <t>GMW2025_8_655</t>
  </si>
  <si>
    <t>Русанова Софія Миколаївна</t>
  </si>
  <si>
    <t>GMW2025_8_656</t>
  </si>
  <si>
    <t>Сибірцев Володимир Васильович</t>
  </si>
  <si>
    <t>GMW2025_8_657</t>
  </si>
  <si>
    <t>Хоменко Анастасія Олексіївна</t>
  </si>
  <si>
    <t>GMW2025_8_658</t>
  </si>
  <si>
    <t>Коваленко Вікторія Григорівна</t>
  </si>
  <si>
    <t>Бердянська гімназія № 7 "Меотида" Бердянської міської ради Запорізької області</t>
  </si>
  <si>
    <t>GMW2025_8_659</t>
  </si>
  <si>
    <t>Малько Валерія Олександрівна</t>
  </si>
  <si>
    <t>GMW2025_8_660</t>
  </si>
  <si>
    <t>Тарасюк Владислав Валерійович</t>
  </si>
  <si>
    <t>GMW2025_8_661</t>
  </si>
  <si>
    <t>Двигун Любов Павлівна</t>
  </si>
  <si>
    <t>КОМУНАЛЬНИЙ ЗАКЛАД "ПОКОТИЛІВСЬКИЙ ЗАКЛАД ДОШКІЛЬНОЇ ОСВІТИ (ЯСЛА-САДОК) КОМБІНОВАНОГО ТИПУ ВИСОЧАНСЬКОЇ СЕЛИЩНОЇ РАДИ ХАРКІВСЬКОГО РАЙОНУ ХАРКІВСЬКОЇ ОБЛАСТІ "</t>
  </si>
  <si>
    <t>GMW2025_8_662</t>
  </si>
  <si>
    <t>Здоровко Людмила Олександрівна</t>
  </si>
  <si>
    <t>Шевченківський ліцей №1 Шевченківської селищної ради Куп'янського району Харківської області</t>
  </si>
  <si>
    <t>GMW2025_8_663</t>
  </si>
  <si>
    <t>Стельмах Аліна Вікторівна</t>
  </si>
  <si>
    <t>GMW2025_8_664</t>
  </si>
  <si>
    <t>Карнаушенко Алла Сергіївна</t>
  </si>
  <si>
    <t>GMW2025_8_665</t>
  </si>
  <si>
    <t>Щербата Богдана Михайлівна</t>
  </si>
  <si>
    <t>GMW2025_8_666</t>
  </si>
  <si>
    <t>Ірина Мазурик</t>
  </si>
  <si>
    <t>ЛУЦЬКИЙ НАЦІОНАЛЬНИЙ ТЕХНІЧНИЙ УНІВЕРСИТЕТ</t>
  </si>
  <si>
    <t>GMW2025_8_667</t>
  </si>
  <si>
    <t>Прилипчан Олександр Андрійович</t>
  </si>
  <si>
    <t>GMW2025_8_668</t>
  </si>
  <si>
    <t>Кісіль Вікторія Володимирівна</t>
  </si>
  <si>
    <t>Дніпровський фаховий коледж енергетичних та інформаційних технологій</t>
  </si>
  <si>
    <t>GMW2025_8_669</t>
  </si>
  <si>
    <t>Войтюк Єлизавета Романівна</t>
  </si>
  <si>
    <t>GMW2025_8_670</t>
  </si>
  <si>
    <t>Кузик Наталія Петрівна</t>
  </si>
  <si>
    <t>НУБіП України</t>
  </si>
  <si>
    <t>GMW2025_8_671</t>
  </si>
  <si>
    <t>Юр'як Роман Іванович</t>
  </si>
  <si>
    <t>Коломийський ліцей №9 Коломийської міської ради</t>
  </si>
  <si>
    <t>GMW2025_8_672</t>
  </si>
  <si>
    <t>Здихальська Діана Павлівна</t>
  </si>
  <si>
    <t>GMW2025_8_673</t>
  </si>
  <si>
    <t>Пальоха Ольга Вадимівна</t>
  </si>
  <si>
    <t>GMW2025_8_674</t>
  </si>
  <si>
    <t>Клязника Тетяна Олександрівна</t>
  </si>
  <si>
    <t>GMW2025_8_675</t>
  </si>
  <si>
    <t>Гордюк Оксана Євгенівна</t>
  </si>
  <si>
    <t>GMW2025_8_676</t>
  </si>
  <si>
    <t>Іщук Каріна Максимівна</t>
  </si>
  <si>
    <t>Уентральноукраїнський Національний Технічний Університет</t>
  </si>
  <si>
    <t>GMW2025_8_677</t>
  </si>
  <si>
    <t>Поліщук Вадим Григорович</t>
  </si>
  <si>
    <t>GMW2025_8_678</t>
  </si>
  <si>
    <t>Нижник Софія Тарасівна</t>
  </si>
  <si>
    <t>ІФНТУНГ</t>
  </si>
  <si>
    <t>GMW2025_8_679</t>
  </si>
  <si>
    <t>Курман Діана Ігорівна</t>
  </si>
  <si>
    <t>GMW2025_8_680</t>
  </si>
  <si>
    <t>Баришнікова Віталіна Олександрівна</t>
  </si>
  <si>
    <t>GMW2025_8_681</t>
  </si>
  <si>
    <t>Семенюк Юліанна Валеріївна</t>
  </si>
  <si>
    <t>Відокремлений структурний підрозділ "Фаховий коледж Чернівецького національного університету імені Юрія Федьковича"</t>
  </si>
  <si>
    <t>GMW2025_8_682</t>
  </si>
  <si>
    <t>Бузько Софія Анатоліївна</t>
  </si>
  <si>
    <t>Комунальний заклад «Черкаський академічний ліцей «ПЕРСПЕКТИВА» Черкаської обласної ради»</t>
  </si>
  <si>
    <t>GMW2025_8_683</t>
  </si>
  <si>
    <t>Давидюк Оксана Степанівна</t>
  </si>
  <si>
    <t>Технічний фаховий коледж Луцького національного технічного університету</t>
  </si>
  <si>
    <t>GMW2025_8_684</t>
  </si>
  <si>
    <t>Чеснік Наталія Миколаївна</t>
  </si>
  <si>
    <t>Вінницький фаховий коледж Національного університету харчових технологій</t>
  </si>
  <si>
    <t>GMW2025_8_685</t>
  </si>
  <si>
    <t>Лазарів Олександр</t>
  </si>
  <si>
    <t>GMW2025_8_686</t>
  </si>
  <si>
    <t>Липовенко Юлія Іванівна</t>
  </si>
  <si>
    <t>Рокитнянський ліцей-МАН Рокитнянської селищної ради Білоцерківського району Київської області</t>
  </si>
  <si>
    <t>GMW2025_8_687</t>
  </si>
  <si>
    <t>Сочка Катерина Андріївна</t>
  </si>
  <si>
    <t>Закарпатський угорський інститут ім. Ференца Ракоці ІІ</t>
  </si>
  <si>
    <t>GMW2025_8_688</t>
  </si>
  <si>
    <t>Охрімчук Анастасія Максимівна</t>
  </si>
  <si>
    <t>Міжрегіональна академія управління персоналом Навчально-науковий інститут управління економіки та бізнесу</t>
  </si>
  <si>
    <t>GMW2025_8_689</t>
  </si>
  <si>
    <t>Шаптала Лариса Іванівна</t>
  </si>
  <si>
    <t>Комунальний заклад дошкільної освіти №257 Криворізької міської ради</t>
  </si>
  <si>
    <t>GMW2025_8_690</t>
  </si>
  <si>
    <t>Бабій Андріана Миколаївна</t>
  </si>
  <si>
    <t>Лужанський ЗЗСО І-ІІІ ступенів Великобичківської ТГ Рахівського району</t>
  </si>
  <si>
    <t>GMW2025_8_691</t>
  </si>
  <si>
    <t>Колодницька Ангеліна Олександрівна</t>
  </si>
  <si>
    <t>GMW2025_8_692</t>
  </si>
  <si>
    <t>Балюк Даяна Степанівна</t>
  </si>
  <si>
    <t>Приватний заклад вищої освіти «Міжнародний класичний університет імені Пилипа Орлика», Україна, м. Миколаїв</t>
  </si>
  <si>
    <t>GMW2025_8_693</t>
  </si>
  <si>
    <t>Колодчак Олег Іванович</t>
  </si>
  <si>
    <t>Львівський торгово-економічний університет</t>
  </si>
  <si>
    <t>GMW2025_8_694</t>
  </si>
  <si>
    <t>Попович Наталія Володимирівна</t>
  </si>
  <si>
    <t>Ужгородський мистецький ліцей "Перспектива" Ужгородської міської ради Закарпатської області</t>
  </si>
  <si>
    <t>GMW2025_8_695</t>
  </si>
  <si>
    <t>Базилюк Антоніна Василівна</t>
  </si>
  <si>
    <t>Національний транспортний університет</t>
  </si>
  <si>
    <t>GMW2025_8_696</t>
  </si>
  <si>
    <t>Дуброва Ірина Володимирівна</t>
  </si>
  <si>
    <t>Науково-методичний центр професійно-технічної освіти у Харківській області</t>
  </si>
  <si>
    <t>GMW2025_8_697</t>
  </si>
  <si>
    <t>Ляшиченко Лариса Іванівна</t>
  </si>
  <si>
    <t>Борзнянський аграрний фаховий коледж</t>
  </si>
  <si>
    <t>GMW2025_8_698</t>
  </si>
  <si>
    <t>Сергійко Вікторія Олександрівна</t>
  </si>
  <si>
    <t>Ямпільський ліцей№2</t>
  </si>
  <si>
    <t>GMW2025_8_699</t>
  </si>
  <si>
    <t>Хмеловська Аня</t>
  </si>
  <si>
    <t>GMW2025_8_700</t>
  </si>
  <si>
    <t>Krymska Anna</t>
  </si>
  <si>
    <t>GMW2025_8_701</t>
  </si>
  <si>
    <t>Кочина Ольга Сергіївна</t>
  </si>
  <si>
    <t>GMW2025_8_702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</si>
  <si>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</si>
  <si>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</si>
  <si>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GMW2025_8_703</t>
  </si>
  <si>
    <t>Захаркін Олексій Олександрович</t>
  </si>
  <si>
    <t>GMW2025_8_704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</si>
  <si>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</si>
  <si>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</si>
  <si>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GMW2025_8_705</t>
  </si>
  <si>
    <t>Король Світлана Василівна</t>
  </si>
  <si>
    <t>GMW2025_8_706</t>
  </si>
  <si>
    <t>Мацуняк Христина Ігорівна</t>
  </si>
  <si>
    <t>GMW2025_8_707</t>
  </si>
  <si>
    <t>Захаркіна Людмила Сергіївна</t>
  </si>
  <si>
    <t>GMW2025_8_708</t>
  </si>
  <si>
    <t>Голуб Дмитро Сергійович</t>
  </si>
  <si>
    <t>Херсонський кооперативно економіко-правовий фаховий коледж</t>
  </si>
  <si>
    <t>GMW2025_8_709</t>
  </si>
  <si>
    <t>Білошапка Оксана Миколаївна</t>
  </si>
  <si>
    <t>GMW2025_8_710</t>
  </si>
  <si>
    <t>Люклян Софія Олегівна</t>
  </si>
  <si>
    <t>GMW2025_8_711</t>
  </si>
  <si>
    <t>Вахновська Анна Олегівна</t>
  </si>
  <si>
    <t>GMW2025_8_712</t>
  </si>
  <si>
    <t>Краснощок Назар Володимирович</t>
  </si>
  <si>
    <t>Ямпільский ліцей номер 2</t>
  </si>
  <si>
    <t>GMW2025_8_713</t>
  </si>
  <si>
    <t>Жукевич Христина</t>
  </si>
  <si>
    <t>GMW2025_8_714</t>
  </si>
  <si>
    <t>Векліч Юлія Володимирівна</t>
  </si>
  <si>
    <t>GMW2025_8_715</t>
  </si>
  <si>
    <t>Крихівська Наталія Олегівна</t>
  </si>
  <si>
    <t>GMW2025_8_716</t>
  </si>
  <si>
    <t>Яковенко Каріна Андріївна</t>
  </si>
  <si>
    <t>Вінницький державний педагогічний університет імені Михайла Коцюбинського</t>
  </si>
  <si>
    <t>GMW2025_8_717</t>
  </si>
  <si>
    <t>Долішня Тетяна Іванівна</t>
  </si>
  <si>
    <t>GMW2025_8_718</t>
  </si>
  <si>
    <t>Гораль Ліліана Тарасівна</t>
  </si>
  <si>
    <t>GMW2025_8_719</t>
  </si>
  <si>
    <t>Шевага Василь Михайлович</t>
  </si>
  <si>
    <t>GMW2025_8_720</t>
  </si>
  <si>
    <t>Сарбаш Юлія Андріївна</t>
  </si>
  <si>
    <t>GMW2025_8_721</t>
  </si>
  <si>
    <t>Когуч Анастасія Андріївна</t>
  </si>
  <si>
    <t>GMW2025_8_722</t>
  </si>
  <si>
    <t>Мажак Ольга</t>
  </si>
  <si>
    <t>GMW2025_8_723</t>
  </si>
  <si>
    <t>Клеймьонова Вікторія Андріївна</t>
  </si>
  <si>
    <t>Харківський національний університет імені В. Н. Каразіна</t>
  </si>
  <si>
    <t>GMW2025_8_724</t>
  </si>
  <si>
    <t>Мацола Вікторія Вікторівна</t>
  </si>
  <si>
    <t>GMW2025_8_725</t>
  </si>
  <si>
    <t>Файчук Ольга Валеріївна</t>
  </si>
  <si>
    <t>GMW2025_8_726</t>
  </si>
  <si>
    <t>Симінська Марта Святославівна</t>
  </si>
  <si>
    <t>GMW2025_8_727</t>
  </si>
  <si>
    <t>Левша Ольга Євгенівна</t>
  </si>
  <si>
    <t>КЗДО 259 ДМР</t>
  </si>
  <si>
    <t>GMW2025_8_728</t>
  </si>
  <si>
    <t>Мартинець Валентина Іванівна</t>
  </si>
  <si>
    <t>GMW2025_8_729</t>
  </si>
  <si>
    <t>Арефа Інна Вікторівна</t>
  </si>
  <si>
    <t>ВСП “Технологічний фаховий коледж ДДАЕУ”</t>
  </si>
  <si>
    <t>GMW2025_8_730</t>
  </si>
  <si>
    <t>Булат Наталія Сергіївна</t>
  </si>
  <si>
    <t>ліцей №1 Подільської міської ради Подільського району Одеської області</t>
  </si>
  <si>
    <t>GMW2025_8_731</t>
  </si>
  <si>
    <t>Балицький Богдан Михайлович</t>
  </si>
  <si>
    <t>GMW2025_8_732</t>
  </si>
  <si>
    <t>Гришай Олег Вікторович</t>
  </si>
  <si>
    <t>GMW2025_8_733</t>
  </si>
  <si>
    <t>Гришай Ольга Михайлівна</t>
  </si>
  <si>
    <t>GMW2025_8_734</t>
  </si>
  <si>
    <t>Манаєнков Павло Олексійович</t>
  </si>
  <si>
    <t>GMW2025_8_735</t>
  </si>
  <si>
    <t>Зюзько Тетяна Григорівна</t>
  </si>
  <si>
    <t>GMW2025_8_736</t>
  </si>
  <si>
    <t>Симонов Сергій Михайлович</t>
  </si>
  <si>
    <t>GMW2025_8_737</t>
  </si>
  <si>
    <t>Мозговий Артем Сергійович</t>
  </si>
  <si>
    <t>GMW2025_8_738</t>
  </si>
  <si>
    <t>Лукін Олександр Віталійович</t>
  </si>
  <si>
    <t>GMW2025_8_739</t>
  </si>
  <si>
    <t>Невдаха Володимир Юрійович</t>
  </si>
  <si>
    <t>GMW2025_8_740</t>
  </si>
  <si>
    <t>Сокур Анастасія Сергіївна</t>
  </si>
  <si>
    <t>GMW2025_8_741</t>
  </si>
  <si>
    <t>Шатонська Крістіна Геннадіївна</t>
  </si>
  <si>
    <t>Житомирська політехніка</t>
  </si>
  <si>
    <t>GMW2025_8_742</t>
  </si>
  <si>
    <t>Іщенко Яна Сергіївна</t>
  </si>
  <si>
    <t>GMW2025_8_743</t>
  </si>
  <si>
    <t>Пасенчук Тетяна Євгенівна</t>
  </si>
  <si>
    <t>GMW2025_8_744</t>
  </si>
  <si>
    <t>Матвєєва Вероніка Миколаївна</t>
  </si>
  <si>
    <t>GMW2025_8_745</t>
  </si>
  <si>
    <t>Ващук Надія Миколаївна</t>
  </si>
  <si>
    <t>Луцький кооперативний фоховий коледж ЛТЕУ</t>
  </si>
  <si>
    <t>GMW2025_8_746</t>
  </si>
  <si>
    <t>Гвоздецька Софія Михайлівна</t>
  </si>
  <si>
    <t>GMW2025_8_747</t>
  </si>
  <si>
    <t>Савчук Анна Русланівна</t>
  </si>
  <si>
    <t>GMW2025_8_748</t>
  </si>
  <si>
    <t>Давидюк Вікторія Олександрівна</t>
  </si>
  <si>
    <t>GMW2025_8_749</t>
  </si>
  <si>
    <t>Матковська Діана</t>
  </si>
  <si>
    <t>GMW2025_8_750</t>
  </si>
  <si>
    <t>Бородай Ірина</t>
  </si>
  <si>
    <t>GMW2025_8_751</t>
  </si>
  <si>
    <t>Корнєєва Оксана Миколаївна</t>
  </si>
  <si>
    <t>Харківський автомобільно-дорожній фаховий коледж</t>
  </si>
  <si>
    <t>GMW2025_8_752</t>
  </si>
  <si>
    <t>Гавриленко Аліна Василівна</t>
  </si>
  <si>
    <t>Херсонський кооперативний-економіко правовий фаховий коледж</t>
  </si>
  <si>
    <t>GMW2025_8_753</t>
  </si>
  <si>
    <t>Іщенко Михайло</t>
  </si>
  <si>
    <t>ТАВРІЙСЬКИЙ ДЕРЖАВНИЙ АГРОТЕХНОЛОГІЧНИЙ УНІВЕРСИТЕТ ІМЕНІ ДМИТРА МОТОРНОГО</t>
  </si>
  <si>
    <t>GMW2025_8_754</t>
  </si>
  <si>
    <t>Муравський Олексій Андрійович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</si>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</sst>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UCD_TAjNt8QV4vp5V2zA" TargetMode="External"/><Relationship Id="rId671" Type="http://schemas.openxmlformats.org/officeDocument/2006/relationships/hyperlink" Target="https://talan.bank.gov.ua/get-user-certificate/UCD_TRM1E-Cf_hCxT4TK" TargetMode="External"/><Relationship Id="rId769" Type="http://schemas.openxmlformats.org/officeDocument/2006/relationships/hyperlink" Target="https://talan.bank.gov.ua/get-user-certificate/UCD_TIAXdHwGNEf1_VyE" TargetMode="External"/><Relationship Id="rId21" Type="http://schemas.openxmlformats.org/officeDocument/2006/relationships/hyperlink" Target="https://talan.bank.gov.ua/get-user-certificate/UCD_T5vj_kxespu1653o" TargetMode="External"/><Relationship Id="rId324" Type="http://schemas.openxmlformats.org/officeDocument/2006/relationships/hyperlink" Target="https://talan.bank.gov.ua/get-user-certificate/UCD_T9BkRKRoTqkXUFGH" TargetMode="External"/><Relationship Id="rId531" Type="http://schemas.openxmlformats.org/officeDocument/2006/relationships/hyperlink" Target="https://talan.bank.gov.ua/get-user-certificate/UCD_TbCuvI6aOhsvZc_y" TargetMode="External"/><Relationship Id="rId629" Type="http://schemas.openxmlformats.org/officeDocument/2006/relationships/hyperlink" Target="https://talan.bank.gov.ua/get-user-certificate/UCD_TtAlOpERi9Zeo4bh" TargetMode="External"/><Relationship Id="rId170" Type="http://schemas.openxmlformats.org/officeDocument/2006/relationships/hyperlink" Target="https://talan.bank.gov.ua/get-user-certificate/UCD_TSqhuzS9KACr-HsA" TargetMode="External"/><Relationship Id="rId268" Type="http://schemas.openxmlformats.org/officeDocument/2006/relationships/hyperlink" Target="https://talan.bank.gov.ua/get-user-certificate/UCD_TMal-sqA_c97cDOM" TargetMode="External"/><Relationship Id="rId475" Type="http://schemas.openxmlformats.org/officeDocument/2006/relationships/hyperlink" Target="https://talan.bank.gov.ua/get-user-certificate/UCD_Tp3I7RoH-JuQ-Fb-" TargetMode="External"/><Relationship Id="rId682" Type="http://schemas.openxmlformats.org/officeDocument/2006/relationships/hyperlink" Target="https://talan.bank.gov.ua/get-user-certificate/UCD_Tr7uhLKxgwhttVlK" TargetMode="External"/><Relationship Id="rId32" Type="http://schemas.openxmlformats.org/officeDocument/2006/relationships/hyperlink" Target="https://talan.bank.gov.ua/get-user-certificate/UCD_TpBPC5Jlz9HhN_g4" TargetMode="External"/><Relationship Id="rId128" Type="http://schemas.openxmlformats.org/officeDocument/2006/relationships/hyperlink" Target="https://talan.bank.gov.ua/get-user-certificate/UCD_Tg6OYOePEErL5wX8" TargetMode="External"/><Relationship Id="rId335" Type="http://schemas.openxmlformats.org/officeDocument/2006/relationships/hyperlink" Target="https://talan.bank.gov.ua/get-user-certificate/UCD_TLRshntXxs15_ZGE" TargetMode="External"/><Relationship Id="rId542" Type="http://schemas.openxmlformats.org/officeDocument/2006/relationships/hyperlink" Target="https://talan.bank.gov.ua/get-user-certificate/UCD_TapWeuGzSKqcMgUn" TargetMode="External"/><Relationship Id="rId181" Type="http://schemas.openxmlformats.org/officeDocument/2006/relationships/hyperlink" Target="https://talan.bank.gov.ua/get-user-certificate/UCD_T9uiW6ANIZbOkuZe" TargetMode="External"/><Relationship Id="rId402" Type="http://schemas.openxmlformats.org/officeDocument/2006/relationships/hyperlink" Target="https://talan.bank.gov.ua/get-user-certificate/UCD_TNI3bxtuXj1eCCVW" TargetMode="External"/><Relationship Id="rId279" Type="http://schemas.openxmlformats.org/officeDocument/2006/relationships/hyperlink" Target="https://talan.bank.gov.ua/get-user-certificate/UCD_TGRE06h85GgTIG39" TargetMode="External"/><Relationship Id="rId486" Type="http://schemas.openxmlformats.org/officeDocument/2006/relationships/hyperlink" Target="https://talan.bank.gov.ua/get-user-certificate/UCD_TYEO4DMLDyQ3cqt1" TargetMode="External"/><Relationship Id="rId693" Type="http://schemas.openxmlformats.org/officeDocument/2006/relationships/hyperlink" Target="https://talan.bank.gov.ua/get-user-certificate/UCD_T-A2dkdcYEc-UWs6" TargetMode="External"/><Relationship Id="rId707" Type="http://schemas.openxmlformats.org/officeDocument/2006/relationships/hyperlink" Target="https://talan.bank.gov.ua/get-user-certificate/UCD_T3tuBdovwp-RSfbt" TargetMode="External"/><Relationship Id="rId43" Type="http://schemas.openxmlformats.org/officeDocument/2006/relationships/hyperlink" Target="https://talan.bank.gov.ua/get-user-certificate/UCD_TZRxljp-z27-0b2e" TargetMode="External"/><Relationship Id="rId139" Type="http://schemas.openxmlformats.org/officeDocument/2006/relationships/hyperlink" Target="https://talan.bank.gov.ua/get-user-certificate/UCD_Tjq74tIoWzbYYr_d" TargetMode="External"/><Relationship Id="rId346" Type="http://schemas.openxmlformats.org/officeDocument/2006/relationships/hyperlink" Target="https://talan.bank.gov.ua/get-user-certificate/UCD_TjoZTJDzpvPl2T1o" TargetMode="External"/><Relationship Id="rId553" Type="http://schemas.openxmlformats.org/officeDocument/2006/relationships/hyperlink" Target="https://talan.bank.gov.ua/get-user-certificate/UCD_TjzU5Zpy89L2Rlsv" TargetMode="External"/><Relationship Id="rId760" Type="http://schemas.openxmlformats.org/officeDocument/2006/relationships/hyperlink" Target="https://talan.bank.gov.ua/get-user-certificate/UCD_TNRZjJQ2MHycs7dN" TargetMode="External"/><Relationship Id="rId192" Type="http://schemas.openxmlformats.org/officeDocument/2006/relationships/hyperlink" Target="https://talan.bank.gov.ua/get-user-certificate/UCD_T9M8kmcX8XVG2nKp" TargetMode="External"/><Relationship Id="rId206" Type="http://schemas.openxmlformats.org/officeDocument/2006/relationships/hyperlink" Target="https://talan.bank.gov.ua/get-user-certificate/UCD_TWt0TifrRkSSP1IY" TargetMode="External"/><Relationship Id="rId413" Type="http://schemas.openxmlformats.org/officeDocument/2006/relationships/hyperlink" Target="https://talan.bank.gov.ua/get-user-certificate/UCD_TFTK75M9f4aDZRgI" TargetMode="External"/><Relationship Id="rId497" Type="http://schemas.openxmlformats.org/officeDocument/2006/relationships/hyperlink" Target="https://talan.bank.gov.ua/get-user-certificate/UCD_T8sNcKMvlwZjHIct" TargetMode="External"/><Relationship Id="rId620" Type="http://schemas.openxmlformats.org/officeDocument/2006/relationships/hyperlink" Target="https://talan.bank.gov.ua/get-user-certificate/UCD_TGGQk7z5nWlT4Oqz" TargetMode="External"/><Relationship Id="rId718" Type="http://schemas.openxmlformats.org/officeDocument/2006/relationships/hyperlink" Target="https://talan.bank.gov.ua/get-user-certificate/UCD_ThW1IjjX58Ke5Yp_" TargetMode="External"/><Relationship Id="rId357" Type="http://schemas.openxmlformats.org/officeDocument/2006/relationships/hyperlink" Target="https://talan.bank.gov.ua/get-user-certificate/UCD_Tzof1FkC3ryRegAb" TargetMode="External"/><Relationship Id="rId54" Type="http://schemas.openxmlformats.org/officeDocument/2006/relationships/hyperlink" Target="https://talan.bank.gov.ua/get-user-certificate/UCD_TgEPyXt_anWLzPzs" TargetMode="External"/><Relationship Id="rId217" Type="http://schemas.openxmlformats.org/officeDocument/2006/relationships/hyperlink" Target="https://talan.bank.gov.ua/get-user-certificate/UCD_Tga-08imDLUiyrXF" TargetMode="External"/><Relationship Id="rId564" Type="http://schemas.openxmlformats.org/officeDocument/2006/relationships/hyperlink" Target="https://talan.bank.gov.ua/get-user-certificate/UCD_TVLawA7jJpLMzXjR" TargetMode="External"/><Relationship Id="rId771" Type="http://schemas.openxmlformats.org/officeDocument/2006/relationships/hyperlink" Target="https://talan.bank.gov.ua/get-user-certificate/UCD_Tr4ne0RSFuFu5QsQ" TargetMode="External"/><Relationship Id="rId424" Type="http://schemas.openxmlformats.org/officeDocument/2006/relationships/hyperlink" Target="https://talan.bank.gov.ua/get-user-certificate/UCD_TiT19qoIYXSK_SOu" TargetMode="External"/><Relationship Id="rId631" Type="http://schemas.openxmlformats.org/officeDocument/2006/relationships/hyperlink" Target="https://talan.bank.gov.ua/get-user-certificate/UCD_TPTvvQHFoDzbgEo0" TargetMode="External"/><Relationship Id="rId729" Type="http://schemas.openxmlformats.org/officeDocument/2006/relationships/hyperlink" Target="https://talan.bank.gov.ua/get-user-certificate/UCD_TkyzrFOz344BRRm9" TargetMode="External"/><Relationship Id="rId270" Type="http://schemas.openxmlformats.org/officeDocument/2006/relationships/hyperlink" Target="https://talan.bank.gov.ua/get-user-certificate/UCD_TmZzPFiZUs3C3eBT" TargetMode="External"/><Relationship Id="rId65" Type="http://schemas.openxmlformats.org/officeDocument/2006/relationships/hyperlink" Target="https://talan.bank.gov.ua/get-user-certificate/UCD_T0ZucLPUwqkJ11od" TargetMode="External"/><Relationship Id="rId130" Type="http://schemas.openxmlformats.org/officeDocument/2006/relationships/hyperlink" Target="https://talan.bank.gov.ua/get-user-certificate/UCD_TEfjbxIcR8AD2nYR" TargetMode="External"/><Relationship Id="rId368" Type="http://schemas.openxmlformats.org/officeDocument/2006/relationships/hyperlink" Target="https://talan.bank.gov.ua/get-user-certificate/UCD_T_btznR3AD8Y393L" TargetMode="External"/><Relationship Id="rId575" Type="http://schemas.openxmlformats.org/officeDocument/2006/relationships/hyperlink" Target="https://talan.bank.gov.ua/get-user-certificate/UCD_TKcPm5CrPnHvjpW3" TargetMode="External"/><Relationship Id="rId782" Type="http://schemas.openxmlformats.org/officeDocument/2006/relationships/hyperlink" Target="https://talan.bank.gov.ua/get-user-certificate/UCD_T2sc8I3LeVd4zSO9" TargetMode="External"/><Relationship Id="rId228" Type="http://schemas.openxmlformats.org/officeDocument/2006/relationships/hyperlink" Target="https://talan.bank.gov.ua/get-user-certificate/UCD_TgOPtt_APC9pOt5I" TargetMode="External"/><Relationship Id="rId435" Type="http://schemas.openxmlformats.org/officeDocument/2006/relationships/hyperlink" Target="https://talan.bank.gov.ua/get-user-certificate/UCD_TcDQzNaY4rI679IJ" TargetMode="External"/><Relationship Id="rId642" Type="http://schemas.openxmlformats.org/officeDocument/2006/relationships/hyperlink" Target="https://talan.bank.gov.ua/get-user-certificate/UCD_TRVPEHmUBUIOycuq" TargetMode="External"/><Relationship Id="rId281" Type="http://schemas.openxmlformats.org/officeDocument/2006/relationships/hyperlink" Target="https://talan.bank.gov.ua/get-user-certificate/UCD_Tb7lg5Rcz-AJJRep" TargetMode="External"/><Relationship Id="rId502" Type="http://schemas.openxmlformats.org/officeDocument/2006/relationships/hyperlink" Target="https://talan.bank.gov.ua/get-user-certificate/UCD_Tng7aF7IQnYjPhWE" TargetMode="External"/><Relationship Id="rId76" Type="http://schemas.openxmlformats.org/officeDocument/2006/relationships/hyperlink" Target="https://talan.bank.gov.ua/get-user-certificate/UCD_T8fO7Ln990v0Y9ZG" TargetMode="External"/><Relationship Id="rId141" Type="http://schemas.openxmlformats.org/officeDocument/2006/relationships/hyperlink" Target="https://talan.bank.gov.ua/get-user-certificate/UCD_TF8asuQercH609RF" TargetMode="External"/><Relationship Id="rId379" Type="http://schemas.openxmlformats.org/officeDocument/2006/relationships/hyperlink" Target="https://talan.bank.gov.ua/get-user-certificate/UCD_Tw2t_CWaEhu_DeQA" TargetMode="External"/><Relationship Id="rId586" Type="http://schemas.openxmlformats.org/officeDocument/2006/relationships/hyperlink" Target="https://talan.bank.gov.ua/get-user-certificate/UCD_TGeZhQLjrjtpbZxg" TargetMode="External"/><Relationship Id="rId793" Type="http://schemas.openxmlformats.org/officeDocument/2006/relationships/hyperlink" Target="https://talan.bank.gov.ua/get-user-certificate/UCD_TmuS2fq_0M-uMVKw" TargetMode="External"/><Relationship Id="rId807" Type="http://schemas.openxmlformats.org/officeDocument/2006/relationships/hyperlink" Target="https://talan.bank.gov.ua/get-user-certificate/UCD_Tujsujslsxics0nd" TargetMode="External"/><Relationship Id="rId7" Type="http://schemas.openxmlformats.org/officeDocument/2006/relationships/hyperlink" Target="https://talan.bank.gov.ua/get-user-certificate/UCD_TSphsSvbwhl2n3jg" TargetMode="External"/><Relationship Id="rId239" Type="http://schemas.openxmlformats.org/officeDocument/2006/relationships/hyperlink" Target="https://talan.bank.gov.ua/get-user-certificate/UCD_T9j4uurlhp5wvPWY" TargetMode="External"/><Relationship Id="rId446" Type="http://schemas.openxmlformats.org/officeDocument/2006/relationships/hyperlink" Target="https://talan.bank.gov.ua/get-user-certificate/UCD_TieT_tY5B5xgMIhB" TargetMode="External"/><Relationship Id="rId653" Type="http://schemas.openxmlformats.org/officeDocument/2006/relationships/hyperlink" Target="https://talan.bank.gov.ua/get-user-certificate/UCD_TTZOt5x96crCZpYH" TargetMode="External"/><Relationship Id="rId292" Type="http://schemas.openxmlformats.org/officeDocument/2006/relationships/hyperlink" Target="https://talan.bank.gov.ua/get-user-certificate/UCD_TphIyYLQZTl3qimW" TargetMode="External"/><Relationship Id="rId306" Type="http://schemas.openxmlformats.org/officeDocument/2006/relationships/hyperlink" Target="https://talan.bank.gov.ua/get-user-certificate/UCD_TlkeWv-iiZyzGrxP" TargetMode="External"/><Relationship Id="rId87" Type="http://schemas.openxmlformats.org/officeDocument/2006/relationships/hyperlink" Target="https://talan.bank.gov.ua/get-user-certificate/UCD_Tyz5W_Yj3wiNvR8y" TargetMode="External"/><Relationship Id="rId513" Type="http://schemas.openxmlformats.org/officeDocument/2006/relationships/hyperlink" Target="https://talan.bank.gov.ua/get-user-certificate/UCD_TmT6eZaj7XZDB5Q1" TargetMode="External"/><Relationship Id="rId597" Type="http://schemas.openxmlformats.org/officeDocument/2006/relationships/hyperlink" Target="https://talan.bank.gov.ua/get-user-certificate/UCD_TJLxq5giSfLGeruG" TargetMode="External"/><Relationship Id="rId720" Type="http://schemas.openxmlformats.org/officeDocument/2006/relationships/hyperlink" Target="https://talan.bank.gov.ua/get-user-certificate/UCD_T51aZmZyj90Jnm09" TargetMode="External"/><Relationship Id="rId152" Type="http://schemas.openxmlformats.org/officeDocument/2006/relationships/hyperlink" Target="https://talan.bank.gov.ua/get-user-certificate/UCD_T7jl9Cz7ScCT2Kc7" TargetMode="External"/><Relationship Id="rId457" Type="http://schemas.openxmlformats.org/officeDocument/2006/relationships/hyperlink" Target="https://talan.bank.gov.ua/get-user-certificate/UCD_TjtUCUSzLV5VqZhN" TargetMode="External"/><Relationship Id="rId664" Type="http://schemas.openxmlformats.org/officeDocument/2006/relationships/hyperlink" Target="https://talan.bank.gov.ua/get-user-certificate/UCD_TAiX6u4m6DN3AxGx" TargetMode="External"/><Relationship Id="rId14" Type="http://schemas.openxmlformats.org/officeDocument/2006/relationships/hyperlink" Target="https://talan.bank.gov.ua/get-user-certificate/UCD_TeujMQk6A_A7xZKt" TargetMode="External"/><Relationship Id="rId317" Type="http://schemas.openxmlformats.org/officeDocument/2006/relationships/hyperlink" Target="https://talan.bank.gov.ua/get-user-certificate/UCD_TUZ-4Wpy8GufjwUb" TargetMode="External"/><Relationship Id="rId524" Type="http://schemas.openxmlformats.org/officeDocument/2006/relationships/hyperlink" Target="https://talan.bank.gov.ua/get-user-certificate/UCD_Tj6Pj0lKMaABxdgL" TargetMode="External"/><Relationship Id="rId731" Type="http://schemas.openxmlformats.org/officeDocument/2006/relationships/hyperlink" Target="https://talan.bank.gov.ua/get-user-certificate/UCD_TEO8459Ct6dG53NW" TargetMode="External"/><Relationship Id="rId98" Type="http://schemas.openxmlformats.org/officeDocument/2006/relationships/hyperlink" Target="https://talan.bank.gov.ua/get-user-certificate/UCD_T4s-UxIvxJTk5pgl" TargetMode="External"/><Relationship Id="rId163" Type="http://schemas.openxmlformats.org/officeDocument/2006/relationships/hyperlink" Target="https://talan.bank.gov.ua/get-user-certificate/UCD_TXgiTblT0sHxdLoQ" TargetMode="External"/><Relationship Id="rId370" Type="http://schemas.openxmlformats.org/officeDocument/2006/relationships/hyperlink" Target="https://talan.bank.gov.ua/get-user-certificate/UCD_Th3ppLkKZFhF8Xni" TargetMode="External"/><Relationship Id="rId230" Type="http://schemas.openxmlformats.org/officeDocument/2006/relationships/hyperlink" Target="https://talan.bank.gov.ua/get-user-certificate/UCD_TWkI84AVYnjv0RqL" TargetMode="External"/><Relationship Id="rId468" Type="http://schemas.openxmlformats.org/officeDocument/2006/relationships/hyperlink" Target="https://talan.bank.gov.ua/get-user-certificate/UCD_TBnvJf7dO8clONwN" TargetMode="External"/><Relationship Id="rId675" Type="http://schemas.openxmlformats.org/officeDocument/2006/relationships/hyperlink" Target="https://talan.bank.gov.ua/get-user-certificate/UCD_Tmxwyx5Ubtk_47bR" TargetMode="External"/><Relationship Id="rId25" Type="http://schemas.openxmlformats.org/officeDocument/2006/relationships/hyperlink" Target="https://talan.bank.gov.ua/get-user-certificate/UCD_TAw1VGUzrFU3vdxN" TargetMode="External"/><Relationship Id="rId328" Type="http://schemas.openxmlformats.org/officeDocument/2006/relationships/hyperlink" Target="https://talan.bank.gov.ua/get-user-certificate/UCD_T4IeRmN3xLTtQ7Og" TargetMode="External"/><Relationship Id="rId535" Type="http://schemas.openxmlformats.org/officeDocument/2006/relationships/hyperlink" Target="https://talan.bank.gov.ua/get-user-certificate/UCD_TN3NlP0Bl49kpMy1" TargetMode="External"/><Relationship Id="rId742" Type="http://schemas.openxmlformats.org/officeDocument/2006/relationships/hyperlink" Target="https://talan.bank.gov.ua/get-user-certificate/UCD_TGeJMkvqgpI3UvaX" TargetMode="External"/><Relationship Id="rId174" Type="http://schemas.openxmlformats.org/officeDocument/2006/relationships/hyperlink" Target="https://talan.bank.gov.ua/get-user-certificate/UCD_TCAzQJtWAXnkflfC" TargetMode="External"/><Relationship Id="rId381" Type="http://schemas.openxmlformats.org/officeDocument/2006/relationships/hyperlink" Target="https://talan.bank.gov.ua/get-user-certificate/UCD_TqKGXt-mSdGIZc3L" TargetMode="External"/><Relationship Id="rId602" Type="http://schemas.openxmlformats.org/officeDocument/2006/relationships/hyperlink" Target="https://talan.bank.gov.ua/get-user-certificate/UCD_TptjWQJiPQ2QLZpT" TargetMode="External"/><Relationship Id="rId241" Type="http://schemas.openxmlformats.org/officeDocument/2006/relationships/hyperlink" Target="https://talan.bank.gov.ua/get-user-certificate/UCD_TP2nmjg2kR9mrtKN" TargetMode="External"/><Relationship Id="rId479" Type="http://schemas.openxmlformats.org/officeDocument/2006/relationships/hyperlink" Target="https://talan.bank.gov.ua/get-user-certificate/UCD_T8b9YQVJiujjJ1o9" TargetMode="External"/><Relationship Id="rId686" Type="http://schemas.openxmlformats.org/officeDocument/2006/relationships/hyperlink" Target="https://talan.bank.gov.ua/get-user-certificate/UCD_TgwDkRRD1ZePPZbh" TargetMode="External"/><Relationship Id="rId36" Type="http://schemas.openxmlformats.org/officeDocument/2006/relationships/hyperlink" Target="https://talan.bank.gov.ua/get-user-certificate/UCD_THgzGFTVAYG982N4" TargetMode="External"/><Relationship Id="rId339" Type="http://schemas.openxmlformats.org/officeDocument/2006/relationships/hyperlink" Target="https://talan.bank.gov.ua/get-user-certificate/UCD_T1ns4H5F0fA_RXKb" TargetMode="External"/><Relationship Id="rId546" Type="http://schemas.openxmlformats.org/officeDocument/2006/relationships/hyperlink" Target="https://talan.bank.gov.ua/get-user-certificate/UCD_TsvVZAIewTGzJFQE" TargetMode="External"/><Relationship Id="rId753" Type="http://schemas.openxmlformats.org/officeDocument/2006/relationships/hyperlink" Target="https://talan.bank.gov.ua/get-user-certificate/UCD_TkwYq4dY9-1EU4xh" TargetMode="External"/><Relationship Id="rId101" Type="http://schemas.openxmlformats.org/officeDocument/2006/relationships/hyperlink" Target="https://talan.bank.gov.ua/get-user-certificate/UCD_ThA-PhvEdax0Vrk7" TargetMode="External"/><Relationship Id="rId185" Type="http://schemas.openxmlformats.org/officeDocument/2006/relationships/hyperlink" Target="https://talan.bank.gov.ua/get-user-certificate/UCD_TnrJQZR4extmo6Ll" TargetMode="External"/><Relationship Id="rId406" Type="http://schemas.openxmlformats.org/officeDocument/2006/relationships/hyperlink" Target="https://talan.bank.gov.ua/get-user-certificate/UCD_TgRJe9uJt3GWe7Jx" TargetMode="External"/><Relationship Id="rId392" Type="http://schemas.openxmlformats.org/officeDocument/2006/relationships/hyperlink" Target="https://talan.bank.gov.ua/get-user-certificate/UCD_TwtKcIlhLI6IEaBX" TargetMode="External"/><Relationship Id="rId613" Type="http://schemas.openxmlformats.org/officeDocument/2006/relationships/hyperlink" Target="https://talan.bank.gov.ua/get-user-certificate/UCD_TLIzbJUzEHgi2vsG" TargetMode="External"/><Relationship Id="rId697" Type="http://schemas.openxmlformats.org/officeDocument/2006/relationships/hyperlink" Target="https://talan.bank.gov.ua/get-user-certificate/UCD_TDyf1IcAsmcTOXge" TargetMode="External"/><Relationship Id="rId252" Type="http://schemas.openxmlformats.org/officeDocument/2006/relationships/hyperlink" Target="https://talan.bank.gov.ua/get-user-certificate/UCD_TScn4BuNujuNbZIl" TargetMode="External"/><Relationship Id="rId47" Type="http://schemas.openxmlformats.org/officeDocument/2006/relationships/hyperlink" Target="https://talan.bank.gov.ua/get-user-certificate/UCD_TtGLvyPeTn-HMa4F" TargetMode="External"/><Relationship Id="rId112" Type="http://schemas.openxmlformats.org/officeDocument/2006/relationships/hyperlink" Target="https://talan.bank.gov.ua/get-user-certificate/UCD_TfC7OkA82oc4awNd" TargetMode="External"/><Relationship Id="rId557" Type="http://schemas.openxmlformats.org/officeDocument/2006/relationships/hyperlink" Target="https://talan.bank.gov.ua/get-user-certificate/UCD_T8RxbUwynPNuKEBo" TargetMode="External"/><Relationship Id="rId764" Type="http://schemas.openxmlformats.org/officeDocument/2006/relationships/hyperlink" Target="https://talan.bank.gov.ua/get-user-certificate/UCD_TiL6eXLqrh-9rAEK" TargetMode="External"/><Relationship Id="rId196" Type="http://schemas.openxmlformats.org/officeDocument/2006/relationships/hyperlink" Target="https://talan.bank.gov.ua/get-user-certificate/UCD_T1gShdoth8ufzEvS" TargetMode="External"/><Relationship Id="rId417" Type="http://schemas.openxmlformats.org/officeDocument/2006/relationships/hyperlink" Target="https://talan.bank.gov.ua/get-user-certificate/UCD_TxrZiiC0_sGAGXk1" TargetMode="External"/><Relationship Id="rId624" Type="http://schemas.openxmlformats.org/officeDocument/2006/relationships/hyperlink" Target="https://talan.bank.gov.ua/get-user-certificate/UCD_TirDpRh0J3zeI6v4" TargetMode="External"/><Relationship Id="rId263" Type="http://schemas.openxmlformats.org/officeDocument/2006/relationships/hyperlink" Target="https://talan.bank.gov.ua/get-user-certificate/UCD_TWZ22GvwgeohpLea" TargetMode="External"/><Relationship Id="rId470" Type="http://schemas.openxmlformats.org/officeDocument/2006/relationships/hyperlink" Target="https://talan.bank.gov.ua/get-user-certificate/UCD_TZfiofVznjc1wYJh" TargetMode="External"/><Relationship Id="rId58" Type="http://schemas.openxmlformats.org/officeDocument/2006/relationships/hyperlink" Target="https://talan.bank.gov.ua/get-user-certificate/UCD_TwClINYKb8WKySjs" TargetMode="External"/><Relationship Id="rId123" Type="http://schemas.openxmlformats.org/officeDocument/2006/relationships/hyperlink" Target="https://talan.bank.gov.ua/get-user-certificate/UCD_Tca_1QSFxbrdgoax" TargetMode="External"/><Relationship Id="rId330" Type="http://schemas.openxmlformats.org/officeDocument/2006/relationships/hyperlink" Target="https://talan.bank.gov.ua/get-user-certificate/UCD_TK4q_vSSQU8U-mxP" TargetMode="External"/><Relationship Id="rId568" Type="http://schemas.openxmlformats.org/officeDocument/2006/relationships/hyperlink" Target="https://talan.bank.gov.ua/get-user-certificate/UCD_TnQbcos79P62NFN8" TargetMode="External"/><Relationship Id="rId775" Type="http://schemas.openxmlformats.org/officeDocument/2006/relationships/hyperlink" Target="https://talan.bank.gov.ua/get-user-certificate/UCD_THu1L0GDv0XwiPQd" TargetMode="External"/><Relationship Id="rId428" Type="http://schemas.openxmlformats.org/officeDocument/2006/relationships/hyperlink" Target="https://talan.bank.gov.ua/get-user-certificate/UCD_TMdgjI_8AQp1obLW" TargetMode="External"/><Relationship Id="rId635" Type="http://schemas.openxmlformats.org/officeDocument/2006/relationships/hyperlink" Target="https://talan.bank.gov.ua/get-user-certificate/UCD_TVOpjknY2dCm5-xl" TargetMode="External"/><Relationship Id="rId274" Type="http://schemas.openxmlformats.org/officeDocument/2006/relationships/hyperlink" Target="https://talan.bank.gov.ua/get-user-certificate/UCD_TgfVYM2lQpfA8Z77" TargetMode="External"/><Relationship Id="rId481" Type="http://schemas.openxmlformats.org/officeDocument/2006/relationships/hyperlink" Target="https://talan.bank.gov.ua/get-user-certificate/UCD_TClZkkTiJEFyog0s" TargetMode="External"/><Relationship Id="rId702" Type="http://schemas.openxmlformats.org/officeDocument/2006/relationships/hyperlink" Target="https://talan.bank.gov.ua/get-user-certificate/UCD_TC0rzJPAQ-Pi8D2E" TargetMode="External"/><Relationship Id="rId69" Type="http://schemas.openxmlformats.org/officeDocument/2006/relationships/hyperlink" Target="https://talan.bank.gov.ua/get-user-certificate/UCD_TGAnJJD5xGnMvasS" TargetMode="External"/><Relationship Id="rId134" Type="http://schemas.openxmlformats.org/officeDocument/2006/relationships/hyperlink" Target="https://talan.bank.gov.ua/get-user-certificate/UCD_Tl2y57cW4VvpOEwi" TargetMode="External"/><Relationship Id="rId579" Type="http://schemas.openxmlformats.org/officeDocument/2006/relationships/hyperlink" Target="https://talan.bank.gov.ua/get-user-certificate/UCD_Trc33jotDMsr7IEG" TargetMode="External"/><Relationship Id="rId786" Type="http://schemas.openxmlformats.org/officeDocument/2006/relationships/hyperlink" Target="https://talan.bank.gov.ua/get-user-certificate/UCD_T4du9HWc80CJZfut" TargetMode="External"/><Relationship Id="rId341" Type="http://schemas.openxmlformats.org/officeDocument/2006/relationships/hyperlink" Target="https://talan.bank.gov.ua/get-user-certificate/UCD_TkrxSYSDfysvo5wK" TargetMode="External"/><Relationship Id="rId439" Type="http://schemas.openxmlformats.org/officeDocument/2006/relationships/hyperlink" Target="https://talan.bank.gov.ua/get-user-certificate/UCD_T4yotKifRBUAIk8K" TargetMode="External"/><Relationship Id="rId646" Type="http://schemas.openxmlformats.org/officeDocument/2006/relationships/hyperlink" Target="https://talan.bank.gov.ua/get-user-certificate/UCD_T7X24tc9AB9XWB0J" TargetMode="External"/><Relationship Id="rId201" Type="http://schemas.openxmlformats.org/officeDocument/2006/relationships/hyperlink" Target="https://talan.bank.gov.ua/get-user-certificate/UCD_T_oF8mQU4k4sEKtE" TargetMode="External"/><Relationship Id="rId285" Type="http://schemas.openxmlformats.org/officeDocument/2006/relationships/hyperlink" Target="https://talan.bank.gov.ua/get-user-certificate/UCD_TSDTGcRce7QFWLGA" TargetMode="External"/><Relationship Id="rId506" Type="http://schemas.openxmlformats.org/officeDocument/2006/relationships/hyperlink" Target="https://talan.bank.gov.ua/get-user-certificate/UCD_TpU21EljgUCAKqnD" TargetMode="External"/><Relationship Id="rId492" Type="http://schemas.openxmlformats.org/officeDocument/2006/relationships/hyperlink" Target="https://talan.bank.gov.ua/get-user-certificate/UCD_TvwoG_ayLbhybCTX" TargetMode="External"/><Relationship Id="rId713" Type="http://schemas.openxmlformats.org/officeDocument/2006/relationships/hyperlink" Target="https://talan.bank.gov.ua/get-user-certificate/UCD_T7Koh4ORVmh0IpJq" TargetMode="External"/><Relationship Id="rId797" Type="http://schemas.openxmlformats.org/officeDocument/2006/relationships/hyperlink" Target="https://talan.bank.gov.ua/get-user-certificate/UCD_TI0ydQeQUkc62kp_" TargetMode="External"/><Relationship Id="rId145" Type="http://schemas.openxmlformats.org/officeDocument/2006/relationships/hyperlink" Target="https://talan.bank.gov.ua/get-user-certificate/UCD_T7tIHMvaGbyrinBX" TargetMode="External"/><Relationship Id="rId352" Type="http://schemas.openxmlformats.org/officeDocument/2006/relationships/hyperlink" Target="https://talan.bank.gov.ua/get-user-certificate/UCD_Tr7uSlbmaZKaaI3o" TargetMode="External"/><Relationship Id="rId212" Type="http://schemas.openxmlformats.org/officeDocument/2006/relationships/hyperlink" Target="https://talan.bank.gov.ua/get-user-certificate/UCD_TMDGzXAY-uNV7b6d" TargetMode="External"/><Relationship Id="rId657" Type="http://schemas.openxmlformats.org/officeDocument/2006/relationships/hyperlink" Target="https://talan.bank.gov.ua/get-user-certificate/UCD_TzEInr0md7OzsuqS" TargetMode="External"/><Relationship Id="rId296" Type="http://schemas.openxmlformats.org/officeDocument/2006/relationships/hyperlink" Target="https://talan.bank.gov.ua/get-user-certificate/UCD_TLsqn-Kgu7pGWaSN" TargetMode="External"/><Relationship Id="rId517" Type="http://schemas.openxmlformats.org/officeDocument/2006/relationships/hyperlink" Target="https://talan.bank.gov.ua/get-user-certificate/UCD_TqhNZyzBMsvbyAIu" TargetMode="External"/><Relationship Id="rId724" Type="http://schemas.openxmlformats.org/officeDocument/2006/relationships/hyperlink" Target="https://talan.bank.gov.ua/get-user-certificate/UCD_TfSkmswUI7IXcKXF" TargetMode="External"/><Relationship Id="rId60" Type="http://schemas.openxmlformats.org/officeDocument/2006/relationships/hyperlink" Target="https://talan.bank.gov.ua/get-user-certificate/UCD_Tc5fGSE7u8OHgf3R" TargetMode="External"/><Relationship Id="rId156" Type="http://schemas.openxmlformats.org/officeDocument/2006/relationships/hyperlink" Target="https://talan.bank.gov.ua/get-user-certificate/UCD_THTZ_RyX3Bm79Dls" TargetMode="External"/><Relationship Id="rId363" Type="http://schemas.openxmlformats.org/officeDocument/2006/relationships/hyperlink" Target="https://talan.bank.gov.ua/get-user-certificate/UCD_T4KqNPQeoGUbDDaZ" TargetMode="External"/><Relationship Id="rId570" Type="http://schemas.openxmlformats.org/officeDocument/2006/relationships/hyperlink" Target="https://talan.bank.gov.ua/get-user-certificate/UCD_TETKOAWdcVw9HvFr" TargetMode="External"/><Relationship Id="rId223" Type="http://schemas.openxmlformats.org/officeDocument/2006/relationships/hyperlink" Target="https://talan.bank.gov.ua/get-user-certificate/UCD_TWZgDOSXl9Cfqk2M" TargetMode="External"/><Relationship Id="rId430" Type="http://schemas.openxmlformats.org/officeDocument/2006/relationships/hyperlink" Target="https://talan.bank.gov.ua/get-user-certificate/UCD_TJzuyekj0Y4ekePK" TargetMode="External"/><Relationship Id="rId668" Type="http://schemas.openxmlformats.org/officeDocument/2006/relationships/hyperlink" Target="https://talan.bank.gov.ua/get-user-certificate/UCD_TR4EjgJVnd-DhfPT" TargetMode="External"/><Relationship Id="rId18" Type="http://schemas.openxmlformats.org/officeDocument/2006/relationships/hyperlink" Target="https://talan.bank.gov.ua/get-user-certificate/UCD_TVO2omtqlPXlIL-E" TargetMode="External"/><Relationship Id="rId528" Type="http://schemas.openxmlformats.org/officeDocument/2006/relationships/hyperlink" Target="https://talan.bank.gov.ua/get-user-certificate/UCD_T_xZRdsYawv3DpJP" TargetMode="External"/><Relationship Id="rId735" Type="http://schemas.openxmlformats.org/officeDocument/2006/relationships/hyperlink" Target="https://talan.bank.gov.ua/get-user-certificate/UCD_TniOpxrUgZQkDCVP" TargetMode="External"/><Relationship Id="rId167" Type="http://schemas.openxmlformats.org/officeDocument/2006/relationships/hyperlink" Target="https://talan.bank.gov.ua/get-user-certificate/UCD_TppwHxtnIS3yBJq8" TargetMode="External"/><Relationship Id="rId374" Type="http://schemas.openxmlformats.org/officeDocument/2006/relationships/hyperlink" Target="https://talan.bank.gov.ua/get-user-certificate/UCD_TT_yjRBXMBzp7mix" TargetMode="External"/><Relationship Id="rId581" Type="http://schemas.openxmlformats.org/officeDocument/2006/relationships/hyperlink" Target="https://talan.bank.gov.ua/get-user-certificate/UCD_TEtLKObylLNHNu-d" TargetMode="External"/><Relationship Id="rId71" Type="http://schemas.openxmlformats.org/officeDocument/2006/relationships/hyperlink" Target="https://talan.bank.gov.ua/get-user-certificate/UCD_Tv0qXHPQYOT7KeBS" TargetMode="External"/><Relationship Id="rId234" Type="http://schemas.openxmlformats.org/officeDocument/2006/relationships/hyperlink" Target="https://talan.bank.gov.ua/get-user-certificate/UCD_TlKjt4_uFft08gow" TargetMode="External"/><Relationship Id="rId679" Type="http://schemas.openxmlformats.org/officeDocument/2006/relationships/hyperlink" Target="https://talan.bank.gov.ua/get-user-certificate/UCD_TorvGdAc_ckJS4IM" TargetMode="External"/><Relationship Id="rId802" Type="http://schemas.openxmlformats.org/officeDocument/2006/relationships/hyperlink" Target="https://talan.bank.gov.ua/get-user-certificate/UCD_Tdt67cAlAikqGTcR" TargetMode="External"/><Relationship Id="rId2" Type="http://schemas.openxmlformats.org/officeDocument/2006/relationships/hyperlink" Target="https://talan.bank.gov.ua/get-user-certificate/UCD_Tp76gQtoZFdmn51N" TargetMode="External"/><Relationship Id="rId29" Type="http://schemas.openxmlformats.org/officeDocument/2006/relationships/hyperlink" Target="https://talan.bank.gov.ua/get-user-certificate/UCD_TcZ7upVmUSiuYLyb" TargetMode="External"/><Relationship Id="rId441" Type="http://schemas.openxmlformats.org/officeDocument/2006/relationships/hyperlink" Target="https://talan.bank.gov.ua/get-user-certificate/UCD_TGc8mNXrHYNj6djl" TargetMode="External"/><Relationship Id="rId539" Type="http://schemas.openxmlformats.org/officeDocument/2006/relationships/hyperlink" Target="https://talan.bank.gov.ua/get-user-certificate/UCD_TOfT6DFSGi6LXIDO" TargetMode="External"/><Relationship Id="rId746" Type="http://schemas.openxmlformats.org/officeDocument/2006/relationships/hyperlink" Target="https://talan.bank.gov.ua/get-user-certificate/UCD_TbJJxSqzD9H_OQEn" TargetMode="External"/><Relationship Id="rId178" Type="http://schemas.openxmlformats.org/officeDocument/2006/relationships/hyperlink" Target="https://talan.bank.gov.ua/get-user-certificate/UCD_TJfCGGBU3Cu1obQ_" TargetMode="External"/><Relationship Id="rId301" Type="http://schemas.openxmlformats.org/officeDocument/2006/relationships/hyperlink" Target="https://talan.bank.gov.ua/get-user-certificate/UCD_Te11-7SbVKo2eMcR" TargetMode="External"/><Relationship Id="rId82" Type="http://schemas.openxmlformats.org/officeDocument/2006/relationships/hyperlink" Target="https://talan.bank.gov.ua/get-user-certificate/UCD_T1gXLmWUircycAge" TargetMode="External"/><Relationship Id="rId385" Type="http://schemas.openxmlformats.org/officeDocument/2006/relationships/hyperlink" Target="https://talan.bank.gov.ua/get-user-certificate/UCD_TRMG8yYbBQOZqe59" TargetMode="External"/><Relationship Id="rId592" Type="http://schemas.openxmlformats.org/officeDocument/2006/relationships/hyperlink" Target="https://talan.bank.gov.ua/get-user-certificate/UCD_Tr5LGxXbE0yWvI8t" TargetMode="External"/><Relationship Id="rId606" Type="http://schemas.openxmlformats.org/officeDocument/2006/relationships/hyperlink" Target="https://talan.bank.gov.ua/get-user-certificate/UCD_TXahU28fMSoqTgJO" TargetMode="External"/><Relationship Id="rId245" Type="http://schemas.openxmlformats.org/officeDocument/2006/relationships/hyperlink" Target="https://talan.bank.gov.ua/get-user-certificate/UCD_T3bI5qW-BoVUrLdJ" TargetMode="External"/><Relationship Id="rId452" Type="http://schemas.openxmlformats.org/officeDocument/2006/relationships/hyperlink" Target="https://talan.bank.gov.ua/get-user-certificate/UCD_Tcltp64v2EaQ8XEx" TargetMode="External"/><Relationship Id="rId105" Type="http://schemas.openxmlformats.org/officeDocument/2006/relationships/hyperlink" Target="https://talan.bank.gov.ua/get-user-certificate/UCD_TulRKNLG2Yoigph1" TargetMode="External"/><Relationship Id="rId312" Type="http://schemas.openxmlformats.org/officeDocument/2006/relationships/hyperlink" Target="https://talan.bank.gov.ua/get-user-certificate/UCD_TApLLGn-vVqon9E6" TargetMode="External"/><Relationship Id="rId757" Type="http://schemas.openxmlformats.org/officeDocument/2006/relationships/hyperlink" Target="https://talan.bank.gov.ua/get-user-certificate/UCD_Tfme7U44WOkl8R62" TargetMode="External"/><Relationship Id="rId93" Type="http://schemas.openxmlformats.org/officeDocument/2006/relationships/hyperlink" Target="https://talan.bank.gov.ua/get-user-certificate/UCD_TOFU5u8vcYVJaGKK" TargetMode="External"/><Relationship Id="rId189" Type="http://schemas.openxmlformats.org/officeDocument/2006/relationships/hyperlink" Target="https://talan.bank.gov.ua/get-user-certificate/UCD_TjEPHROnxNnPMnsn" TargetMode="External"/><Relationship Id="rId396" Type="http://schemas.openxmlformats.org/officeDocument/2006/relationships/hyperlink" Target="https://talan.bank.gov.ua/get-user-certificate/UCD_Tm94yIxqZ1O36QrN" TargetMode="External"/><Relationship Id="rId617" Type="http://schemas.openxmlformats.org/officeDocument/2006/relationships/hyperlink" Target="https://talan.bank.gov.ua/get-user-certificate/UCD_TcU3vKPMjF3-n___" TargetMode="External"/><Relationship Id="rId256" Type="http://schemas.openxmlformats.org/officeDocument/2006/relationships/hyperlink" Target="https://talan.bank.gov.ua/get-user-certificate/UCD_TuhoLiGpu8BrkFJq" TargetMode="External"/><Relationship Id="rId463" Type="http://schemas.openxmlformats.org/officeDocument/2006/relationships/hyperlink" Target="https://talan.bank.gov.ua/get-user-certificate/UCD_T25S3jN1PGAcxmNR" TargetMode="External"/><Relationship Id="rId670" Type="http://schemas.openxmlformats.org/officeDocument/2006/relationships/hyperlink" Target="https://talan.bank.gov.ua/get-user-certificate/UCD_TdsSXQ3Z5mTU9qK7" TargetMode="External"/><Relationship Id="rId116" Type="http://schemas.openxmlformats.org/officeDocument/2006/relationships/hyperlink" Target="https://talan.bank.gov.ua/get-user-certificate/UCD_T8cwp3ZtSikcwdzP" TargetMode="External"/><Relationship Id="rId323" Type="http://schemas.openxmlformats.org/officeDocument/2006/relationships/hyperlink" Target="https://talan.bank.gov.ua/get-user-certificate/UCD_TlKb01YbZXk_8jw9" TargetMode="External"/><Relationship Id="rId530" Type="http://schemas.openxmlformats.org/officeDocument/2006/relationships/hyperlink" Target="https://talan.bank.gov.ua/get-user-certificate/UCD_TB8LzAfqogvgmJy4" TargetMode="External"/><Relationship Id="rId768" Type="http://schemas.openxmlformats.org/officeDocument/2006/relationships/hyperlink" Target="https://talan.bank.gov.ua/get-user-certificate/UCD_TaIWfQkpf5kZiGDV" TargetMode="External"/><Relationship Id="rId20" Type="http://schemas.openxmlformats.org/officeDocument/2006/relationships/hyperlink" Target="https://talan.bank.gov.ua/get-user-certificate/UCD_TRIyOBgmIusi0zjQ" TargetMode="External"/><Relationship Id="rId628" Type="http://schemas.openxmlformats.org/officeDocument/2006/relationships/hyperlink" Target="https://talan.bank.gov.ua/get-user-certificate/UCD_T6OZgIe-IDlaRSei" TargetMode="External"/><Relationship Id="rId267" Type="http://schemas.openxmlformats.org/officeDocument/2006/relationships/hyperlink" Target="https://talan.bank.gov.ua/get-user-certificate/UCD_TFR5pOGZQ9uaIXIL" TargetMode="External"/><Relationship Id="rId474" Type="http://schemas.openxmlformats.org/officeDocument/2006/relationships/hyperlink" Target="https://talan.bank.gov.ua/get-user-certificate/UCD_Ta--XX_55P6-csm1" TargetMode="External"/><Relationship Id="rId127" Type="http://schemas.openxmlformats.org/officeDocument/2006/relationships/hyperlink" Target="https://talan.bank.gov.ua/get-user-certificate/UCD_TdSaTfIOGGDP4_gO" TargetMode="External"/><Relationship Id="rId681" Type="http://schemas.openxmlformats.org/officeDocument/2006/relationships/hyperlink" Target="https://talan.bank.gov.ua/get-user-certificate/UCD_TTP5ttOhPtMowpBg" TargetMode="External"/><Relationship Id="rId779" Type="http://schemas.openxmlformats.org/officeDocument/2006/relationships/hyperlink" Target="https://talan.bank.gov.ua/get-user-certificate/UCD_TNGDwpCUSuBi8-id" TargetMode="External"/><Relationship Id="rId31" Type="http://schemas.openxmlformats.org/officeDocument/2006/relationships/hyperlink" Target="https://talan.bank.gov.ua/get-user-certificate/UCD_TaWDGPd2EM03vwtM" TargetMode="External"/><Relationship Id="rId334" Type="http://schemas.openxmlformats.org/officeDocument/2006/relationships/hyperlink" Target="https://talan.bank.gov.ua/get-user-certificate/UCD_T_Lcf5gB8SCXsdH6" TargetMode="External"/><Relationship Id="rId541" Type="http://schemas.openxmlformats.org/officeDocument/2006/relationships/hyperlink" Target="https://talan.bank.gov.ua/get-user-certificate/UCD_T_wDoTvFKcUxRjhZ" TargetMode="External"/><Relationship Id="rId639" Type="http://schemas.openxmlformats.org/officeDocument/2006/relationships/hyperlink" Target="https://talan.bank.gov.ua/get-user-certificate/UCD_TtRUsWjY0yL7ksxI" TargetMode="External"/><Relationship Id="rId180" Type="http://schemas.openxmlformats.org/officeDocument/2006/relationships/hyperlink" Target="https://talan.bank.gov.ua/get-user-certificate/UCD_TZxW6Z_wtWIlCPw_" TargetMode="External"/><Relationship Id="rId278" Type="http://schemas.openxmlformats.org/officeDocument/2006/relationships/hyperlink" Target="https://talan.bank.gov.ua/get-user-certificate/UCD_TGoD37NaAYs9h0x7" TargetMode="External"/><Relationship Id="rId401" Type="http://schemas.openxmlformats.org/officeDocument/2006/relationships/hyperlink" Target="https://talan.bank.gov.ua/get-user-certificate/UCD_TPFMOXgZIHfh8Ywq" TargetMode="External"/><Relationship Id="rId485" Type="http://schemas.openxmlformats.org/officeDocument/2006/relationships/hyperlink" Target="https://talan.bank.gov.ua/get-user-certificate/UCD_T71ioIysc-LNgAyE" TargetMode="External"/><Relationship Id="rId692" Type="http://schemas.openxmlformats.org/officeDocument/2006/relationships/hyperlink" Target="https://talan.bank.gov.ua/get-user-certificate/UCD_T-6vj6jJQbyNYgjE" TargetMode="External"/><Relationship Id="rId706" Type="http://schemas.openxmlformats.org/officeDocument/2006/relationships/hyperlink" Target="https://talan.bank.gov.ua/get-user-certificate/UCD_TpMmX8uekQZjZMwz" TargetMode="External"/><Relationship Id="rId42" Type="http://schemas.openxmlformats.org/officeDocument/2006/relationships/hyperlink" Target="https://talan.bank.gov.ua/get-user-certificate/UCD_TGj0lZtTGsSPrLKK" TargetMode="External"/><Relationship Id="rId138" Type="http://schemas.openxmlformats.org/officeDocument/2006/relationships/hyperlink" Target="https://talan.bank.gov.ua/get-user-certificate/UCD_Txb0OPXQBjAXssXw" TargetMode="External"/><Relationship Id="rId345" Type="http://schemas.openxmlformats.org/officeDocument/2006/relationships/hyperlink" Target="https://talan.bank.gov.ua/get-user-certificate/UCD_T0UjxaZbOEar0hEK" TargetMode="External"/><Relationship Id="rId552" Type="http://schemas.openxmlformats.org/officeDocument/2006/relationships/hyperlink" Target="https://talan.bank.gov.ua/get-user-certificate/UCD_TFSPDOKJ9fCd44KW" TargetMode="External"/><Relationship Id="rId191" Type="http://schemas.openxmlformats.org/officeDocument/2006/relationships/hyperlink" Target="https://talan.bank.gov.ua/get-user-certificate/UCD_TdPg1sBMYSUxBhDN" TargetMode="External"/><Relationship Id="rId205" Type="http://schemas.openxmlformats.org/officeDocument/2006/relationships/hyperlink" Target="https://talan.bank.gov.ua/get-user-certificate/UCD_T6qUZpFXpfnxGNvp" TargetMode="External"/><Relationship Id="rId412" Type="http://schemas.openxmlformats.org/officeDocument/2006/relationships/hyperlink" Target="https://talan.bank.gov.ua/get-user-certificate/UCD_T8rzouZ7CSPAMtos" TargetMode="External"/><Relationship Id="rId289" Type="http://schemas.openxmlformats.org/officeDocument/2006/relationships/hyperlink" Target="https://talan.bank.gov.ua/get-user-certificate/UCD_TmlKJIldC4y9I9Xi" TargetMode="External"/><Relationship Id="rId496" Type="http://schemas.openxmlformats.org/officeDocument/2006/relationships/hyperlink" Target="https://talan.bank.gov.ua/get-user-certificate/UCD_Tr6Uu-OMfPDtURiD" TargetMode="External"/><Relationship Id="rId717" Type="http://schemas.openxmlformats.org/officeDocument/2006/relationships/hyperlink" Target="https://talan.bank.gov.ua/get-user-certificate/UCD_TMKldHv9-gZdMeVA" TargetMode="External"/><Relationship Id="rId53" Type="http://schemas.openxmlformats.org/officeDocument/2006/relationships/hyperlink" Target="https://talan.bank.gov.ua/get-user-certificate/UCD_Tzy-Btb8UgOGKQ3X" TargetMode="External"/><Relationship Id="rId149" Type="http://schemas.openxmlformats.org/officeDocument/2006/relationships/hyperlink" Target="https://talan.bank.gov.ua/get-user-certificate/UCD_TkC4P0q3roVQJuXB" TargetMode="External"/><Relationship Id="rId356" Type="http://schemas.openxmlformats.org/officeDocument/2006/relationships/hyperlink" Target="https://talan.bank.gov.ua/get-user-certificate/UCD_Tgy8vf1xTrPWSUWS" TargetMode="External"/><Relationship Id="rId563" Type="http://schemas.openxmlformats.org/officeDocument/2006/relationships/hyperlink" Target="https://talan.bank.gov.ua/get-user-certificate/UCD_TQ06dyYjAgY9XM2Q" TargetMode="External"/><Relationship Id="rId770" Type="http://schemas.openxmlformats.org/officeDocument/2006/relationships/hyperlink" Target="https://talan.bank.gov.ua/get-user-certificate/UCD_TB_P1ilvsO_s8OUJ" TargetMode="External"/><Relationship Id="rId216" Type="http://schemas.openxmlformats.org/officeDocument/2006/relationships/hyperlink" Target="https://talan.bank.gov.ua/get-user-certificate/UCD_TdI3p872e2B0Y5z_" TargetMode="External"/><Relationship Id="rId423" Type="http://schemas.openxmlformats.org/officeDocument/2006/relationships/hyperlink" Target="https://talan.bank.gov.ua/get-user-certificate/UCD_T-_XfQjpcX3pFfWB" TargetMode="External"/><Relationship Id="rId630" Type="http://schemas.openxmlformats.org/officeDocument/2006/relationships/hyperlink" Target="https://talan.bank.gov.ua/get-user-certificate/UCD_THfIc6J2itTYLjZw" TargetMode="External"/><Relationship Id="rId728" Type="http://schemas.openxmlformats.org/officeDocument/2006/relationships/hyperlink" Target="https://talan.bank.gov.ua/get-user-certificate/UCD_TA1ezXyEkwQeKWAs" TargetMode="External"/><Relationship Id="rId64" Type="http://schemas.openxmlformats.org/officeDocument/2006/relationships/hyperlink" Target="https://talan.bank.gov.ua/get-user-certificate/UCD_T8iqfd3FqCgNWBG4" TargetMode="External"/><Relationship Id="rId367" Type="http://schemas.openxmlformats.org/officeDocument/2006/relationships/hyperlink" Target="https://talan.bank.gov.ua/get-user-certificate/UCD_T5BttdrjnK0iD7k4" TargetMode="External"/><Relationship Id="rId574" Type="http://schemas.openxmlformats.org/officeDocument/2006/relationships/hyperlink" Target="https://talan.bank.gov.ua/get-user-certificate/UCD_Tht-GHbI_PE22WD7" TargetMode="External"/><Relationship Id="rId227" Type="http://schemas.openxmlformats.org/officeDocument/2006/relationships/hyperlink" Target="https://talan.bank.gov.ua/get-user-certificate/UCD_TAsmt8-iE1YmNX0B" TargetMode="External"/><Relationship Id="rId781" Type="http://schemas.openxmlformats.org/officeDocument/2006/relationships/hyperlink" Target="https://talan.bank.gov.ua/get-user-certificate/UCD_TzAhXLQt1-p6VA0S" TargetMode="External"/><Relationship Id="rId434" Type="http://schemas.openxmlformats.org/officeDocument/2006/relationships/hyperlink" Target="https://talan.bank.gov.ua/get-user-certificate/UCD_Tl1Szkpnhp77pW-c" TargetMode="External"/><Relationship Id="rId641" Type="http://schemas.openxmlformats.org/officeDocument/2006/relationships/hyperlink" Target="https://talan.bank.gov.ua/get-user-certificate/UCD_Tp2jbFjxOmZofdND" TargetMode="External"/><Relationship Id="rId739" Type="http://schemas.openxmlformats.org/officeDocument/2006/relationships/hyperlink" Target="https://talan.bank.gov.ua/get-user-certificate/UCD_T6z8StZta7ZpCE-L" TargetMode="External"/><Relationship Id="rId280" Type="http://schemas.openxmlformats.org/officeDocument/2006/relationships/hyperlink" Target="https://talan.bank.gov.ua/get-user-certificate/UCD_T8TLzJEPh3VqYYhr" TargetMode="External"/><Relationship Id="rId501" Type="http://schemas.openxmlformats.org/officeDocument/2006/relationships/hyperlink" Target="https://talan.bank.gov.ua/get-user-certificate/UCD_TFcgdVs9AEklTp7T" TargetMode="External"/><Relationship Id="rId75" Type="http://schemas.openxmlformats.org/officeDocument/2006/relationships/hyperlink" Target="https://talan.bank.gov.ua/get-user-certificate/UCD_Tva9ZjL7D-RdC6s6" TargetMode="External"/><Relationship Id="rId140" Type="http://schemas.openxmlformats.org/officeDocument/2006/relationships/hyperlink" Target="https://talan.bank.gov.ua/get-user-certificate/UCD_Tl9DuIVrcyguNF4T" TargetMode="External"/><Relationship Id="rId182" Type="http://schemas.openxmlformats.org/officeDocument/2006/relationships/hyperlink" Target="https://talan.bank.gov.ua/get-user-certificate/UCD_TWVefR76FRs0DRFa" TargetMode="External"/><Relationship Id="rId378" Type="http://schemas.openxmlformats.org/officeDocument/2006/relationships/hyperlink" Target="https://talan.bank.gov.ua/get-user-certificate/UCD_TLUIQAO98mpxC3FU" TargetMode="External"/><Relationship Id="rId403" Type="http://schemas.openxmlformats.org/officeDocument/2006/relationships/hyperlink" Target="https://talan.bank.gov.ua/get-user-certificate/UCD_TgOCK0xLu4hcBSxW" TargetMode="External"/><Relationship Id="rId585" Type="http://schemas.openxmlformats.org/officeDocument/2006/relationships/hyperlink" Target="https://talan.bank.gov.ua/get-user-certificate/UCD_TVw6lh72v7PZMmvT" TargetMode="External"/><Relationship Id="rId750" Type="http://schemas.openxmlformats.org/officeDocument/2006/relationships/hyperlink" Target="https://talan.bank.gov.ua/get-user-certificate/UCD_T7GpOP_0MkPAKn0p" TargetMode="External"/><Relationship Id="rId792" Type="http://schemas.openxmlformats.org/officeDocument/2006/relationships/hyperlink" Target="https://talan.bank.gov.ua/get-user-certificate/UCD_Toxc7tbW44pGyMbH" TargetMode="External"/><Relationship Id="rId806" Type="http://schemas.openxmlformats.org/officeDocument/2006/relationships/hyperlink" Target="https://talan.bank.gov.ua/get-user-certificate/UCD_TmHTOBIyTgp1SHZb" TargetMode="External"/><Relationship Id="rId6" Type="http://schemas.openxmlformats.org/officeDocument/2006/relationships/hyperlink" Target="https://talan.bank.gov.ua/get-user-certificate/UCD_TQMGN2qHFIV6Ql2A" TargetMode="External"/><Relationship Id="rId238" Type="http://schemas.openxmlformats.org/officeDocument/2006/relationships/hyperlink" Target="https://talan.bank.gov.ua/get-user-certificate/UCD_TaxIq83eR9DaqVf5" TargetMode="External"/><Relationship Id="rId445" Type="http://schemas.openxmlformats.org/officeDocument/2006/relationships/hyperlink" Target="https://talan.bank.gov.ua/get-user-certificate/UCD_TwgqqWSCIp2rPHC-" TargetMode="External"/><Relationship Id="rId487" Type="http://schemas.openxmlformats.org/officeDocument/2006/relationships/hyperlink" Target="https://talan.bank.gov.ua/get-user-certificate/UCD_TlTzZfKSU9Su9_gR" TargetMode="External"/><Relationship Id="rId610" Type="http://schemas.openxmlformats.org/officeDocument/2006/relationships/hyperlink" Target="https://talan.bank.gov.ua/get-user-certificate/UCD_Titac-wedjxAoB4D" TargetMode="External"/><Relationship Id="rId652" Type="http://schemas.openxmlformats.org/officeDocument/2006/relationships/hyperlink" Target="https://talan.bank.gov.ua/get-user-certificate/UCD_TTb_wo5agR6ld5Kz" TargetMode="External"/><Relationship Id="rId694" Type="http://schemas.openxmlformats.org/officeDocument/2006/relationships/hyperlink" Target="https://talan.bank.gov.ua/get-user-certificate/UCD_T52isFtcL0MM_UM3" TargetMode="External"/><Relationship Id="rId708" Type="http://schemas.openxmlformats.org/officeDocument/2006/relationships/hyperlink" Target="https://talan.bank.gov.ua/get-user-certificate/UCD_T9z59Jna1-46UvsM" TargetMode="External"/><Relationship Id="rId291" Type="http://schemas.openxmlformats.org/officeDocument/2006/relationships/hyperlink" Target="https://talan.bank.gov.ua/get-user-certificate/UCD_TfGEmIuXh1uU-dO5" TargetMode="External"/><Relationship Id="rId305" Type="http://schemas.openxmlformats.org/officeDocument/2006/relationships/hyperlink" Target="https://talan.bank.gov.ua/get-user-certificate/UCD_TBGB1lEzwvE8H3Gw" TargetMode="External"/><Relationship Id="rId347" Type="http://schemas.openxmlformats.org/officeDocument/2006/relationships/hyperlink" Target="https://talan.bank.gov.ua/get-user-certificate/UCD_TZpKzuyhhMdohFHG" TargetMode="External"/><Relationship Id="rId512" Type="http://schemas.openxmlformats.org/officeDocument/2006/relationships/hyperlink" Target="https://talan.bank.gov.ua/get-user-certificate/UCD_TXrEcRaMVynR0QfL" TargetMode="External"/><Relationship Id="rId44" Type="http://schemas.openxmlformats.org/officeDocument/2006/relationships/hyperlink" Target="https://talan.bank.gov.ua/get-user-certificate/UCD_T6YW7dAP6EXn-S7m" TargetMode="External"/><Relationship Id="rId86" Type="http://schemas.openxmlformats.org/officeDocument/2006/relationships/hyperlink" Target="https://talan.bank.gov.ua/get-user-certificate/UCD_TjrNuSIfs-WAmaCH" TargetMode="External"/><Relationship Id="rId151" Type="http://schemas.openxmlformats.org/officeDocument/2006/relationships/hyperlink" Target="https://talan.bank.gov.ua/get-user-certificate/UCD_TyOi_N9HK5q_FYs7" TargetMode="External"/><Relationship Id="rId389" Type="http://schemas.openxmlformats.org/officeDocument/2006/relationships/hyperlink" Target="https://talan.bank.gov.ua/get-user-certificate/UCD_T0p4ZAm0eX_MtkcY" TargetMode="External"/><Relationship Id="rId554" Type="http://schemas.openxmlformats.org/officeDocument/2006/relationships/hyperlink" Target="https://talan.bank.gov.ua/get-user-certificate/UCD_TsaCqp7VQJ_GdQDD" TargetMode="External"/><Relationship Id="rId596" Type="http://schemas.openxmlformats.org/officeDocument/2006/relationships/hyperlink" Target="https://talan.bank.gov.ua/get-user-certificate/UCD_T6418saZoa2aZOHP" TargetMode="External"/><Relationship Id="rId761" Type="http://schemas.openxmlformats.org/officeDocument/2006/relationships/hyperlink" Target="https://talan.bank.gov.ua/get-user-certificate/UCD_TbrldSu_E6jsoEMU" TargetMode="External"/><Relationship Id="rId193" Type="http://schemas.openxmlformats.org/officeDocument/2006/relationships/hyperlink" Target="https://talan.bank.gov.ua/get-user-certificate/UCD_Tjz-W-ZkevRu8ayO" TargetMode="External"/><Relationship Id="rId207" Type="http://schemas.openxmlformats.org/officeDocument/2006/relationships/hyperlink" Target="https://talan.bank.gov.ua/get-user-certificate/UCD_Tg-4BkbT20jq9rYJ" TargetMode="External"/><Relationship Id="rId249" Type="http://schemas.openxmlformats.org/officeDocument/2006/relationships/hyperlink" Target="https://talan.bank.gov.ua/get-user-certificate/UCD_TlRjbBBkT09PEl7H" TargetMode="External"/><Relationship Id="rId414" Type="http://schemas.openxmlformats.org/officeDocument/2006/relationships/hyperlink" Target="https://talan.bank.gov.ua/get-user-certificate/UCD_TB3KJPEUpsFmhOs6" TargetMode="External"/><Relationship Id="rId456" Type="http://schemas.openxmlformats.org/officeDocument/2006/relationships/hyperlink" Target="https://talan.bank.gov.ua/get-user-certificate/UCD_TRxwLq0I86oX15-s" TargetMode="External"/><Relationship Id="rId498" Type="http://schemas.openxmlformats.org/officeDocument/2006/relationships/hyperlink" Target="https://talan.bank.gov.ua/get-user-certificate/UCD_TXqxvhHA9x5sHSEc" TargetMode="External"/><Relationship Id="rId621" Type="http://schemas.openxmlformats.org/officeDocument/2006/relationships/hyperlink" Target="https://talan.bank.gov.ua/get-user-certificate/UCD_TA8y7QBb9mXoHpfc" TargetMode="External"/><Relationship Id="rId663" Type="http://schemas.openxmlformats.org/officeDocument/2006/relationships/hyperlink" Target="https://talan.bank.gov.ua/get-user-certificate/UCD_TPpACn1M8yLURi8I" TargetMode="External"/><Relationship Id="rId13" Type="http://schemas.openxmlformats.org/officeDocument/2006/relationships/hyperlink" Target="https://talan.bank.gov.ua/get-user-certificate/UCD_TVe2alXgd1uRqwap" TargetMode="External"/><Relationship Id="rId109" Type="http://schemas.openxmlformats.org/officeDocument/2006/relationships/hyperlink" Target="https://talan.bank.gov.ua/get-user-certificate/UCD_TYgPi5hoxwPc9khx" TargetMode="External"/><Relationship Id="rId260" Type="http://schemas.openxmlformats.org/officeDocument/2006/relationships/hyperlink" Target="https://talan.bank.gov.ua/get-user-certificate/UCD_T15F-OOgv9T9yjYZ" TargetMode="External"/><Relationship Id="rId316" Type="http://schemas.openxmlformats.org/officeDocument/2006/relationships/hyperlink" Target="https://talan.bank.gov.ua/get-user-certificate/UCD_TLOIwTBREqXMeFou" TargetMode="External"/><Relationship Id="rId523" Type="http://schemas.openxmlformats.org/officeDocument/2006/relationships/hyperlink" Target="https://talan.bank.gov.ua/get-user-certificate/UCD_T2N2vWJYyVxvcTGt" TargetMode="External"/><Relationship Id="rId719" Type="http://schemas.openxmlformats.org/officeDocument/2006/relationships/hyperlink" Target="https://talan.bank.gov.ua/get-user-certificate/UCD_TR9-vpZwwJ6mJO00" TargetMode="External"/><Relationship Id="rId55" Type="http://schemas.openxmlformats.org/officeDocument/2006/relationships/hyperlink" Target="https://talan.bank.gov.ua/get-user-certificate/UCD_T8ugNr_6ogNnxQwq" TargetMode="External"/><Relationship Id="rId97" Type="http://schemas.openxmlformats.org/officeDocument/2006/relationships/hyperlink" Target="https://talan.bank.gov.ua/get-user-certificate/UCD_T5cFV4QkJ1_vHYE3" TargetMode="External"/><Relationship Id="rId120" Type="http://schemas.openxmlformats.org/officeDocument/2006/relationships/hyperlink" Target="https://talan.bank.gov.ua/get-user-certificate/UCD_TWwWPrummt2MsLHK" TargetMode="External"/><Relationship Id="rId358" Type="http://schemas.openxmlformats.org/officeDocument/2006/relationships/hyperlink" Target="https://talan.bank.gov.ua/get-user-certificate/UCD_TnCVK2JNqUo92d5-" TargetMode="External"/><Relationship Id="rId565" Type="http://schemas.openxmlformats.org/officeDocument/2006/relationships/hyperlink" Target="https://talan.bank.gov.ua/get-user-certificate/UCD_TMBe7UQ_e6x7cv6w" TargetMode="External"/><Relationship Id="rId730" Type="http://schemas.openxmlformats.org/officeDocument/2006/relationships/hyperlink" Target="https://talan.bank.gov.ua/get-user-certificate/UCD_ThGwtSEWlmR04fY8" TargetMode="External"/><Relationship Id="rId772" Type="http://schemas.openxmlformats.org/officeDocument/2006/relationships/hyperlink" Target="https://talan.bank.gov.ua/get-user-certificate/UCD_TfHqKFvxw7UkN5sC" TargetMode="External"/><Relationship Id="rId162" Type="http://schemas.openxmlformats.org/officeDocument/2006/relationships/hyperlink" Target="https://talan.bank.gov.ua/get-user-certificate/UCD_TgQJWcTXI5joCR3p" TargetMode="External"/><Relationship Id="rId218" Type="http://schemas.openxmlformats.org/officeDocument/2006/relationships/hyperlink" Target="https://talan.bank.gov.ua/get-user-certificate/UCD_TCQYfgQDQslrYssV" TargetMode="External"/><Relationship Id="rId425" Type="http://schemas.openxmlformats.org/officeDocument/2006/relationships/hyperlink" Target="https://talan.bank.gov.ua/get-user-certificate/UCD_T8fARQztpLe2a4zk" TargetMode="External"/><Relationship Id="rId467" Type="http://schemas.openxmlformats.org/officeDocument/2006/relationships/hyperlink" Target="https://talan.bank.gov.ua/get-user-certificate/UCD_TB_IFb6wc1OWFKDs" TargetMode="External"/><Relationship Id="rId632" Type="http://schemas.openxmlformats.org/officeDocument/2006/relationships/hyperlink" Target="https://talan.bank.gov.ua/get-user-certificate/UCD_TFvJqTiEOLWdGZD6" TargetMode="External"/><Relationship Id="rId271" Type="http://schemas.openxmlformats.org/officeDocument/2006/relationships/hyperlink" Target="https://talan.bank.gov.ua/get-user-certificate/UCD_TOvFuF6zwhKHJqDH" TargetMode="External"/><Relationship Id="rId674" Type="http://schemas.openxmlformats.org/officeDocument/2006/relationships/hyperlink" Target="https://talan.bank.gov.ua/get-user-certificate/UCD_Thu7-y1SK0rsUZzi" TargetMode="External"/><Relationship Id="rId24" Type="http://schemas.openxmlformats.org/officeDocument/2006/relationships/hyperlink" Target="https://talan.bank.gov.ua/get-user-certificate/UCD_TXaYo_V4Pv9-BIk-" TargetMode="External"/><Relationship Id="rId66" Type="http://schemas.openxmlformats.org/officeDocument/2006/relationships/hyperlink" Target="https://talan.bank.gov.ua/get-user-certificate/UCD_T_I0JEIu4BicOKnN" TargetMode="External"/><Relationship Id="rId131" Type="http://schemas.openxmlformats.org/officeDocument/2006/relationships/hyperlink" Target="https://talan.bank.gov.ua/get-user-certificate/UCD_TthPL2EvJiNU5YhT" TargetMode="External"/><Relationship Id="rId327" Type="http://schemas.openxmlformats.org/officeDocument/2006/relationships/hyperlink" Target="https://talan.bank.gov.ua/get-user-certificate/UCD_Tsr2judjawPsFq7-" TargetMode="External"/><Relationship Id="rId369" Type="http://schemas.openxmlformats.org/officeDocument/2006/relationships/hyperlink" Target="https://talan.bank.gov.ua/get-user-certificate/UCD_TfxsrolHcCU4qvqp" TargetMode="External"/><Relationship Id="rId534" Type="http://schemas.openxmlformats.org/officeDocument/2006/relationships/hyperlink" Target="https://talan.bank.gov.ua/get-user-certificate/UCD_TcMCn1CoeZXyo1cv" TargetMode="External"/><Relationship Id="rId576" Type="http://schemas.openxmlformats.org/officeDocument/2006/relationships/hyperlink" Target="https://talan.bank.gov.ua/get-user-certificate/UCD_T1dwIaIp3vcxlfMK" TargetMode="External"/><Relationship Id="rId741" Type="http://schemas.openxmlformats.org/officeDocument/2006/relationships/hyperlink" Target="https://talan.bank.gov.ua/get-user-certificate/UCD_TFhNSn9YXpr0h-oJ" TargetMode="External"/><Relationship Id="rId783" Type="http://schemas.openxmlformats.org/officeDocument/2006/relationships/hyperlink" Target="https://talan.bank.gov.ua/get-user-certificate/UCD_T4Kv02rGiOFf5Irt" TargetMode="External"/><Relationship Id="rId173" Type="http://schemas.openxmlformats.org/officeDocument/2006/relationships/hyperlink" Target="https://talan.bank.gov.ua/get-user-certificate/UCD_T6aKMVLSkkRLG60u" TargetMode="External"/><Relationship Id="rId229" Type="http://schemas.openxmlformats.org/officeDocument/2006/relationships/hyperlink" Target="https://talan.bank.gov.ua/get-user-certificate/UCD_TuEAp8FKLw0jgJ84" TargetMode="External"/><Relationship Id="rId380" Type="http://schemas.openxmlformats.org/officeDocument/2006/relationships/hyperlink" Target="https://talan.bank.gov.ua/get-user-certificate/UCD_TZruWc8AlK1N31c-" TargetMode="External"/><Relationship Id="rId436" Type="http://schemas.openxmlformats.org/officeDocument/2006/relationships/hyperlink" Target="https://talan.bank.gov.ua/get-user-certificate/UCD_TBL_dUcSTjKHZ05u" TargetMode="External"/><Relationship Id="rId601" Type="http://schemas.openxmlformats.org/officeDocument/2006/relationships/hyperlink" Target="https://talan.bank.gov.ua/get-user-certificate/UCD_TgaVaG0cEG2WAER7" TargetMode="External"/><Relationship Id="rId643" Type="http://schemas.openxmlformats.org/officeDocument/2006/relationships/hyperlink" Target="https://talan.bank.gov.ua/get-user-certificate/UCD_TV51Xw8Wp049dHZd" TargetMode="External"/><Relationship Id="rId240" Type="http://schemas.openxmlformats.org/officeDocument/2006/relationships/hyperlink" Target="https://talan.bank.gov.ua/get-user-certificate/UCD_TSbm4ZNLDS5JIWrG" TargetMode="External"/><Relationship Id="rId478" Type="http://schemas.openxmlformats.org/officeDocument/2006/relationships/hyperlink" Target="https://talan.bank.gov.ua/get-user-certificate/UCD_TofOX0cts_IABxj9" TargetMode="External"/><Relationship Id="rId685" Type="http://schemas.openxmlformats.org/officeDocument/2006/relationships/hyperlink" Target="https://talan.bank.gov.ua/get-user-certificate/UCD_TQBMl-XAWP6G9PWW" TargetMode="External"/><Relationship Id="rId35" Type="http://schemas.openxmlformats.org/officeDocument/2006/relationships/hyperlink" Target="https://talan.bank.gov.ua/get-user-certificate/UCD_T3Wp5HOiy40T9hAw" TargetMode="External"/><Relationship Id="rId77" Type="http://schemas.openxmlformats.org/officeDocument/2006/relationships/hyperlink" Target="https://talan.bank.gov.ua/get-user-certificate/UCD_TjBq-W6gtH8XldDB" TargetMode="External"/><Relationship Id="rId100" Type="http://schemas.openxmlformats.org/officeDocument/2006/relationships/hyperlink" Target="https://talan.bank.gov.ua/get-user-certificate/UCD_ThRAhmPoA5CzuASL" TargetMode="External"/><Relationship Id="rId282" Type="http://schemas.openxmlformats.org/officeDocument/2006/relationships/hyperlink" Target="https://talan.bank.gov.ua/get-user-certificate/UCD_TXlZ-gwlyIfYHI8i" TargetMode="External"/><Relationship Id="rId338" Type="http://schemas.openxmlformats.org/officeDocument/2006/relationships/hyperlink" Target="https://talan.bank.gov.ua/get-user-certificate/UCD_TlyCo49kBJnW63Vx" TargetMode="External"/><Relationship Id="rId503" Type="http://schemas.openxmlformats.org/officeDocument/2006/relationships/hyperlink" Target="https://talan.bank.gov.ua/get-user-certificate/UCD_TTcS35DPSQEF5ofu" TargetMode="External"/><Relationship Id="rId545" Type="http://schemas.openxmlformats.org/officeDocument/2006/relationships/hyperlink" Target="https://talan.bank.gov.ua/get-user-certificate/UCD_TS77DwzpRq5Yc7sE" TargetMode="External"/><Relationship Id="rId587" Type="http://schemas.openxmlformats.org/officeDocument/2006/relationships/hyperlink" Target="https://talan.bank.gov.ua/get-user-certificate/UCD_TWjNyoeBKneDEAXK" TargetMode="External"/><Relationship Id="rId710" Type="http://schemas.openxmlformats.org/officeDocument/2006/relationships/hyperlink" Target="https://talan.bank.gov.ua/get-user-certificate/UCD_TCV5-mWpLyr38wDB" TargetMode="External"/><Relationship Id="rId752" Type="http://schemas.openxmlformats.org/officeDocument/2006/relationships/hyperlink" Target="https://talan.bank.gov.ua/get-user-certificate/UCD_T_3tqJWwiQWHo012" TargetMode="External"/><Relationship Id="rId808" Type="http://schemas.openxmlformats.org/officeDocument/2006/relationships/hyperlink" Target="https://talan.bank.gov.ua/get-user-certificate/UCD_TSGHg7UGGX1e2Zs8" TargetMode="External"/><Relationship Id="rId8" Type="http://schemas.openxmlformats.org/officeDocument/2006/relationships/hyperlink" Target="https://talan.bank.gov.ua/get-user-certificate/UCD_TegVxf2zAq6vDgEW" TargetMode="External"/><Relationship Id="rId142" Type="http://schemas.openxmlformats.org/officeDocument/2006/relationships/hyperlink" Target="https://talan.bank.gov.ua/get-user-certificate/UCD_T7zSDajvthMaCpBp" TargetMode="External"/><Relationship Id="rId184" Type="http://schemas.openxmlformats.org/officeDocument/2006/relationships/hyperlink" Target="https://talan.bank.gov.ua/get-user-certificate/UCD_TxL9BQk4kaxg5Vnk" TargetMode="External"/><Relationship Id="rId391" Type="http://schemas.openxmlformats.org/officeDocument/2006/relationships/hyperlink" Target="https://talan.bank.gov.ua/get-user-certificate/UCD_TLhrmhgrVbcyuqrq" TargetMode="External"/><Relationship Id="rId405" Type="http://schemas.openxmlformats.org/officeDocument/2006/relationships/hyperlink" Target="https://talan.bank.gov.ua/get-user-certificate/UCD_TSB5Y9T3vpOEI6vr" TargetMode="External"/><Relationship Id="rId447" Type="http://schemas.openxmlformats.org/officeDocument/2006/relationships/hyperlink" Target="https://talan.bank.gov.ua/get-user-certificate/UCD_T91Of59Ll7PqttzG" TargetMode="External"/><Relationship Id="rId612" Type="http://schemas.openxmlformats.org/officeDocument/2006/relationships/hyperlink" Target="https://talan.bank.gov.ua/get-user-certificate/UCD_TrBm4lHwfbihvd6n" TargetMode="External"/><Relationship Id="rId794" Type="http://schemas.openxmlformats.org/officeDocument/2006/relationships/hyperlink" Target="https://talan.bank.gov.ua/get-user-certificate/UCD_TaX-Xc1wv5E3YeVj" TargetMode="External"/><Relationship Id="rId251" Type="http://schemas.openxmlformats.org/officeDocument/2006/relationships/hyperlink" Target="https://talan.bank.gov.ua/get-user-certificate/UCD_TQaqllQqKeLAt5Fq" TargetMode="External"/><Relationship Id="rId489" Type="http://schemas.openxmlformats.org/officeDocument/2006/relationships/hyperlink" Target="https://talan.bank.gov.ua/get-user-certificate/UCD_T9RMoqHFEjqvRVSH" TargetMode="External"/><Relationship Id="rId654" Type="http://schemas.openxmlformats.org/officeDocument/2006/relationships/hyperlink" Target="https://talan.bank.gov.ua/get-user-certificate/UCD_TGO4wxf8wvqo6o_r" TargetMode="External"/><Relationship Id="rId696" Type="http://schemas.openxmlformats.org/officeDocument/2006/relationships/hyperlink" Target="https://talan.bank.gov.ua/get-user-certificate/UCD_Tb1t_VoieDWF7iS5" TargetMode="External"/><Relationship Id="rId46" Type="http://schemas.openxmlformats.org/officeDocument/2006/relationships/hyperlink" Target="https://talan.bank.gov.ua/get-user-certificate/UCD_T4R-WAwiET0J6X4D" TargetMode="External"/><Relationship Id="rId293" Type="http://schemas.openxmlformats.org/officeDocument/2006/relationships/hyperlink" Target="https://talan.bank.gov.ua/get-user-certificate/UCD_TXl_Vt1Rq9s5Un31" TargetMode="External"/><Relationship Id="rId307" Type="http://schemas.openxmlformats.org/officeDocument/2006/relationships/hyperlink" Target="https://talan.bank.gov.ua/get-user-certificate/UCD_Trgt_07eIF2pzEF7" TargetMode="External"/><Relationship Id="rId349" Type="http://schemas.openxmlformats.org/officeDocument/2006/relationships/hyperlink" Target="https://talan.bank.gov.ua/get-user-certificate/UCD_TMTbhqCnOyLG8co3" TargetMode="External"/><Relationship Id="rId514" Type="http://schemas.openxmlformats.org/officeDocument/2006/relationships/hyperlink" Target="https://talan.bank.gov.ua/get-user-certificate/UCD_TE6qgzVFQzDT2tIn" TargetMode="External"/><Relationship Id="rId556" Type="http://schemas.openxmlformats.org/officeDocument/2006/relationships/hyperlink" Target="https://talan.bank.gov.ua/get-user-certificate/UCD_TOrdGO8vUZSuwN06" TargetMode="External"/><Relationship Id="rId721" Type="http://schemas.openxmlformats.org/officeDocument/2006/relationships/hyperlink" Target="https://talan.bank.gov.ua/get-user-certificate/UCD_TPlgScCKDhtowCMw" TargetMode="External"/><Relationship Id="rId763" Type="http://schemas.openxmlformats.org/officeDocument/2006/relationships/hyperlink" Target="https://talan.bank.gov.ua/get-user-certificate/UCD_TpD9SeSzLykidHft" TargetMode="External"/><Relationship Id="rId88" Type="http://schemas.openxmlformats.org/officeDocument/2006/relationships/hyperlink" Target="https://talan.bank.gov.ua/get-user-certificate/UCD_TOK0PwU9qGCf7RB_" TargetMode="External"/><Relationship Id="rId111" Type="http://schemas.openxmlformats.org/officeDocument/2006/relationships/hyperlink" Target="https://talan.bank.gov.ua/get-user-certificate/UCD_Tm0kX0-6F7hRmCbH" TargetMode="External"/><Relationship Id="rId153" Type="http://schemas.openxmlformats.org/officeDocument/2006/relationships/hyperlink" Target="https://talan.bank.gov.ua/get-user-certificate/UCD_Tqknu8eHTqinfSt3" TargetMode="External"/><Relationship Id="rId195" Type="http://schemas.openxmlformats.org/officeDocument/2006/relationships/hyperlink" Target="https://talan.bank.gov.ua/get-user-certificate/UCD_Tk011Q-VBZvE4UX9" TargetMode="External"/><Relationship Id="rId209" Type="http://schemas.openxmlformats.org/officeDocument/2006/relationships/hyperlink" Target="https://talan.bank.gov.ua/get-user-certificate/UCD_TKpOPXIlFSF5B-cp" TargetMode="External"/><Relationship Id="rId360" Type="http://schemas.openxmlformats.org/officeDocument/2006/relationships/hyperlink" Target="https://talan.bank.gov.ua/get-user-certificate/UCD_TKB9RK898j1Qs9yO" TargetMode="External"/><Relationship Id="rId416" Type="http://schemas.openxmlformats.org/officeDocument/2006/relationships/hyperlink" Target="https://talan.bank.gov.ua/get-user-certificate/UCD_Tq-Z-Lca1RjatXzv" TargetMode="External"/><Relationship Id="rId598" Type="http://schemas.openxmlformats.org/officeDocument/2006/relationships/hyperlink" Target="https://talan.bank.gov.ua/get-user-certificate/UCD_Ty422OONgQB39DVB" TargetMode="External"/><Relationship Id="rId220" Type="http://schemas.openxmlformats.org/officeDocument/2006/relationships/hyperlink" Target="https://talan.bank.gov.ua/get-user-certificate/UCD_Ti16U2fWScgDpLYY" TargetMode="External"/><Relationship Id="rId458" Type="http://schemas.openxmlformats.org/officeDocument/2006/relationships/hyperlink" Target="https://talan.bank.gov.ua/get-user-certificate/UCD_Tb1cXJ_gF_Y7uf0i" TargetMode="External"/><Relationship Id="rId623" Type="http://schemas.openxmlformats.org/officeDocument/2006/relationships/hyperlink" Target="https://talan.bank.gov.ua/get-user-certificate/UCD_Tux-F0OqkDZWrB-N" TargetMode="External"/><Relationship Id="rId665" Type="http://schemas.openxmlformats.org/officeDocument/2006/relationships/hyperlink" Target="https://talan.bank.gov.ua/get-user-certificate/UCD_Ti0PriV2zErFJy7C" TargetMode="External"/><Relationship Id="rId15" Type="http://schemas.openxmlformats.org/officeDocument/2006/relationships/hyperlink" Target="https://talan.bank.gov.ua/get-user-certificate/UCD_TUR3EuawLxwD3UHn" TargetMode="External"/><Relationship Id="rId57" Type="http://schemas.openxmlformats.org/officeDocument/2006/relationships/hyperlink" Target="https://talan.bank.gov.ua/get-user-certificate/UCD_TLD6yxAh5g6L6N77" TargetMode="External"/><Relationship Id="rId262" Type="http://schemas.openxmlformats.org/officeDocument/2006/relationships/hyperlink" Target="https://talan.bank.gov.ua/get-user-certificate/UCD_TLKklZZ8I-b5xSIv" TargetMode="External"/><Relationship Id="rId318" Type="http://schemas.openxmlformats.org/officeDocument/2006/relationships/hyperlink" Target="https://talan.bank.gov.ua/get-user-certificate/UCD_TiimqWKS0NkIl-8c" TargetMode="External"/><Relationship Id="rId525" Type="http://schemas.openxmlformats.org/officeDocument/2006/relationships/hyperlink" Target="https://talan.bank.gov.ua/get-user-certificate/UCD_T8SmU_1_UyhBKqib" TargetMode="External"/><Relationship Id="rId567" Type="http://schemas.openxmlformats.org/officeDocument/2006/relationships/hyperlink" Target="https://talan.bank.gov.ua/get-user-certificate/UCD_T52HWHmSiQSFxCzE" TargetMode="External"/><Relationship Id="rId732" Type="http://schemas.openxmlformats.org/officeDocument/2006/relationships/hyperlink" Target="https://talan.bank.gov.ua/get-user-certificate/UCD_TFi5boeJTK4Shh86" TargetMode="External"/><Relationship Id="rId99" Type="http://schemas.openxmlformats.org/officeDocument/2006/relationships/hyperlink" Target="https://talan.bank.gov.ua/get-user-certificate/UCD_TjGLUJEUNB2a0NPI" TargetMode="External"/><Relationship Id="rId122" Type="http://schemas.openxmlformats.org/officeDocument/2006/relationships/hyperlink" Target="https://talan.bank.gov.ua/get-user-certificate/UCD_ToiQ-DEiEmS1NL7R" TargetMode="External"/><Relationship Id="rId164" Type="http://schemas.openxmlformats.org/officeDocument/2006/relationships/hyperlink" Target="https://talan.bank.gov.ua/get-user-certificate/UCD_TUh5ejUx3oGJeTOd" TargetMode="External"/><Relationship Id="rId371" Type="http://schemas.openxmlformats.org/officeDocument/2006/relationships/hyperlink" Target="https://talan.bank.gov.ua/get-user-certificate/UCD_TPo4vxqIMQ9-Nz8Z" TargetMode="External"/><Relationship Id="rId774" Type="http://schemas.openxmlformats.org/officeDocument/2006/relationships/hyperlink" Target="https://talan.bank.gov.ua/get-user-certificate/UCD_TMXLCweEMc0uaDbj" TargetMode="External"/><Relationship Id="rId427" Type="http://schemas.openxmlformats.org/officeDocument/2006/relationships/hyperlink" Target="https://talan.bank.gov.ua/get-user-certificate/UCD_TSwvDJZ30sYyWOa1" TargetMode="External"/><Relationship Id="rId469" Type="http://schemas.openxmlformats.org/officeDocument/2006/relationships/hyperlink" Target="https://talan.bank.gov.ua/get-user-certificate/UCD_TVbeebRwJj-ToEiN" TargetMode="External"/><Relationship Id="rId634" Type="http://schemas.openxmlformats.org/officeDocument/2006/relationships/hyperlink" Target="https://talan.bank.gov.ua/get-user-certificate/UCD_TWhN6u0GLR_dyjzl" TargetMode="External"/><Relationship Id="rId676" Type="http://schemas.openxmlformats.org/officeDocument/2006/relationships/hyperlink" Target="https://talan.bank.gov.ua/get-user-certificate/UCD_TXay6IsQWArnfT0H" TargetMode="External"/><Relationship Id="rId26" Type="http://schemas.openxmlformats.org/officeDocument/2006/relationships/hyperlink" Target="https://talan.bank.gov.ua/get-user-certificate/UCD_TdwjpSNNJtMHfyCj" TargetMode="External"/><Relationship Id="rId231" Type="http://schemas.openxmlformats.org/officeDocument/2006/relationships/hyperlink" Target="https://talan.bank.gov.ua/get-user-certificate/UCD_TC2eZA80v2SoPvZ_" TargetMode="External"/><Relationship Id="rId273" Type="http://schemas.openxmlformats.org/officeDocument/2006/relationships/hyperlink" Target="https://talan.bank.gov.ua/get-user-certificate/UCD_Td4rsuv3-32lgufZ" TargetMode="External"/><Relationship Id="rId329" Type="http://schemas.openxmlformats.org/officeDocument/2006/relationships/hyperlink" Target="https://talan.bank.gov.ua/get-user-certificate/UCD_T-IN14JpWxQ0-EHO" TargetMode="External"/><Relationship Id="rId480" Type="http://schemas.openxmlformats.org/officeDocument/2006/relationships/hyperlink" Target="https://talan.bank.gov.ua/get-user-certificate/UCD_Tt0_LgCrnJQtykqU" TargetMode="External"/><Relationship Id="rId536" Type="http://schemas.openxmlformats.org/officeDocument/2006/relationships/hyperlink" Target="https://talan.bank.gov.ua/get-user-certificate/UCD_TDhAsCONOdad7Fap" TargetMode="External"/><Relationship Id="rId701" Type="http://schemas.openxmlformats.org/officeDocument/2006/relationships/hyperlink" Target="https://talan.bank.gov.ua/get-user-certificate/UCD_TclgCq8zgMrn6GBI" TargetMode="External"/><Relationship Id="rId68" Type="http://schemas.openxmlformats.org/officeDocument/2006/relationships/hyperlink" Target="https://talan.bank.gov.ua/get-user-certificate/UCD_Tx8dirKBBbyMgtwx" TargetMode="External"/><Relationship Id="rId133" Type="http://schemas.openxmlformats.org/officeDocument/2006/relationships/hyperlink" Target="https://talan.bank.gov.ua/get-user-certificate/UCD_TBHuhPCIKH1a5fR7" TargetMode="External"/><Relationship Id="rId175" Type="http://schemas.openxmlformats.org/officeDocument/2006/relationships/hyperlink" Target="https://talan.bank.gov.ua/get-user-certificate/UCD_T6otE61GmphaI2f-" TargetMode="External"/><Relationship Id="rId340" Type="http://schemas.openxmlformats.org/officeDocument/2006/relationships/hyperlink" Target="https://talan.bank.gov.ua/get-user-certificate/UCD_T9kZ4BWE9yLZTGQo" TargetMode="External"/><Relationship Id="rId578" Type="http://schemas.openxmlformats.org/officeDocument/2006/relationships/hyperlink" Target="https://talan.bank.gov.ua/get-user-certificate/UCD_TLx9OcnUYLT2kDQG" TargetMode="External"/><Relationship Id="rId743" Type="http://schemas.openxmlformats.org/officeDocument/2006/relationships/hyperlink" Target="https://talan.bank.gov.ua/get-user-certificate/UCD_T039muliFtIrZsOg" TargetMode="External"/><Relationship Id="rId785" Type="http://schemas.openxmlformats.org/officeDocument/2006/relationships/hyperlink" Target="https://talan.bank.gov.ua/get-user-certificate/UCD_TIvmFO-7LfaE0GOq" TargetMode="External"/><Relationship Id="rId200" Type="http://schemas.openxmlformats.org/officeDocument/2006/relationships/hyperlink" Target="https://talan.bank.gov.ua/get-user-certificate/UCD_TySIdQtAMsJgkOEE" TargetMode="External"/><Relationship Id="rId382" Type="http://schemas.openxmlformats.org/officeDocument/2006/relationships/hyperlink" Target="https://talan.bank.gov.ua/get-user-certificate/UCD_TC9wVOd-mbLPrPYi" TargetMode="External"/><Relationship Id="rId438" Type="http://schemas.openxmlformats.org/officeDocument/2006/relationships/hyperlink" Target="https://talan.bank.gov.ua/get-user-certificate/UCD_Te4B4hVWSxjWiDFW" TargetMode="External"/><Relationship Id="rId603" Type="http://schemas.openxmlformats.org/officeDocument/2006/relationships/hyperlink" Target="https://talan.bank.gov.ua/get-user-certificate/UCD_TMpfTnEb2IjS5BYD" TargetMode="External"/><Relationship Id="rId645" Type="http://schemas.openxmlformats.org/officeDocument/2006/relationships/hyperlink" Target="https://talan.bank.gov.ua/get-user-certificate/UCD_Tf1TrplDLVJDStDj" TargetMode="External"/><Relationship Id="rId687" Type="http://schemas.openxmlformats.org/officeDocument/2006/relationships/hyperlink" Target="https://talan.bank.gov.ua/get-user-certificate/UCD_Tf4KRAHo2Sezdffh" TargetMode="External"/><Relationship Id="rId810" Type="http://schemas.openxmlformats.org/officeDocument/2006/relationships/hyperlink" Target="https://talan.bank.gov.ua/get-user-certificate/UCD_TJPAjtQ0sulD5FMO" TargetMode="External"/><Relationship Id="rId242" Type="http://schemas.openxmlformats.org/officeDocument/2006/relationships/hyperlink" Target="https://talan.bank.gov.ua/get-user-certificate/UCD_TGwRilOaZRIXrCP4" TargetMode="External"/><Relationship Id="rId284" Type="http://schemas.openxmlformats.org/officeDocument/2006/relationships/hyperlink" Target="https://talan.bank.gov.ua/get-user-certificate/UCD_TEtyjoCGmoJP_rKa" TargetMode="External"/><Relationship Id="rId491" Type="http://schemas.openxmlformats.org/officeDocument/2006/relationships/hyperlink" Target="https://talan.bank.gov.ua/get-user-certificate/UCD_TVIBJpOoX2KGBA6J" TargetMode="External"/><Relationship Id="rId505" Type="http://schemas.openxmlformats.org/officeDocument/2006/relationships/hyperlink" Target="https://talan.bank.gov.ua/get-user-certificate/UCD_T4LVa0stu5tLPqva" TargetMode="External"/><Relationship Id="rId712" Type="http://schemas.openxmlformats.org/officeDocument/2006/relationships/hyperlink" Target="https://talan.bank.gov.ua/get-user-certificate/UCD_TFKFczhVTysqfHHB" TargetMode="External"/><Relationship Id="rId37" Type="http://schemas.openxmlformats.org/officeDocument/2006/relationships/hyperlink" Target="https://talan.bank.gov.ua/get-user-certificate/UCD_T4EkVmHIxYW-Ykk4" TargetMode="External"/><Relationship Id="rId79" Type="http://schemas.openxmlformats.org/officeDocument/2006/relationships/hyperlink" Target="https://talan.bank.gov.ua/get-user-certificate/UCD_TEC9VQ_gDVqKkoDO" TargetMode="External"/><Relationship Id="rId102" Type="http://schemas.openxmlformats.org/officeDocument/2006/relationships/hyperlink" Target="https://talan.bank.gov.ua/get-user-certificate/UCD_TuGW76FryyHg2br5" TargetMode="External"/><Relationship Id="rId144" Type="http://schemas.openxmlformats.org/officeDocument/2006/relationships/hyperlink" Target="https://talan.bank.gov.ua/get-user-certificate/UCD_TyBcCjPSUmgW8-W0" TargetMode="External"/><Relationship Id="rId547" Type="http://schemas.openxmlformats.org/officeDocument/2006/relationships/hyperlink" Target="https://talan.bank.gov.ua/get-user-certificate/UCD_THQHyArICf8s3Iry" TargetMode="External"/><Relationship Id="rId589" Type="http://schemas.openxmlformats.org/officeDocument/2006/relationships/hyperlink" Target="https://talan.bank.gov.ua/get-user-certificate/UCD_ThNki4zu7u4kqgVJ" TargetMode="External"/><Relationship Id="rId754" Type="http://schemas.openxmlformats.org/officeDocument/2006/relationships/hyperlink" Target="https://talan.bank.gov.ua/get-user-certificate/UCD_TUMaTM0kUEKfTLf4" TargetMode="External"/><Relationship Id="rId796" Type="http://schemas.openxmlformats.org/officeDocument/2006/relationships/hyperlink" Target="https://talan.bank.gov.ua/get-user-certificate/UCD_TRtGREDoVFmJqFf-" TargetMode="External"/><Relationship Id="rId90" Type="http://schemas.openxmlformats.org/officeDocument/2006/relationships/hyperlink" Target="https://talan.bank.gov.ua/get-user-certificate/UCD_TliIUN6Mnp1SYR1x" TargetMode="External"/><Relationship Id="rId186" Type="http://schemas.openxmlformats.org/officeDocument/2006/relationships/hyperlink" Target="https://talan.bank.gov.ua/get-user-certificate/UCD_TJFK8iBWw4u0feXZ" TargetMode="External"/><Relationship Id="rId351" Type="http://schemas.openxmlformats.org/officeDocument/2006/relationships/hyperlink" Target="https://talan.bank.gov.ua/get-user-certificate/UCD_Ty2h0EL6Swx7caRq" TargetMode="External"/><Relationship Id="rId393" Type="http://schemas.openxmlformats.org/officeDocument/2006/relationships/hyperlink" Target="https://talan.bank.gov.ua/get-user-certificate/UCD_THgYIZV4vB9jd0mn" TargetMode="External"/><Relationship Id="rId407" Type="http://schemas.openxmlformats.org/officeDocument/2006/relationships/hyperlink" Target="https://talan.bank.gov.ua/get-user-certificate/UCD_TQ59UKYYzhrhGdp2" TargetMode="External"/><Relationship Id="rId449" Type="http://schemas.openxmlformats.org/officeDocument/2006/relationships/hyperlink" Target="https://talan.bank.gov.ua/get-user-certificate/UCD_TYvlg5ieUPxA-i_l" TargetMode="External"/><Relationship Id="rId614" Type="http://schemas.openxmlformats.org/officeDocument/2006/relationships/hyperlink" Target="https://talan.bank.gov.ua/get-user-certificate/UCD_TNhzRyD-9OSMGRhr" TargetMode="External"/><Relationship Id="rId656" Type="http://schemas.openxmlformats.org/officeDocument/2006/relationships/hyperlink" Target="https://talan.bank.gov.ua/get-user-certificate/UCD_TDNwzBVlX_TEv49e" TargetMode="External"/><Relationship Id="rId211" Type="http://schemas.openxmlformats.org/officeDocument/2006/relationships/hyperlink" Target="https://talan.bank.gov.ua/get-user-certificate/UCD_Tr1RE9ugdf1JBgGM" TargetMode="External"/><Relationship Id="rId253" Type="http://schemas.openxmlformats.org/officeDocument/2006/relationships/hyperlink" Target="https://talan.bank.gov.ua/get-user-certificate/UCD_TJce9Ots3T_IhoR5" TargetMode="External"/><Relationship Id="rId295" Type="http://schemas.openxmlformats.org/officeDocument/2006/relationships/hyperlink" Target="https://talan.bank.gov.ua/get-user-certificate/UCD_TrU_I-9-vM8u9dfE" TargetMode="External"/><Relationship Id="rId309" Type="http://schemas.openxmlformats.org/officeDocument/2006/relationships/hyperlink" Target="https://talan.bank.gov.ua/get-user-certificate/UCD_TdndzLuMBuR0PfE2" TargetMode="External"/><Relationship Id="rId460" Type="http://schemas.openxmlformats.org/officeDocument/2006/relationships/hyperlink" Target="https://talan.bank.gov.ua/get-user-certificate/UCD_TwdcyYJt15ck9dnk" TargetMode="External"/><Relationship Id="rId516" Type="http://schemas.openxmlformats.org/officeDocument/2006/relationships/hyperlink" Target="https://talan.bank.gov.ua/get-user-certificate/UCD_T1QhGXszyiY1vKbF" TargetMode="External"/><Relationship Id="rId698" Type="http://schemas.openxmlformats.org/officeDocument/2006/relationships/hyperlink" Target="https://talan.bank.gov.ua/get-user-certificate/UCD_TfoqvIPDJ1fo8DMp" TargetMode="External"/><Relationship Id="rId48" Type="http://schemas.openxmlformats.org/officeDocument/2006/relationships/hyperlink" Target="https://talan.bank.gov.ua/get-user-certificate/UCD_TgTZerNH4soZlf5E" TargetMode="External"/><Relationship Id="rId113" Type="http://schemas.openxmlformats.org/officeDocument/2006/relationships/hyperlink" Target="https://talan.bank.gov.ua/get-user-certificate/UCD_TF7Qur-BvZfhhfXX" TargetMode="External"/><Relationship Id="rId320" Type="http://schemas.openxmlformats.org/officeDocument/2006/relationships/hyperlink" Target="https://talan.bank.gov.ua/get-user-certificate/UCD_TJl5YSZw2FMRqaW-" TargetMode="External"/><Relationship Id="rId558" Type="http://schemas.openxmlformats.org/officeDocument/2006/relationships/hyperlink" Target="https://talan.bank.gov.ua/get-user-certificate/UCD_T3lO_ZWgbVME0VoZ" TargetMode="External"/><Relationship Id="rId723" Type="http://schemas.openxmlformats.org/officeDocument/2006/relationships/hyperlink" Target="https://talan.bank.gov.ua/get-user-certificate/UCD_T-fdixh-GIPQicUZ" TargetMode="External"/><Relationship Id="rId765" Type="http://schemas.openxmlformats.org/officeDocument/2006/relationships/hyperlink" Target="https://talan.bank.gov.ua/get-user-certificate/UCD_T8ATqc6_b36SbnIc" TargetMode="External"/><Relationship Id="rId155" Type="http://schemas.openxmlformats.org/officeDocument/2006/relationships/hyperlink" Target="https://talan.bank.gov.ua/get-user-certificate/UCD_TLgMTJX3BX8ikkQ_" TargetMode="External"/><Relationship Id="rId197" Type="http://schemas.openxmlformats.org/officeDocument/2006/relationships/hyperlink" Target="https://talan.bank.gov.ua/get-user-certificate/UCD_TtNHZlMGr6hplVtz" TargetMode="External"/><Relationship Id="rId362" Type="http://schemas.openxmlformats.org/officeDocument/2006/relationships/hyperlink" Target="https://talan.bank.gov.ua/get-user-certificate/UCD_TD7OvhJJY6dd1trn" TargetMode="External"/><Relationship Id="rId418" Type="http://schemas.openxmlformats.org/officeDocument/2006/relationships/hyperlink" Target="https://talan.bank.gov.ua/get-user-certificate/UCD_Tr6y22c2bCrl5fP8" TargetMode="External"/><Relationship Id="rId625" Type="http://schemas.openxmlformats.org/officeDocument/2006/relationships/hyperlink" Target="https://talan.bank.gov.ua/get-user-certificate/UCD_Tavmph4VcoRIhIcZ" TargetMode="External"/><Relationship Id="rId222" Type="http://schemas.openxmlformats.org/officeDocument/2006/relationships/hyperlink" Target="https://talan.bank.gov.ua/get-user-certificate/UCD_TMYJGZHsNIcvFqT3" TargetMode="External"/><Relationship Id="rId264" Type="http://schemas.openxmlformats.org/officeDocument/2006/relationships/hyperlink" Target="https://talan.bank.gov.ua/get-user-certificate/UCD_TL2OrpCV0mXqpl5f" TargetMode="External"/><Relationship Id="rId471" Type="http://schemas.openxmlformats.org/officeDocument/2006/relationships/hyperlink" Target="https://talan.bank.gov.ua/get-user-certificate/UCD_TV9tmSsEOlpcoUvK" TargetMode="External"/><Relationship Id="rId667" Type="http://schemas.openxmlformats.org/officeDocument/2006/relationships/hyperlink" Target="https://talan.bank.gov.ua/get-user-certificate/UCD_T4ie9eokhiY_JVfS" TargetMode="External"/><Relationship Id="rId17" Type="http://schemas.openxmlformats.org/officeDocument/2006/relationships/hyperlink" Target="https://talan.bank.gov.ua/get-user-certificate/UCD_TSU1vjtyXzQdQQNF" TargetMode="External"/><Relationship Id="rId59" Type="http://schemas.openxmlformats.org/officeDocument/2006/relationships/hyperlink" Target="https://talan.bank.gov.ua/get-user-certificate/UCD_TTWydiq2VIQX7nu2" TargetMode="External"/><Relationship Id="rId124" Type="http://schemas.openxmlformats.org/officeDocument/2006/relationships/hyperlink" Target="https://talan.bank.gov.ua/get-user-certificate/UCD_TJBz6KQHLU-dSrlI" TargetMode="External"/><Relationship Id="rId527" Type="http://schemas.openxmlformats.org/officeDocument/2006/relationships/hyperlink" Target="https://talan.bank.gov.ua/get-user-certificate/UCD_TfNKhODYrXYQ2F82" TargetMode="External"/><Relationship Id="rId569" Type="http://schemas.openxmlformats.org/officeDocument/2006/relationships/hyperlink" Target="https://talan.bank.gov.ua/get-user-certificate/UCD_TTGCAVlvq6xUfseX" TargetMode="External"/><Relationship Id="rId734" Type="http://schemas.openxmlformats.org/officeDocument/2006/relationships/hyperlink" Target="https://talan.bank.gov.ua/get-user-certificate/UCD_TlCp3PDXEpwcnEa6" TargetMode="External"/><Relationship Id="rId776" Type="http://schemas.openxmlformats.org/officeDocument/2006/relationships/hyperlink" Target="https://talan.bank.gov.ua/get-user-certificate/UCD_TG70UFT9cNcIhcxx" TargetMode="External"/><Relationship Id="rId70" Type="http://schemas.openxmlformats.org/officeDocument/2006/relationships/hyperlink" Target="https://talan.bank.gov.ua/get-user-certificate/UCD_T9HwTEwlwZYbWm_9" TargetMode="External"/><Relationship Id="rId166" Type="http://schemas.openxmlformats.org/officeDocument/2006/relationships/hyperlink" Target="https://talan.bank.gov.ua/get-user-certificate/UCD_TjjKhbLbUFZcNjiK" TargetMode="External"/><Relationship Id="rId331" Type="http://schemas.openxmlformats.org/officeDocument/2006/relationships/hyperlink" Target="https://talan.bank.gov.ua/get-user-certificate/UCD_T5sYlrRilW1bzL0o" TargetMode="External"/><Relationship Id="rId373" Type="http://schemas.openxmlformats.org/officeDocument/2006/relationships/hyperlink" Target="https://talan.bank.gov.ua/get-user-certificate/UCD_TGZkjOqoEoqdzphH" TargetMode="External"/><Relationship Id="rId429" Type="http://schemas.openxmlformats.org/officeDocument/2006/relationships/hyperlink" Target="https://talan.bank.gov.ua/get-user-certificate/UCD_TS1R6KLi61y4z-xN" TargetMode="External"/><Relationship Id="rId580" Type="http://schemas.openxmlformats.org/officeDocument/2006/relationships/hyperlink" Target="https://talan.bank.gov.ua/get-user-certificate/UCD_TIGyxx7TWTWM9luF" TargetMode="External"/><Relationship Id="rId636" Type="http://schemas.openxmlformats.org/officeDocument/2006/relationships/hyperlink" Target="https://talan.bank.gov.ua/get-user-certificate/UCD_T56tZHhWq_PZuZtZ" TargetMode="External"/><Relationship Id="rId801" Type="http://schemas.openxmlformats.org/officeDocument/2006/relationships/hyperlink" Target="https://talan.bank.gov.ua/get-user-certificate/UCD_T9oA5_93vo8HbUsV" TargetMode="External"/><Relationship Id="rId1" Type="http://schemas.openxmlformats.org/officeDocument/2006/relationships/hyperlink" Target="https://talan.bank.gov.ua/get-user-certificate/UCD_TtAl80_QNIQA_Ma_" TargetMode="External"/><Relationship Id="rId233" Type="http://schemas.openxmlformats.org/officeDocument/2006/relationships/hyperlink" Target="https://talan.bank.gov.ua/get-user-certificate/UCD_TLPX6MKHJdggmKAv" TargetMode="External"/><Relationship Id="rId440" Type="http://schemas.openxmlformats.org/officeDocument/2006/relationships/hyperlink" Target="https://talan.bank.gov.ua/get-user-certificate/UCD_Tqt9kxXBmAlyWGCi" TargetMode="External"/><Relationship Id="rId678" Type="http://schemas.openxmlformats.org/officeDocument/2006/relationships/hyperlink" Target="https://talan.bank.gov.ua/get-user-certificate/UCD_T2p5FD9n_d5bMCuX" TargetMode="External"/><Relationship Id="rId28" Type="http://schemas.openxmlformats.org/officeDocument/2006/relationships/hyperlink" Target="https://talan.bank.gov.ua/get-user-certificate/UCD_TXpg2qWeUHfoOtq1" TargetMode="External"/><Relationship Id="rId275" Type="http://schemas.openxmlformats.org/officeDocument/2006/relationships/hyperlink" Target="https://talan.bank.gov.ua/get-user-certificate/UCD_T_dkTOEr4_tNODcd" TargetMode="External"/><Relationship Id="rId300" Type="http://schemas.openxmlformats.org/officeDocument/2006/relationships/hyperlink" Target="https://talan.bank.gov.ua/get-user-certificate/UCD_TPubZCdH8dCrJkL6" TargetMode="External"/><Relationship Id="rId482" Type="http://schemas.openxmlformats.org/officeDocument/2006/relationships/hyperlink" Target="https://talan.bank.gov.ua/get-user-certificate/UCD_T3RC6KEBM14bD2Db" TargetMode="External"/><Relationship Id="rId538" Type="http://schemas.openxmlformats.org/officeDocument/2006/relationships/hyperlink" Target="https://talan.bank.gov.ua/get-user-certificate/UCD_TaqH-kSuvvKszMsx" TargetMode="External"/><Relationship Id="rId703" Type="http://schemas.openxmlformats.org/officeDocument/2006/relationships/hyperlink" Target="https://talan.bank.gov.ua/get-user-certificate/UCD_TjCBYq_R9OX8snao" TargetMode="External"/><Relationship Id="rId745" Type="http://schemas.openxmlformats.org/officeDocument/2006/relationships/hyperlink" Target="https://talan.bank.gov.ua/get-user-certificate/UCD_T0v4yn2DqHgX_QRo" TargetMode="External"/><Relationship Id="rId81" Type="http://schemas.openxmlformats.org/officeDocument/2006/relationships/hyperlink" Target="https://talan.bank.gov.ua/get-user-certificate/UCD_TPN8owe4V3G9voyg" TargetMode="External"/><Relationship Id="rId135" Type="http://schemas.openxmlformats.org/officeDocument/2006/relationships/hyperlink" Target="https://talan.bank.gov.ua/get-user-certificate/UCD_TysfZf5qWcOESCIp" TargetMode="External"/><Relationship Id="rId177" Type="http://schemas.openxmlformats.org/officeDocument/2006/relationships/hyperlink" Target="https://talan.bank.gov.ua/get-user-certificate/UCD_TgVVQ8NTY408E8Bd" TargetMode="External"/><Relationship Id="rId342" Type="http://schemas.openxmlformats.org/officeDocument/2006/relationships/hyperlink" Target="https://talan.bank.gov.ua/get-user-certificate/UCD_TrnrXUZYdFYqE9V9" TargetMode="External"/><Relationship Id="rId384" Type="http://schemas.openxmlformats.org/officeDocument/2006/relationships/hyperlink" Target="https://talan.bank.gov.ua/get-user-certificate/UCD_TNecVS5ZYbcuU1xf" TargetMode="External"/><Relationship Id="rId591" Type="http://schemas.openxmlformats.org/officeDocument/2006/relationships/hyperlink" Target="https://talan.bank.gov.ua/get-user-certificate/UCD_TYHh2IKmaazYVfwy" TargetMode="External"/><Relationship Id="rId605" Type="http://schemas.openxmlformats.org/officeDocument/2006/relationships/hyperlink" Target="https://talan.bank.gov.ua/get-user-certificate/UCD_T4DS8tkbLgGOmuYH" TargetMode="External"/><Relationship Id="rId787" Type="http://schemas.openxmlformats.org/officeDocument/2006/relationships/hyperlink" Target="https://talan.bank.gov.ua/get-user-certificate/UCD_ThqlIW5dVBH1RdGV" TargetMode="External"/><Relationship Id="rId202" Type="http://schemas.openxmlformats.org/officeDocument/2006/relationships/hyperlink" Target="https://talan.bank.gov.ua/get-user-certificate/UCD_TefzMEKNxftymmxt" TargetMode="External"/><Relationship Id="rId244" Type="http://schemas.openxmlformats.org/officeDocument/2006/relationships/hyperlink" Target="https://talan.bank.gov.ua/get-user-certificate/UCD_TrL6xgEa8E1U5BrG" TargetMode="External"/><Relationship Id="rId647" Type="http://schemas.openxmlformats.org/officeDocument/2006/relationships/hyperlink" Target="https://talan.bank.gov.ua/get-user-certificate/UCD_T7c-ybyFKYczc9Bo" TargetMode="External"/><Relationship Id="rId689" Type="http://schemas.openxmlformats.org/officeDocument/2006/relationships/hyperlink" Target="https://talan.bank.gov.ua/get-user-certificate/UCD_TTkr_X7C86xzJGfv" TargetMode="External"/><Relationship Id="rId39" Type="http://schemas.openxmlformats.org/officeDocument/2006/relationships/hyperlink" Target="https://talan.bank.gov.ua/get-user-certificate/UCD_TGroyUchJZ1oMfBD" TargetMode="External"/><Relationship Id="rId286" Type="http://schemas.openxmlformats.org/officeDocument/2006/relationships/hyperlink" Target="https://talan.bank.gov.ua/get-user-certificate/UCD_TK1SvLC7cueHMGAZ" TargetMode="External"/><Relationship Id="rId451" Type="http://schemas.openxmlformats.org/officeDocument/2006/relationships/hyperlink" Target="https://talan.bank.gov.ua/get-user-certificate/UCD_TLyPdY06ZoVB-BVp" TargetMode="External"/><Relationship Id="rId493" Type="http://schemas.openxmlformats.org/officeDocument/2006/relationships/hyperlink" Target="https://talan.bank.gov.ua/get-user-certificate/UCD_Ts7Tay2zw43alDf4" TargetMode="External"/><Relationship Id="rId507" Type="http://schemas.openxmlformats.org/officeDocument/2006/relationships/hyperlink" Target="https://talan.bank.gov.ua/get-user-certificate/UCD_T1XWYtKLKE-bRjZj" TargetMode="External"/><Relationship Id="rId549" Type="http://schemas.openxmlformats.org/officeDocument/2006/relationships/hyperlink" Target="https://talan.bank.gov.ua/get-user-certificate/UCD_TN1EM113vxgJzRyX" TargetMode="External"/><Relationship Id="rId714" Type="http://schemas.openxmlformats.org/officeDocument/2006/relationships/hyperlink" Target="https://talan.bank.gov.ua/get-user-certificate/UCD_Th6hQ8IgvJdGkDSQ" TargetMode="External"/><Relationship Id="rId756" Type="http://schemas.openxmlformats.org/officeDocument/2006/relationships/hyperlink" Target="https://talan.bank.gov.ua/get-user-certificate/UCD_TQJrBqOUjxFEvlok" TargetMode="External"/><Relationship Id="rId50" Type="http://schemas.openxmlformats.org/officeDocument/2006/relationships/hyperlink" Target="https://talan.bank.gov.ua/get-user-certificate/UCD_TBHNlIEmOYsKYls1" TargetMode="External"/><Relationship Id="rId104" Type="http://schemas.openxmlformats.org/officeDocument/2006/relationships/hyperlink" Target="https://talan.bank.gov.ua/get-user-certificate/UCD_THTNH-3am9XNx-aS" TargetMode="External"/><Relationship Id="rId146" Type="http://schemas.openxmlformats.org/officeDocument/2006/relationships/hyperlink" Target="https://talan.bank.gov.ua/get-user-certificate/UCD_T77uLlxd2mcyaIMb" TargetMode="External"/><Relationship Id="rId188" Type="http://schemas.openxmlformats.org/officeDocument/2006/relationships/hyperlink" Target="https://talan.bank.gov.ua/get-user-certificate/UCD_TL9rdGOBRAVbbaxz" TargetMode="External"/><Relationship Id="rId311" Type="http://schemas.openxmlformats.org/officeDocument/2006/relationships/hyperlink" Target="https://talan.bank.gov.ua/get-user-certificate/UCD_T7qf7Vl6HT5sYP5u" TargetMode="External"/><Relationship Id="rId353" Type="http://schemas.openxmlformats.org/officeDocument/2006/relationships/hyperlink" Target="https://talan.bank.gov.ua/get-user-certificate/UCD_TnlTm7Uf1zvowkdx" TargetMode="External"/><Relationship Id="rId395" Type="http://schemas.openxmlformats.org/officeDocument/2006/relationships/hyperlink" Target="https://talan.bank.gov.ua/get-user-certificate/UCD_TukixBRwiEk-0YgR" TargetMode="External"/><Relationship Id="rId409" Type="http://schemas.openxmlformats.org/officeDocument/2006/relationships/hyperlink" Target="https://talan.bank.gov.ua/get-user-certificate/UCD_T7INhJ6khiAXbWSR" TargetMode="External"/><Relationship Id="rId560" Type="http://schemas.openxmlformats.org/officeDocument/2006/relationships/hyperlink" Target="https://talan.bank.gov.ua/get-user-certificate/UCD_TKT1mHKhZRvnHwYP" TargetMode="External"/><Relationship Id="rId798" Type="http://schemas.openxmlformats.org/officeDocument/2006/relationships/hyperlink" Target="https://talan.bank.gov.ua/get-user-certificate/UCD_TQrWA2VnqcNLGTG6" TargetMode="External"/><Relationship Id="rId92" Type="http://schemas.openxmlformats.org/officeDocument/2006/relationships/hyperlink" Target="https://talan.bank.gov.ua/get-user-certificate/UCD_TbKKzcsnjf4j1dcV" TargetMode="External"/><Relationship Id="rId213" Type="http://schemas.openxmlformats.org/officeDocument/2006/relationships/hyperlink" Target="https://talan.bank.gov.ua/get-user-certificate/UCD_TH22BDkm_zZunQ4L" TargetMode="External"/><Relationship Id="rId420" Type="http://schemas.openxmlformats.org/officeDocument/2006/relationships/hyperlink" Target="https://talan.bank.gov.ua/get-user-certificate/UCD_T0_Q-rISCWkTJjg4" TargetMode="External"/><Relationship Id="rId616" Type="http://schemas.openxmlformats.org/officeDocument/2006/relationships/hyperlink" Target="https://talan.bank.gov.ua/get-user-certificate/UCD_TBHrxN5LDcCT90U7" TargetMode="External"/><Relationship Id="rId658" Type="http://schemas.openxmlformats.org/officeDocument/2006/relationships/hyperlink" Target="https://talan.bank.gov.ua/get-user-certificate/UCD_TCE-zgjyQNNgmyEp" TargetMode="External"/><Relationship Id="rId255" Type="http://schemas.openxmlformats.org/officeDocument/2006/relationships/hyperlink" Target="https://talan.bank.gov.ua/get-user-certificate/UCD_TbY8IjZp9pXNenba" TargetMode="External"/><Relationship Id="rId297" Type="http://schemas.openxmlformats.org/officeDocument/2006/relationships/hyperlink" Target="https://talan.bank.gov.ua/get-user-certificate/UCD_TyHJvJrg2toDe5iV" TargetMode="External"/><Relationship Id="rId462" Type="http://schemas.openxmlformats.org/officeDocument/2006/relationships/hyperlink" Target="https://talan.bank.gov.ua/get-user-certificate/UCD_TJPHlR7fQbMoofgI" TargetMode="External"/><Relationship Id="rId518" Type="http://schemas.openxmlformats.org/officeDocument/2006/relationships/hyperlink" Target="https://talan.bank.gov.ua/get-user-certificate/UCD_TFiVz1LmYFANMAdr" TargetMode="External"/><Relationship Id="rId725" Type="http://schemas.openxmlformats.org/officeDocument/2006/relationships/hyperlink" Target="https://talan.bank.gov.ua/get-user-certificate/UCD_TT9CRoHBZt3SGyUU" TargetMode="External"/><Relationship Id="rId115" Type="http://schemas.openxmlformats.org/officeDocument/2006/relationships/hyperlink" Target="https://talan.bank.gov.ua/get-user-certificate/UCD_TdikD9453zJPeX-p" TargetMode="External"/><Relationship Id="rId157" Type="http://schemas.openxmlformats.org/officeDocument/2006/relationships/hyperlink" Target="https://talan.bank.gov.ua/get-user-certificate/UCD_TAYHdrD37xNeo154" TargetMode="External"/><Relationship Id="rId322" Type="http://schemas.openxmlformats.org/officeDocument/2006/relationships/hyperlink" Target="https://talan.bank.gov.ua/get-user-certificate/UCD_TeOm4_IZbskE0cx8" TargetMode="External"/><Relationship Id="rId364" Type="http://schemas.openxmlformats.org/officeDocument/2006/relationships/hyperlink" Target="https://talan.bank.gov.ua/get-user-certificate/UCD_Tu6yV_qwFnSVt7n2" TargetMode="External"/><Relationship Id="rId767" Type="http://schemas.openxmlformats.org/officeDocument/2006/relationships/hyperlink" Target="https://talan.bank.gov.ua/get-user-certificate/UCD_THcD-KwWBBV31qf_" TargetMode="External"/><Relationship Id="rId61" Type="http://schemas.openxmlformats.org/officeDocument/2006/relationships/hyperlink" Target="https://talan.bank.gov.ua/get-user-certificate/UCD_TWaJmp5fCUdJR1m_" TargetMode="External"/><Relationship Id="rId199" Type="http://schemas.openxmlformats.org/officeDocument/2006/relationships/hyperlink" Target="https://talan.bank.gov.ua/get-user-certificate/UCD_TiQIpyZqEooLXtAf" TargetMode="External"/><Relationship Id="rId571" Type="http://schemas.openxmlformats.org/officeDocument/2006/relationships/hyperlink" Target="https://talan.bank.gov.ua/get-user-certificate/UCD_Twwt9WGRICw-xeNf" TargetMode="External"/><Relationship Id="rId627" Type="http://schemas.openxmlformats.org/officeDocument/2006/relationships/hyperlink" Target="https://talan.bank.gov.ua/get-user-certificate/UCD_TxdxjW7Uq8khQEUh" TargetMode="External"/><Relationship Id="rId669" Type="http://schemas.openxmlformats.org/officeDocument/2006/relationships/hyperlink" Target="https://talan.bank.gov.ua/get-user-certificate/UCD_TzuhKoLUJCqGQp67" TargetMode="External"/><Relationship Id="rId19" Type="http://schemas.openxmlformats.org/officeDocument/2006/relationships/hyperlink" Target="https://talan.bank.gov.ua/get-user-certificate/UCD_T71i62RWjIXqoUsX" TargetMode="External"/><Relationship Id="rId224" Type="http://schemas.openxmlformats.org/officeDocument/2006/relationships/hyperlink" Target="https://talan.bank.gov.ua/get-user-certificate/UCD_TVtYq2QcysywDNu6" TargetMode="External"/><Relationship Id="rId266" Type="http://schemas.openxmlformats.org/officeDocument/2006/relationships/hyperlink" Target="https://talan.bank.gov.ua/get-user-certificate/UCD_TARIzlTC65B5hSj2" TargetMode="External"/><Relationship Id="rId431" Type="http://schemas.openxmlformats.org/officeDocument/2006/relationships/hyperlink" Target="https://talan.bank.gov.ua/get-user-certificate/UCD_TYIvI-Quj-_6myOz" TargetMode="External"/><Relationship Id="rId473" Type="http://schemas.openxmlformats.org/officeDocument/2006/relationships/hyperlink" Target="https://talan.bank.gov.ua/get-user-certificate/UCD_TLd2v3uNnnNG0EKM" TargetMode="External"/><Relationship Id="rId529" Type="http://schemas.openxmlformats.org/officeDocument/2006/relationships/hyperlink" Target="https://talan.bank.gov.ua/get-user-certificate/UCD_TaObuKIzTHjvZsnp" TargetMode="External"/><Relationship Id="rId680" Type="http://schemas.openxmlformats.org/officeDocument/2006/relationships/hyperlink" Target="https://talan.bank.gov.ua/get-user-certificate/UCD_T6kHAs9ODuhSBLVx" TargetMode="External"/><Relationship Id="rId736" Type="http://schemas.openxmlformats.org/officeDocument/2006/relationships/hyperlink" Target="https://talan.bank.gov.ua/get-user-certificate/UCD_T5DPDAabKO4SLsAH" TargetMode="External"/><Relationship Id="rId30" Type="http://schemas.openxmlformats.org/officeDocument/2006/relationships/hyperlink" Target="https://talan.bank.gov.ua/get-user-certificate/UCD_Ty6ksEhmtRsOjT3i" TargetMode="External"/><Relationship Id="rId126" Type="http://schemas.openxmlformats.org/officeDocument/2006/relationships/hyperlink" Target="https://talan.bank.gov.ua/get-user-certificate/UCD_TzXRiU_HHDnGZXir" TargetMode="External"/><Relationship Id="rId168" Type="http://schemas.openxmlformats.org/officeDocument/2006/relationships/hyperlink" Target="https://talan.bank.gov.ua/get-user-certificate/UCD_T90mBqHzyuvbhK6M" TargetMode="External"/><Relationship Id="rId333" Type="http://schemas.openxmlformats.org/officeDocument/2006/relationships/hyperlink" Target="https://talan.bank.gov.ua/get-user-certificate/UCD_T_3xam0mEso7RCMo" TargetMode="External"/><Relationship Id="rId540" Type="http://schemas.openxmlformats.org/officeDocument/2006/relationships/hyperlink" Target="https://talan.bank.gov.ua/get-user-certificate/UCD_T4Tc0DprNzUxF7kB" TargetMode="External"/><Relationship Id="rId778" Type="http://schemas.openxmlformats.org/officeDocument/2006/relationships/hyperlink" Target="https://talan.bank.gov.ua/get-user-certificate/UCD_TuxbU3d2khPLn3UQ" TargetMode="External"/><Relationship Id="rId72" Type="http://schemas.openxmlformats.org/officeDocument/2006/relationships/hyperlink" Target="https://talan.bank.gov.ua/get-user-certificate/UCD_Te1hEf9gVgskzYF8" TargetMode="External"/><Relationship Id="rId375" Type="http://schemas.openxmlformats.org/officeDocument/2006/relationships/hyperlink" Target="https://talan.bank.gov.ua/get-user-certificate/UCD_TUQXO6PtpMizU-WJ" TargetMode="External"/><Relationship Id="rId582" Type="http://schemas.openxmlformats.org/officeDocument/2006/relationships/hyperlink" Target="https://talan.bank.gov.ua/get-user-certificate/UCD_TbsvPJmhgJD18zrz" TargetMode="External"/><Relationship Id="rId638" Type="http://schemas.openxmlformats.org/officeDocument/2006/relationships/hyperlink" Target="https://talan.bank.gov.ua/get-user-certificate/UCD_TGvJZ4-0JCE6w1-V" TargetMode="External"/><Relationship Id="rId803" Type="http://schemas.openxmlformats.org/officeDocument/2006/relationships/hyperlink" Target="https://talan.bank.gov.ua/get-user-certificate/UCD_TiVykpViBOUlJSFl" TargetMode="External"/><Relationship Id="rId3" Type="http://schemas.openxmlformats.org/officeDocument/2006/relationships/hyperlink" Target="https://talan.bank.gov.ua/get-user-certificate/UCD_TOld0gDLgpT9yf8w" TargetMode="External"/><Relationship Id="rId235" Type="http://schemas.openxmlformats.org/officeDocument/2006/relationships/hyperlink" Target="https://talan.bank.gov.ua/get-user-certificate/UCD_TaW6xkBGxlf_ib3v" TargetMode="External"/><Relationship Id="rId277" Type="http://schemas.openxmlformats.org/officeDocument/2006/relationships/hyperlink" Target="https://talan.bank.gov.ua/get-user-certificate/UCD_TKGyVRl7UYj09FJZ" TargetMode="External"/><Relationship Id="rId400" Type="http://schemas.openxmlformats.org/officeDocument/2006/relationships/hyperlink" Target="https://talan.bank.gov.ua/get-user-certificate/UCD_TO2cwthwfBT2vcPY" TargetMode="External"/><Relationship Id="rId442" Type="http://schemas.openxmlformats.org/officeDocument/2006/relationships/hyperlink" Target="https://talan.bank.gov.ua/get-user-certificate/UCD_T9B55GLZBNHDlgt0" TargetMode="External"/><Relationship Id="rId484" Type="http://schemas.openxmlformats.org/officeDocument/2006/relationships/hyperlink" Target="https://talan.bank.gov.ua/get-user-certificate/UCD_Txd5ayr15cmqudND" TargetMode="External"/><Relationship Id="rId705" Type="http://schemas.openxmlformats.org/officeDocument/2006/relationships/hyperlink" Target="https://talan.bank.gov.ua/get-user-certificate/UCD_TQfIcG2bN3k6kKuI" TargetMode="External"/><Relationship Id="rId137" Type="http://schemas.openxmlformats.org/officeDocument/2006/relationships/hyperlink" Target="https://talan.bank.gov.ua/get-user-certificate/UCD_TeTaW6kM-HVrWhVN" TargetMode="External"/><Relationship Id="rId302" Type="http://schemas.openxmlformats.org/officeDocument/2006/relationships/hyperlink" Target="https://talan.bank.gov.ua/get-user-certificate/UCD_TQOqfpfZ_v9a1oew" TargetMode="External"/><Relationship Id="rId344" Type="http://schemas.openxmlformats.org/officeDocument/2006/relationships/hyperlink" Target="https://talan.bank.gov.ua/get-user-certificate/UCD_Tg-CpE5xZ5pP-C3u" TargetMode="External"/><Relationship Id="rId691" Type="http://schemas.openxmlformats.org/officeDocument/2006/relationships/hyperlink" Target="https://talan.bank.gov.ua/get-user-certificate/UCD_TY5tOuB6ZZrZ3Cvt" TargetMode="External"/><Relationship Id="rId747" Type="http://schemas.openxmlformats.org/officeDocument/2006/relationships/hyperlink" Target="https://talan.bank.gov.ua/get-user-certificate/UCD_TFeJpzJIBvotvWcb" TargetMode="External"/><Relationship Id="rId789" Type="http://schemas.openxmlformats.org/officeDocument/2006/relationships/hyperlink" Target="https://talan.bank.gov.ua/get-user-certificate/UCD_T_Xm9KaUJNvw5cTY" TargetMode="External"/><Relationship Id="rId41" Type="http://schemas.openxmlformats.org/officeDocument/2006/relationships/hyperlink" Target="https://talan.bank.gov.ua/get-user-certificate/UCD_Tqu2EkYGNurmMdHh" TargetMode="External"/><Relationship Id="rId83" Type="http://schemas.openxmlformats.org/officeDocument/2006/relationships/hyperlink" Target="https://talan.bank.gov.ua/get-user-certificate/UCD_TbMv3gaB2HoYVVia" TargetMode="External"/><Relationship Id="rId179" Type="http://schemas.openxmlformats.org/officeDocument/2006/relationships/hyperlink" Target="https://talan.bank.gov.ua/get-user-certificate/UCD_TQTW3bzGXBnAWToO" TargetMode="External"/><Relationship Id="rId386" Type="http://schemas.openxmlformats.org/officeDocument/2006/relationships/hyperlink" Target="https://talan.bank.gov.ua/get-user-certificate/UCD_T6feg6zpW6D44lV-" TargetMode="External"/><Relationship Id="rId551" Type="http://schemas.openxmlformats.org/officeDocument/2006/relationships/hyperlink" Target="https://talan.bank.gov.ua/get-user-certificate/UCD_TlrY4mVIPa1I0NOD" TargetMode="External"/><Relationship Id="rId593" Type="http://schemas.openxmlformats.org/officeDocument/2006/relationships/hyperlink" Target="https://talan.bank.gov.ua/get-user-certificate/UCD_TQGtm8vlwcNzUB7q" TargetMode="External"/><Relationship Id="rId607" Type="http://schemas.openxmlformats.org/officeDocument/2006/relationships/hyperlink" Target="https://talan.bank.gov.ua/get-user-certificate/UCD_TcPdAZBBzm4TtMsB" TargetMode="External"/><Relationship Id="rId649" Type="http://schemas.openxmlformats.org/officeDocument/2006/relationships/hyperlink" Target="https://talan.bank.gov.ua/get-user-certificate/UCD_Thm5kHmpiV7gDp-s" TargetMode="External"/><Relationship Id="rId190" Type="http://schemas.openxmlformats.org/officeDocument/2006/relationships/hyperlink" Target="https://talan.bank.gov.ua/get-user-certificate/UCD_Tv7G_nDApVBVY28_" TargetMode="External"/><Relationship Id="rId204" Type="http://schemas.openxmlformats.org/officeDocument/2006/relationships/hyperlink" Target="https://talan.bank.gov.ua/get-user-certificate/UCD_TfQh-U3k2M0LepiW" TargetMode="External"/><Relationship Id="rId246" Type="http://schemas.openxmlformats.org/officeDocument/2006/relationships/hyperlink" Target="https://talan.bank.gov.ua/get-user-certificate/UCD_TXBqphasvWycChgu" TargetMode="External"/><Relationship Id="rId288" Type="http://schemas.openxmlformats.org/officeDocument/2006/relationships/hyperlink" Target="https://talan.bank.gov.ua/get-user-certificate/UCD_TDGtKmg3uYq93-mj" TargetMode="External"/><Relationship Id="rId411" Type="http://schemas.openxmlformats.org/officeDocument/2006/relationships/hyperlink" Target="https://talan.bank.gov.ua/get-user-certificate/UCD_TeqDBsCBRdJCiLt6" TargetMode="External"/><Relationship Id="rId453" Type="http://schemas.openxmlformats.org/officeDocument/2006/relationships/hyperlink" Target="https://talan.bank.gov.ua/get-user-certificate/UCD_T1RrRs448WGHsDY2" TargetMode="External"/><Relationship Id="rId509" Type="http://schemas.openxmlformats.org/officeDocument/2006/relationships/hyperlink" Target="https://talan.bank.gov.ua/get-user-certificate/UCD_Tt3x6k8VCw96ijUp" TargetMode="External"/><Relationship Id="rId660" Type="http://schemas.openxmlformats.org/officeDocument/2006/relationships/hyperlink" Target="https://talan.bank.gov.ua/get-user-certificate/UCD_TUWHPeNW-uj0YbBU" TargetMode="External"/><Relationship Id="rId106" Type="http://schemas.openxmlformats.org/officeDocument/2006/relationships/hyperlink" Target="https://talan.bank.gov.ua/get-user-certificate/UCD_TBgdpp7TPy2d8i5i" TargetMode="External"/><Relationship Id="rId313" Type="http://schemas.openxmlformats.org/officeDocument/2006/relationships/hyperlink" Target="https://talan.bank.gov.ua/get-user-certificate/UCD_TgNPlMmvGYRlA-t2" TargetMode="External"/><Relationship Id="rId495" Type="http://schemas.openxmlformats.org/officeDocument/2006/relationships/hyperlink" Target="https://talan.bank.gov.ua/get-user-certificate/UCD_TGyqpggLZtnoKbkz" TargetMode="External"/><Relationship Id="rId716" Type="http://schemas.openxmlformats.org/officeDocument/2006/relationships/hyperlink" Target="https://talan.bank.gov.ua/get-user-certificate/UCD_TGtLaAK-Sjl52g91" TargetMode="External"/><Relationship Id="rId758" Type="http://schemas.openxmlformats.org/officeDocument/2006/relationships/hyperlink" Target="https://talan.bank.gov.ua/get-user-certificate/UCD_T9fVrSvF1vu2t19E" TargetMode="External"/><Relationship Id="rId10" Type="http://schemas.openxmlformats.org/officeDocument/2006/relationships/hyperlink" Target="https://talan.bank.gov.ua/get-user-certificate/UCD_TKURinlz95MMUT3p" TargetMode="External"/><Relationship Id="rId52" Type="http://schemas.openxmlformats.org/officeDocument/2006/relationships/hyperlink" Target="https://talan.bank.gov.ua/get-user-certificate/UCD_Taa1x0t9WzxaIP5D" TargetMode="External"/><Relationship Id="rId94" Type="http://schemas.openxmlformats.org/officeDocument/2006/relationships/hyperlink" Target="https://talan.bank.gov.ua/get-user-certificate/UCD_T2OCFhmhtGUc1Fkc" TargetMode="External"/><Relationship Id="rId148" Type="http://schemas.openxmlformats.org/officeDocument/2006/relationships/hyperlink" Target="https://talan.bank.gov.ua/get-user-certificate/UCD_Thj_-nNWT0mRIASh" TargetMode="External"/><Relationship Id="rId355" Type="http://schemas.openxmlformats.org/officeDocument/2006/relationships/hyperlink" Target="https://talan.bank.gov.ua/get-user-certificate/UCD_TufngoG1vFn5thmx" TargetMode="External"/><Relationship Id="rId397" Type="http://schemas.openxmlformats.org/officeDocument/2006/relationships/hyperlink" Target="https://talan.bank.gov.ua/get-user-certificate/UCD_TAJ3iqVfGy64lqch" TargetMode="External"/><Relationship Id="rId520" Type="http://schemas.openxmlformats.org/officeDocument/2006/relationships/hyperlink" Target="https://talan.bank.gov.ua/get-user-certificate/UCD_TTfSEjQzHywzDEWc" TargetMode="External"/><Relationship Id="rId562" Type="http://schemas.openxmlformats.org/officeDocument/2006/relationships/hyperlink" Target="https://talan.bank.gov.ua/get-user-certificate/UCD_TdBi-ECYak2KJwWZ" TargetMode="External"/><Relationship Id="rId618" Type="http://schemas.openxmlformats.org/officeDocument/2006/relationships/hyperlink" Target="https://talan.bank.gov.ua/get-user-certificate/UCD_TRTIYAgUVMg8n9Pf" TargetMode="External"/><Relationship Id="rId215" Type="http://schemas.openxmlformats.org/officeDocument/2006/relationships/hyperlink" Target="https://talan.bank.gov.ua/get-user-certificate/UCD_T-eXK-wsH95RAFYj" TargetMode="External"/><Relationship Id="rId257" Type="http://schemas.openxmlformats.org/officeDocument/2006/relationships/hyperlink" Target="https://talan.bank.gov.ua/get-user-certificate/UCD_TE3JCUjaTUhSqnzz" TargetMode="External"/><Relationship Id="rId422" Type="http://schemas.openxmlformats.org/officeDocument/2006/relationships/hyperlink" Target="https://talan.bank.gov.ua/get-user-certificate/UCD_TjVcPI9LIoJTOy5E" TargetMode="External"/><Relationship Id="rId464" Type="http://schemas.openxmlformats.org/officeDocument/2006/relationships/hyperlink" Target="https://talan.bank.gov.ua/get-user-certificate/UCD_TbIJSDWfJDt7xRYM" TargetMode="External"/><Relationship Id="rId299" Type="http://schemas.openxmlformats.org/officeDocument/2006/relationships/hyperlink" Target="https://talan.bank.gov.ua/get-user-certificate/UCD_TJKq_XyvCmgW-AKT" TargetMode="External"/><Relationship Id="rId727" Type="http://schemas.openxmlformats.org/officeDocument/2006/relationships/hyperlink" Target="https://talan.bank.gov.ua/get-user-certificate/UCD_TIqgumr8oJzoX8ou" TargetMode="External"/><Relationship Id="rId63" Type="http://schemas.openxmlformats.org/officeDocument/2006/relationships/hyperlink" Target="https://talan.bank.gov.ua/get-user-certificate/UCD_Tj2RNZNKUNhoVuRD" TargetMode="External"/><Relationship Id="rId159" Type="http://schemas.openxmlformats.org/officeDocument/2006/relationships/hyperlink" Target="https://talan.bank.gov.ua/get-user-certificate/UCD_TCxhwlEr3Fv-y3W7" TargetMode="External"/><Relationship Id="rId366" Type="http://schemas.openxmlformats.org/officeDocument/2006/relationships/hyperlink" Target="https://talan.bank.gov.ua/get-user-certificate/UCD_TU79mi_mr28U4jNK" TargetMode="External"/><Relationship Id="rId573" Type="http://schemas.openxmlformats.org/officeDocument/2006/relationships/hyperlink" Target="https://talan.bank.gov.ua/get-user-certificate/UCD_TxgPEZVnChqfSjrL" TargetMode="External"/><Relationship Id="rId780" Type="http://schemas.openxmlformats.org/officeDocument/2006/relationships/hyperlink" Target="https://talan.bank.gov.ua/get-user-certificate/UCD_TXaIQRwMx7JTN7ZN" TargetMode="External"/><Relationship Id="rId226" Type="http://schemas.openxmlformats.org/officeDocument/2006/relationships/hyperlink" Target="https://talan.bank.gov.ua/get-user-certificate/UCD_T5hIjCe-6t8JwowM" TargetMode="External"/><Relationship Id="rId433" Type="http://schemas.openxmlformats.org/officeDocument/2006/relationships/hyperlink" Target="https://talan.bank.gov.ua/get-user-certificate/UCD_TY3HCLZ2_yqyF_rr" TargetMode="External"/><Relationship Id="rId640" Type="http://schemas.openxmlformats.org/officeDocument/2006/relationships/hyperlink" Target="https://talan.bank.gov.ua/get-user-certificate/UCD_Tyr2tAWWxAO_gOH_" TargetMode="External"/><Relationship Id="rId738" Type="http://schemas.openxmlformats.org/officeDocument/2006/relationships/hyperlink" Target="https://talan.bank.gov.ua/get-user-certificate/UCD_Tb_zzR8itirXiQJo" TargetMode="External"/><Relationship Id="rId74" Type="http://schemas.openxmlformats.org/officeDocument/2006/relationships/hyperlink" Target="https://talan.bank.gov.ua/get-user-certificate/UCD_TOxxJl9OHrOKP21I" TargetMode="External"/><Relationship Id="rId377" Type="http://schemas.openxmlformats.org/officeDocument/2006/relationships/hyperlink" Target="https://talan.bank.gov.ua/get-user-certificate/UCD_TtPbklfpwjgPjdAi" TargetMode="External"/><Relationship Id="rId500" Type="http://schemas.openxmlformats.org/officeDocument/2006/relationships/hyperlink" Target="https://talan.bank.gov.ua/get-user-certificate/UCD_TlITM30KXxILsjRs" TargetMode="External"/><Relationship Id="rId584" Type="http://schemas.openxmlformats.org/officeDocument/2006/relationships/hyperlink" Target="https://talan.bank.gov.ua/get-user-certificate/UCD_Tag8iY0ZxXtUxUqv" TargetMode="External"/><Relationship Id="rId805" Type="http://schemas.openxmlformats.org/officeDocument/2006/relationships/hyperlink" Target="https://talan.bank.gov.ua/get-user-certificate/UCD_TXr_VTwPk3UTiqTi" TargetMode="External"/><Relationship Id="rId5" Type="http://schemas.openxmlformats.org/officeDocument/2006/relationships/hyperlink" Target="https://talan.bank.gov.ua/get-user-certificate/UCD_T5edpUe2JD8S9Lpb" TargetMode="External"/><Relationship Id="rId237" Type="http://schemas.openxmlformats.org/officeDocument/2006/relationships/hyperlink" Target="https://talan.bank.gov.ua/get-user-certificate/UCD_Trdw4ft7jCqR1_W-" TargetMode="External"/><Relationship Id="rId791" Type="http://schemas.openxmlformats.org/officeDocument/2006/relationships/hyperlink" Target="https://talan.bank.gov.ua/get-user-certificate/UCD_TXaiJnZcNExTNRZi" TargetMode="External"/><Relationship Id="rId444" Type="http://schemas.openxmlformats.org/officeDocument/2006/relationships/hyperlink" Target="https://talan.bank.gov.ua/get-user-certificate/UCD_T_Os57preItl0qqA" TargetMode="External"/><Relationship Id="rId651" Type="http://schemas.openxmlformats.org/officeDocument/2006/relationships/hyperlink" Target="https://talan.bank.gov.ua/get-user-certificate/UCD_TN6Kb7ZsJzJPuy-s" TargetMode="External"/><Relationship Id="rId749" Type="http://schemas.openxmlformats.org/officeDocument/2006/relationships/hyperlink" Target="https://talan.bank.gov.ua/get-user-certificate/UCD_TPPrNigrqxEIMJo5" TargetMode="External"/><Relationship Id="rId290" Type="http://schemas.openxmlformats.org/officeDocument/2006/relationships/hyperlink" Target="https://talan.bank.gov.ua/get-user-certificate/UCD_T5pwzYSpSpTLiH1o" TargetMode="External"/><Relationship Id="rId304" Type="http://schemas.openxmlformats.org/officeDocument/2006/relationships/hyperlink" Target="https://talan.bank.gov.ua/get-user-certificate/UCD_TcBmuVz-7s4Evx9K" TargetMode="External"/><Relationship Id="rId388" Type="http://schemas.openxmlformats.org/officeDocument/2006/relationships/hyperlink" Target="https://talan.bank.gov.ua/get-user-certificate/UCD_T46ZnYjzWPYFReU1" TargetMode="External"/><Relationship Id="rId511" Type="http://schemas.openxmlformats.org/officeDocument/2006/relationships/hyperlink" Target="https://talan.bank.gov.ua/get-user-certificate/UCD_T8fNAy3iVOmV56nE" TargetMode="External"/><Relationship Id="rId609" Type="http://schemas.openxmlformats.org/officeDocument/2006/relationships/hyperlink" Target="https://talan.bank.gov.ua/get-user-certificate/UCD_TPbn6oj3-9JSQbmb" TargetMode="External"/><Relationship Id="rId85" Type="http://schemas.openxmlformats.org/officeDocument/2006/relationships/hyperlink" Target="https://talan.bank.gov.ua/get-user-certificate/UCD_T-x234qzs9uph8X9" TargetMode="External"/><Relationship Id="rId150" Type="http://schemas.openxmlformats.org/officeDocument/2006/relationships/hyperlink" Target="https://talan.bank.gov.ua/get-user-certificate/UCD_TAbItf2DAz7JnOKe" TargetMode="External"/><Relationship Id="rId595" Type="http://schemas.openxmlformats.org/officeDocument/2006/relationships/hyperlink" Target="https://talan.bank.gov.ua/get-user-certificate/UCD_T7XlJkjzohavEzjQ" TargetMode="External"/><Relationship Id="rId248" Type="http://schemas.openxmlformats.org/officeDocument/2006/relationships/hyperlink" Target="https://talan.bank.gov.ua/get-user-certificate/UCD_TaaMwey3fwWGEPDk" TargetMode="External"/><Relationship Id="rId455" Type="http://schemas.openxmlformats.org/officeDocument/2006/relationships/hyperlink" Target="https://talan.bank.gov.ua/get-user-certificate/UCD_To77CssiYeIkuWiH" TargetMode="External"/><Relationship Id="rId662" Type="http://schemas.openxmlformats.org/officeDocument/2006/relationships/hyperlink" Target="https://talan.bank.gov.ua/get-user-certificate/UCD_TGtDcBrUzMTP91kK" TargetMode="External"/><Relationship Id="rId12" Type="http://schemas.openxmlformats.org/officeDocument/2006/relationships/hyperlink" Target="https://talan.bank.gov.ua/get-user-certificate/UCD_TRTliVgYdwMh1B85" TargetMode="External"/><Relationship Id="rId108" Type="http://schemas.openxmlformats.org/officeDocument/2006/relationships/hyperlink" Target="https://talan.bank.gov.ua/get-user-certificate/UCD_TohJK4X7R7UZj0K3" TargetMode="External"/><Relationship Id="rId315" Type="http://schemas.openxmlformats.org/officeDocument/2006/relationships/hyperlink" Target="https://talan.bank.gov.ua/get-user-certificate/UCD_TP5hlJdXTks18oPg" TargetMode="External"/><Relationship Id="rId522" Type="http://schemas.openxmlformats.org/officeDocument/2006/relationships/hyperlink" Target="https://talan.bank.gov.ua/get-user-certificate/UCD_TwsgXvDR87LrYqI8" TargetMode="External"/><Relationship Id="rId96" Type="http://schemas.openxmlformats.org/officeDocument/2006/relationships/hyperlink" Target="https://talan.bank.gov.ua/get-user-certificate/UCD_TwUfjhjsUNlrQN5U" TargetMode="External"/><Relationship Id="rId161" Type="http://schemas.openxmlformats.org/officeDocument/2006/relationships/hyperlink" Target="https://talan.bank.gov.ua/get-user-certificate/UCD_T9EVC5ylgxlUglYy" TargetMode="External"/><Relationship Id="rId399" Type="http://schemas.openxmlformats.org/officeDocument/2006/relationships/hyperlink" Target="https://talan.bank.gov.ua/get-user-certificate/UCD_TqBcsdTcNEMRdP2e" TargetMode="External"/><Relationship Id="rId259" Type="http://schemas.openxmlformats.org/officeDocument/2006/relationships/hyperlink" Target="https://talan.bank.gov.ua/get-user-certificate/UCD_TBuWG8gGTwXIzAyS" TargetMode="External"/><Relationship Id="rId466" Type="http://schemas.openxmlformats.org/officeDocument/2006/relationships/hyperlink" Target="https://talan.bank.gov.ua/get-user-certificate/UCD_TNsTHmQ0Rk6j3hu4" TargetMode="External"/><Relationship Id="rId673" Type="http://schemas.openxmlformats.org/officeDocument/2006/relationships/hyperlink" Target="https://talan.bank.gov.ua/get-user-certificate/UCD_Tl7A7_IqgGb9z229" TargetMode="External"/><Relationship Id="rId23" Type="http://schemas.openxmlformats.org/officeDocument/2006/relationships/hyperlink" Target="https://talan.bank.gov.ua/get-user-certificate/UCD_TNWNd0a1BkutW6z9" TargetMode="External"/><Relationship Id="rId119" Type="http://schemas.openxmlformats.org/officeDocument/2006/relationships/hyperlink" Target="https://talan.bank.gov.ua/get-user-certificate/UCD_Tnt-68WqTTHCfW5R" TargetMode="External"/><Relationship Id="rId326" Type="http://schemas.openxmlformats.org/officeDocument/2006/relationships/hyperlink" Target="https://talan.bank.gov.ua/get-user-certificate/UCD_Tz6CXcjonf6uwz0N" TargetMode="External"/><Relationship Id="rId533" Type="http://schemas.openxmlformats.org/officeDocument/2006/relationships/hyperlink" Target="https://talan.bank.gov.ua/get-user-certificate/UCD_T7qxzP11Rnk33IrS" TargetMode="External"/><Relationship Id="rId740" Type="http://schemas.openxmlformats.org/officeDocument/2006/relationships/hyperlink" Target="https://talan.bank.gov.ua/get-user-certificate/UCD_T-PPfU78vPSDSBQt" TargetMode="External"/><Relationship Id="rId172" Type="http://schemas.openxmlformats.org/officeDocument/2006/relationships/hyperlink" Target="https://talan.bank.gov.ua/get-user-certificate/UCD_TnDU40teZs_UML-c" TargetMode="External"/><Relationship Id="rId477" Type="http://schemas.openxmlformats.org/officeDocument/2006/relationships/hyperlink" Target="https://talan.bank.gov.ua/get-user-certificate/UCD_T_EXz7MPrpIB6bA4" TargetMode="External"/><Relationship Id="rId600" Type="http://schemas.openxmlformats.org/officeDocument/2006/relationships/hyperlink" Target="https://talan.bank.gov.ua/get-user-certificate/UCD_T_JrqAwaRl2ylR0P" TargetMode="External"/><Relationship Id="rId684" Type="http://schemas.openxmlformats.org/officeDocument/2006/relationships/hyperlink" Target="https://talan.bank.gov.ua/get-user-certificate/UCD_TWY7VoL1xTFkJtEv" TargetMode="External"/><Relationship Id="rId337" Type="http://schemas.openxmlformats.org/officeDocument/2006/relationships/hyperlink" Target="https://talan.bank.gov.ua/get-user-certificate/UCD_TdfOYHamsEqCyhNP" TargetMode="External"/><Relationship Id="rId34" Type="http://schemas.openxmlformats.org/officeDocument/2006/relationships/hyperlink" Target="https://talan.bank.gov.ua/get-user-certificate/UCD_Tp7Fzf7xFOkys0JL" TargetMode="External"/><Relationship Id="rId544" Type="http://schemas.openxmlformats.org/officeDocument/2006/relationships/hyperlink" Target="https://talan.bank.gov.ua/get-user-certificate/UCD_ToQbhGZKAf3P5edf" TargetMode="External"/><Relationship Id="rId751" Type="http://schemas.openxmlformats.org/officeDocument/2006/relationships/hyperlink" Target="https://talan.bank.gov.ua/get-user-certificate/UCD_TyUYxxwgDHXyKfue" TargetMode="External"/><Relationship Id="rId183" Type="http://schemas.openxmlformats.org/officeDocument/2006/relationships/hyperlink" Target="https://talan.bank.gov.ua/get-user-certificate/UCD_Tx-9j3ljxIEdp9ks" TargetMode="External"/><Relationship Id="rId390" Type="http://schemas.openxmlformats.org/officeDocument/2006/relationships/hyperlink" Target="https://talan.bank.gov.ua/get-user-certificate/UCD_TZMtfloUqmyNrMk3" TargetMode="External"/><Relationship Id="rId404" Type="http://schemas.openxmlformats.org/officeDocument/2006/relationships/hyperlink" Target="https://talan.bank.gov.ua/get-user-certificate/UCD_TXXRofmagBGi6sRx" TargetMode="External"/><Relationship Id="rId611" Type="http://schemas.openxmlformats.org/officeDocument/2006/relationships/hyperlink" Target="https://talan.bank.gov.ua/get-user-certificate/UCD_TSVAY6l6YkN_fvfe" TargetMode="External"/><Relationship Id="rId250" Type="http://schemas.openxmlformats.org/officeDocument/2006/relationships/hyperlink" Target="https://talan.bank.gov.ua/get-user-certificate/UCD_T6YPWhPg_PHVndB5" TargetMode="External"/><Relationship Id="rId488" Type="http://schemas.openxmlformats.org/officeDocument/2006/relationships/hyperlink" Target="https://talan.bank.gov.ua/get-user-certificate/UCD_Tpc5g7IdFKMdRb3C" TargetMode="External"/><Relationship Id="rId695" Type="http://schemas.openxmlformats.org/officeDocument/2006/relationships/hyperlink" Target="https://talan.bank.gov.ua/get-user-certificate/UCD_TQgYuN7KaStKN5DZ" TargetMode="External"/><Relationship Id="rId709" Type="http://schemas.openxmlformats.org/officeDocument/2006/relationships/hyperlink" Target="https://talan.bank.gov.ua/get-user-certificate/UCD_TLGH14AvwyL-v2Yc" TargetMode="External"/><Relationship Id="rId45" Type="http://schemas.openxmlformats.org/officeDocument/2006/relationships/hyperlink" Target="https://talan.bank.gov.ua/get-user-certificate/UCD_TRxm0JF2Kxwl7RBH" TargetMode="External"/><Relationship Id="rId110" Type="http://schemas.openxmlformats.org/officeDocument/2006/relationships/hyperlink" Target="https://talan.bank.gov.ua/get-user-certificate/UCD_TIPzdNUWxw3gFcYA" TargetMode="External"/><Relationship Id="rId348" Type="http://schemas.openxmlformats.org/officeDocument/2006/relationships/hyperlink" Target="https://talan.bank.gov.ua/get-user-certificate/UCD_TMP69PiXRY3D_esU" TargetMode="External"/><Relationship Id="rId555" Type="http://schemas.openxmlformats.org/officeDocument/2006/relationships/hyperlink" Target="https://talan.bank.gov.ua/get-user-certificate/UCD_Tl6wRFMfNqpfseq3" TargetMode="External"/><Relationship Id="rId762" Type="http://schemas.openxmlformats.org/officeDocument/2006/relationships/hyperlink" Target="https://talan.bank.gov.ua/get-user-certificate/UCD_TB91ExaoItLVIzSd" TargetMode="External"/><Relationship Id="rId194" Type="http://schemas.openxmlformats.org/officeDocument/2006/relationships/hyperlink" Target="https://talan.bank.gov.ua/get-user-certificate/UCD_T-0IH835Mz-fHn9h" TargetMode="External"/><Relationship Id="rId208" Type="http://schemas.openxmlformats.org/officeDocument/2006/relationships/hyperlink" Target="https://talan.bank.gov.ua/get-user-certificate/UCD_T1kchAEULLgD0UkX" TargetMode="External"/><Relationship Id="rId415" Type="http://schemas.openxmlformats.org/officeDocument/2006/relationships/hyperlink" Target="https://talan.bank.gov.ua/get-user-certificate/UCD_TEVuswRZtgaEr1JC" TargetMode="External"/><Relationship Id="rId622" Type="http://schemas.openxmlformats.org/officeDocument/2006/relationships/hyperlink" Target="https://talan.bank.gov.ua/get-user-certificate/UCD_T0Q-Lb_uWMgESP3U" TargetMode="External"/><Relationship Id="rId261" Type="http://schemas.openxmlformats.org/officeDocument/2006/relationships/hyperlink" Target="https://talan.bank.gov.ua/get-user-certificate/UCD_TLx4RU-LhE_RoA-p" TargetMode="External"/><Relationship Id="rId499" Type="http://schemas.openxmlformats.org/officeDocument/2006/relationships/hyperlink" Target="https://talan.bank.gov.ua/get-user-certificate/UCD_T3KaRNDco84qg4ur" TargetMode="External"/><Relationship Id="rId56" Type="http://schemas.openxmlformats.org/officeDocument/2006/relationships/hyperlink" Target="https://talan.bank.gov.ua/get-user-certificate/UCD_TDNCcWM0WU6RWcaF" TargetMode="External"/><Relationship Id="rId359" Type="http://schemas.openxmlformats.org/officeDocument/2006/relationships/hyperlink" Target="https://talan.bank.gov.ua/get-user-certificate/UCD_TdI0mH9lsre6jVxi" TargetMode="External"/><Relationship Id="rId566" Type="http://schemas.openxmlformats.org/officeDocument/2006/relationships/hyperlink" Target="https://talan.bank.gov.ua/get-user-certificate/UCD_TEeavAiEr1cBtNjs" TargetMode="External"/><Relationship Id="rId773" Type="http://schemas.openxmlformats.org/officeDocument/2006/relationships/hyperlink" Target="https://talan.bank.gov.ua/get-user-certificate/UCD_TiK9Zkgczu14veHm" TargetMode="External"/><Relationship Id="rId121" Type="http://schemas.openxmlformats.org/officeDocument/2006/relationships/hyperlink" Target="https://talan.bank.gov.ua/get-user-certificate/UCD_T7TGc3UdQukOGMSM" TargetMode="External"/><Relationship Id="rId219" Type="http://schemas.openxmlformats.org/officeDocument/2006/relationships/hyperlink" Target="https://talan.bank.gov.ua/get-user-certificate/UCD_T0Ewtmg3_9d6VYhP" TargetMode="External"/><Relationship Id="rId426" Type="http://schemas.openxmlformats.org/officeDocument/2006/relationships/hyperlink" Target="https://talan.bank.gov.ua/get-user-certificate/UCD_TewZ9uFwDbrjMHLY" TargetMode="External"/><Relationship Id="rId633" Type="http://schemas.openxmlformats.org/officeDocument/2006/relationships/hyperlink" Target="https://talan.bank.gov.ua/get-user-certificate/UCD_T9z_mnBP8u40esVb" TargetMode="External"/><Relationship Id="rId67" Type="http://schemas.openxmlformats.org/officeDocument/2006/relationships/hyperlink" Target="https://talan.bank.gov.ua/get-user-certificate/UCD_TdmqoDjHU8pJsJL5" TargetMode="External"/><Relationship Id="rId272" Type="http://schemas.openxmlformats.org/officeDocument/2006/relationships/hyperlink" Target="https://talan.bank.gov.ua/get-user-certificate/UCD_TTsVP_VWmQv_QlFO" TargetMode="External"/><Relationship Id="rId577" Type="http://schemas.openxmlformats.org/officeDocument/2006/relationships/hyperlink" Target="https://talan.bank.gov.ua/get-user-certificate/UCD_T75afoZOu3OJ8j-B" TargetMode="External"/><Relationship Id="rId700" Type="http://schemas.openxmlformats.org/officeDocument/2006/relationships/hyperlink" Target="https://talan.bank.gov.ua/get-user-certificate/UCD_T5a5AYzVf-7mjU1v" TargetMode="External"/><Relationship Id="rId132" Type="http://schemas.openxmlformats.org/officeDocument/2006/relationships/hyperlink" Target="https://talan.bank.gov.ua/get-user-certificate/UCD_TiBIyAbAPp0yGaUv" TargetMode="External"/><Relationship Id="rId784" Type="http://schemas.openxmlformats.org/officeDocument/2006/relationships/hyperlink" Target="https://talan.bank.gov.ua/get-user-certificate/UCD_TQD4xOPNB0FJPTAr" TargetMode="External"/><Relationship Id="rId437" Type="http://schemas.openxmlformats.org/officeDocument/2006/relationships/hyperlink" Target="https://talan.bank.gov.ua/get-user-certificate/UCD_T8qXeXmjUTXPq5eS" TargetMode="External"/><Relationship Id="rId644" Type="http://schemas.openxmlformats.org/officeDocument/2006/relationships/hyperlink" Target="https://talan.bank.gov.ua/get-user-certificate/UCD_TNCgvgz7-CzyeVj6" TargetMode="External"/><Relationship Id="rId283" Type="http://schemas.openxmlformats.org/officeDocument/2006/relationships/hyperlink" Target="https://talan.bank.gov.ua/get-user-certificate/UCD_TYkLc8-xIi2v_NNn" TargetMode="External"/><Relationship Id="rId490" Type="http://schemas.openxmlformats.org/officeDocument/2006/relationships/hyperlink" Target="https://talan.bank.gov.ua/get-user-certificate/UCD_TWaKyt9SzO7umiGR" TargetMode="External"/><Relationship Id="rId504" Type="http://schemas.openxmlformats.org/officeDocument/2006/relationships/hyperlink" Target="https://talan.bank.gov.ua/get-user-certificate/UCD_Thz6T44GUx_xsUo8" TargetMode="External"/><Relationship Id="rId711" Type="http://schemas.openxmlformats.org/officeDocument/2006/relationships/hyperlink" Target="https://talan.bank.gov.ua/get-user-certificate/UCD_TtXdO5frmt45KhBf" TargetMode="External"/><Relationship Id="rId78" Type="http://schemas.openxmlformats.org/officeDocument/2006/relationships/hyperlink" Target="https://talan.bank.gov.ua/get-user-certificate/UCD_TgfWVyynfEA81-Fi" TargetMode="External"/><Relationship Id="rId143" Type="http://schemas.openxmlformats.org/officeDocument/2006/relationships/hyperlink" Target="https://talan.bank.gov.ua/get-user-certificate/UCD_TUni6VPoYlEAWrB7" TargetMode="External"/><Relationship Id="rId350" Type="http://schemas.openxmlformats.org/officeDocument/2006/relationships/hyperlink" Target="https://talan.bank.gov.ua/get-user-certificate/UCD_TKErziTyAMfnXd9P" TargetMode="External"/><Relationship Id="rId588" Type="http://schemas.openxmlformats.org/officeDocument/2006/relationships/hyperlink" Target="https://talan.bank.gov.ua/get-user-certificate/UCD_TabX2VkMarF9LwLx" TargetMode="External"/><Relationship Id="rId795" Type="http://schemas.openxmlformats.org/officeDocument/2006/relationships/hyperlink" Target="https://talan.bank.gov.ua/get-user-certificate/UCD_ThHfuB1ZWdUNGGl4" TargetMode="External"/><Relationship Id="rId809" Type="http://schemas.openxmlformats.org/officeDocument/2006/relationships/hyperlink" Target="https://talan.bank.gov.ua/get-user-certificate/UCD_TWET6yd0aZP7Dc_B" TargetMode="External"/><Relationship Id="rId9" Type="http://schemas.openxmlformats.org/officeDocument/2006/relationships/hyperlink" Target="https://talan.bank.gov.ua/get-user-certificate/UCD_T3jpNd_a7VIdKdjH" TargetMode="External"/><Relationship Id="rId210" Type="http://schemas.openxmlformats.org/officeDocument/2006/relationships/hyperlink" Target="https://talan.bank.gov.ua/get-user-certificate/UCD_T6U1eVCzyX1NHTqS" TargetMode="External"/><Relationship Id="rId448" Type="http://schemas.openxmlformats.org/officeDocument/2006/relationships/hyperlink" Target="https://talan.bank.gov.ua/get-user-certificate/UCD_TlKqnqlsNBTCiE3W" TargetMode="External"/><Relationship Id="rId655" Type="http://schemas.openxmlformats.org/officeDocument/2006/relationships/hyperlink" Target="https://talan.bank.gov.ua/get-user-certificate/UCD_TzB5g0IcYWw1rHOZ" TargetMode="External"/><Relationship Id="rId294" Type="http://schemas.openxmlformats.org/officeDocument/2006/relationships/hyperlink" Target="https://talan.bank.gov.ua/get-user-certificate/UCD_TQLKqxuP3Matmk0d" TargetMode="External"/><Relationship Id="rId308" Type="http://schemas.openxmlformats.org/officeDocument/2006/relationships/hyperlink" Target="https://talan.bank.gov.ua/get-user-certificate/UCD_TSH9g9BtQRNzUOWr" TargetMode="External"/><Relationship Id="rId515" Type="http://schemas.openxmlformats.org/officeDocument/2006/relationships/hyperlink" Target="https://talan.bank.gov.ua/get-user-certificate/UCD_T0pBemP7IyVNaE-S" TargetMode="External"/><Relationship Id="rId722" Type="http://schemas.openxmlformats.org/officeDocument/2006/relationships/hyperlink" Target="https://talan.bank.gov.ua/get-user-certificate/UCD_TvBb2qqYA1XQzkUL" TargetMode="External"/><Relationship Id="rId89" Type="http://schemas.openxmlformats.org/officeDocument/2006/relationships/hyperlink" Target="https://talan.bank.gov.ua/get-user-certificate/UCD_TyHJOrulB1GuOGe8" TargetMode="External"/><Relationship Id="rId154" Type="http://schemas.openxmlformats.org/officeDocument/2006/relationships/hyperlink" Target="https://talan.bank.gov.ua/get-user-certificate/UCD_TbsO38NvZAW7zd4r" TargetMode="External"/><Relationship Id="rId361" Type="http://schemas.openxmlformats.org/officeDocument/2006/relationships/hyperlink" Target="https://talan.bank.gov.ua/get-user-certificate/UCD_TBkvbqyW1rNVxaDL" TargetMode="External"/><Relationship Id="rId599" Type="http://schemas.openxmlformats.org/officeDocument/2006/relationships/hyperlink" Target="https://talan.bank.gov.ua/get-user-certificate/UCD_Te7Q8UYMdJh4C-JR" TargetMode="External"/><Relationship Id="rId459" Type="http://schemas.openxmlformats.org/officeDocument/2006/relationships/hyperlink" Target="https://talan.bank.gov.ua/get-user-certificate/UCD_T1WyS1HTYwif5G-1" TargetMode="External"/><Relationship Id="rId666" Type="http://schemas.openxmlformats.org/officeDocument/2006/relationships/hyperlink" Target="https://talan.bank.gov.ua/get-user-certificate/UCD_TQ3-cuvSY7CFCuXG" TargetMode="External"/><Relationship Id="rId16" Type="http://schemas.openxmlformats.org/officeDocument/2006/relationships/hyperlink" Target="https://talan.bank.gov.ua/get-user-certificate/UCD_TB74WWV_CeoAetAx" TargetMode="External"/><Relationship Id="rId221" Type="http://schemas.openxmlformats.org/officeDocument/2006/relationships/hyperlink" Target="https://talan.bank.gov.ua/get-user-certificate/UCD_T4P9UnZltXtRdAOB" TargetMode="External"/><Relationship Id="rId319" Type="http://schemas.openxmlformats.org/officeDocument/2006/relationships/hyperlink" Target="https://talan.bank.gov.ua/get-user-certificate/UCD_TbkLzCMftCuOjxDj" TargetMode="External"/><Relationship Id="rId526" Type="http://schemas.openxmlformats.org/officeDocument/2006/relationships/hyperlink" Target="https://talan.bank.gov.ua/get-user-certificate/UCD_THjfWHWdcHT5vqXT" TargetMode="External"/><Relationship Id="rId733" Type="http://schemas.openxmlformats.org/officeDocument/2006/relationships/hyperlink" Target="https://talan.bank.gov.ua/get-user-certificate/UCD_TIgZP3v03R5qMatj" TargetMode="External"/><Relationship Id="rId165" Type="http://schemas.openxmlformats.org/officeDocument/2006/relationships/hyperlink" Target="https://talan.bank.gov.ua/get-user-certificate/UCD_T1j0HNvi8QCJL6PH" TargetMode="External"/><Relationship Id="rId372" Type="http://schemas.openxmlformats.org/officeDocument/2006/relationships/hyperlink" Target="https://talan.bank.gov.ua/get-user-certificate/UCD_T15qLbh08Lkx2x4t" TargetMode="External"/><Relationship Id="rId677" Type="http://schemas.openxmlformats.org/officeDocument/2006/relationships/hyperlink" Target="https://talan.bank.gov.ua/get-user-certificate/UCD_Tg_dRyzfPgaqysG1" TargetMode="External"/><Relationship Id="rId800" Type="http://schemas.openxmlformats.org/officeDocument/2006/relationships/hyperlink" Target="https://talan.bank.gov.ua/get-user-certificate/UCD_T4rIR2XaDEEmjM-F" TargetMode="External"/><Relationship Id="rId232" Type="http://schemas.openxmlformats.org/officeDocument/2006/relationships/hyperlink" Target="https://talan.bank.gov.ua/get-user-certificate/UCD_TwM4mAsgbPerZJCq" TargetMode="External"/><Relationship Id="rId27" Type="http://schemas.openxmlformats.org/officeDocument/2006/relationships/hyperlink" Target="https://talan.bank.gov.ua/get-user-certificate/UCD_TCl4Jqwq-13UJdMp" TargetMode="External"/><Relationship Id="rId537" Type="http://schemas.openxmlformats.org/officeDocument/2006/relationships/hyperlink" Target="https://talan.bank.gov.ua/get-user-certificate/UCD_TrZ7GHvA1SLtXNnX" TargetMode="External"/><Relationship Id="rId744" Type="http://schemas.openxmlformats.org/officeDocument/2006/relationships/hyperlink" Target="https://talan.bank.gov.ua/get-user-certificate/UCD_TYmvRUuNuLI2T64C" TargetMode="External"/><Relationship Id="rId80" Type="http://schemas.openxmlformats.org/officeDocument/2006/relationships/hyperlink" Target="https://talan.bank.gov.ua/get-user-certificate/UCD_TIFLKMHCutu4UTCa" TargetMode="External"/><Relationship Id="rId176" Type="http://schemas.openxmlformats.org/officeDocument/2006/relationships/hyperlink" Target="https://talan.bank.gov.ua/get-user-certificate/UCD_T9sJZm1QoUwLOxNk" TargetMode="External"/><Relationship Id="rId383" Type="http://schemas.openxmlformats.org/officeDocument/2006/relationships/hyperlink" Target="https://talan.bank.gov.ua/get-user-certificate/UCD_TN5OqXaVyt9LEK_R" TargetMode="External"/><Relationship Id="rId590" Type="http://schemas.openxmlformats.org/officeDocument/2006/relationships/hyperlink" Target="https://talan.bank.gov.ua/get-user-certificate/UCD_TZ5K2xaPY55rZRhw" TargetMode="External"/><Relationship Id="rId604" Type="http://schemas.openxmlformats.org/officeDocument/2006/relationships/hyperlink" Target="https://talan.bank.gov.ua/get-user-certificate/UCD_TnfAwEcH6U3hNBV-" TargetMode="External"/><Relationship Id="rId243" Type="http://schemas.openxmlformats.org/officeDocument/2006/relationships/hyperlink" Target="https://talan.bank.gov.ua/get-user-certificate/UCD_Tml9XI6IjYdc1GOT" TargetMode="External"/><Relationship Id="rId450" Type="http://schemas.openxmlformats.org/officeDocument/2006/relationships/hyperlink" Target="https://talan.bank.gov.ua/get-user-certificate/UCD_Tm7GpMXO0FrdcRu-" TargetMode="External"/><Relationship Id="rId688" Type="http://schemas.openxmlformats.org/officeDocument/2006/relationships/hyperlink" Target="https://talan.bank.gov.ua/get-user-certificate/UCD_TtTDoxRN8qnM2fNJ" TargetMode="External"/><Relationship Id="rId38" Type="http://schemas.openxmlformats.org/officeDocument/2006/relationships/hyperlink" Target="https://talan.bank.gov.ua/get-user-certificate/UCD_TeXT37UfLF3ZSZXe" TargetMode="External"/><Relationship Id="rId103" Type="http://schemas.openxmlformats.org/officeDocument/2006/relationships/hyperlink" Target="https://talan.bank.gov.ua/get-user-certificate/UCD_To1m-s-NFleX7LvZ" TargetMode="External"/><Relationship Id="rId310" Type="http://schemas.openxmlformats.org/officeDocument/2006/relationships/hyperlink" Target="https://talan.bank.gov.ua/get-user-certificate/UCD_TSLUyHAvvjD9saCy" TargetMode="External"/><Relationship Id="rId548" Type="http://schemas.openxmlformats.org/officeDocument/2006/relationships/hyperlink" Target="https://talan.bank.gov.ua/get-user-certificate/UCD_ToLiMaD-KKD8HnF_" TargetMode="External"/><Relationship Id="rId755" Type="http://schemas.openxmlformats.org/officeDocument/2006/relationships/hyperlink" Target="https://talan.bank.gov.ua/get-user-certificate/UCD_T9twRokseE8YLeSV" TargetMode="External"/><Relationship Id="rId91" Type="http://schemas.openxmlformats.org/officeDocument/2006/relationships/hyperlink" Target="https://talan.bank.gov.ua/get-user-certificate/UCD_TWt-oHTfSX8gVt8T" TargetMode="External"/><Relationship Id="rId187" Type="http://schemas.openxmlformats.org/officeDocument/2006/relationships/hyperlink" Target="https://talan.bank.gov.ua/get-user-certificate/UCD_T5X8RtxFtw1dPZD7" TargetMode="External"/><Relationship Id="rId394" Type="http://schemas.openxmlformats.org/officeDocument/2006/relationships/hyperlink" Target="https://talan.bank.gov.ua/get-user-certificate/UCD_TQ8LKcK96y-KLbMY" TargetMode="External"/><Relationship Id="rId408" Type="http://schemas.openxmlformats.org/officeDocument/2006/relationships/hyperlink" Target="https://talan.bank.gov.ua/get-user-certificate/UCD_TPLUapqXmxhOPKu7" TargetMode="External"/><Relationship Id="rId615" Type="http://schemas.openxmlformats.org/officeDocument/2006/relationships/hyperlink" Target="https://talan.bank.gov.ua/get-user-certificate/UCD_TWIJEhBdbIJ2MXaM" TargetMode="External"/><Relationship Id="rId254" Type="http://schemas.openxmlformats.org/officeDocument/2006/relationships/hyperlink" Target="https://talan.bank.gov.ua/get-user-certificate/UCD_TEN11OH_aB_D2QHE" TargetMode="External"/><Relationship Id="rId699" Type="http://schemas.openxmlformats.org/officeDocument/2006/relationships/hyperlink" Target="https://talan.bank.gov.ua/get-user-certificate/UCD_TimWhsY_OFyqk0lG" TargetMode="External"/><Relationship Id="rId49" Type="http://schemas.openxmlformats.org/officeDocument/2006/relationships/hyperlink" Target="https://talan.bank.gov.ua/get-user-certificate/UCD_TXqqygzNEXTabNcI" TargetMode="External"/><Relationship Id="rId114" Type="http://schemas.openxmlformats.org/officeDocument/2006/relationships/hyperlink" Target="https://talan.bank.gov.ua/get-user-certificate/UCD_TqoTjqVl_j0I9G9s" TargetMode="External"/><Relationship Id="rId461" Type="http://schemas.openxmlformats.org/officeDocument/2006/relationships/hyperlink" Target="https://talan.bank.gov.ua/get-user-certificate/UCD_T7fC-WaHXKdX5dzs" TargetMode="External"/><Relationship Id="rId559" Type="http://schemas.openxmlformats.org/officeDocument/2006/relationships/hyperlink" Target="https://talan.bank.gov.ua/get-user-certificate/UCD_TojRlL5nv1Db0rwm" TargetMode="External"/><Relationship Id="rId766" Type="http://schemas.openxmlformats.org/officeDocument/2006/relationships/hyperlink" Target="https://talan.bank.gov.ua/get-user-certificate/UCD_Txkt1JtYszVS_c-L" TargetMode="External"/><Relationship Id="rId198" Type="http://schemas.openxmlformats.org/officeDocument/2006/relationships/hyperlink" Target="https://talan.bank.gov.ua/get-user-certificate/UCD_TBzEIOavR7rNgDOb" TargetMode="External"/><Relationship Id="rId321" Type="http://schemas.openxmlformats.org/officeDocument/2006/relationships/hyperlink" Target="https://talan.bank.gov.ua/get-user-certificate/UCD_T3b6ej2ZqmVXT9wO" TargetMode="External"/><Relationship Id="rId419" Type="http://schemas.openxmlformats.org/officeDocument/2006/relationships/hyperlink" Target="https://talan.bank.gov.ua/get-user-certificate/UCD_TCEsQNbdbEDi9Eer" TargetMode="External"/><Relationship Id="rId626" Type="http://schemas.openxmlformats.org/officeDocument/2006/relationships/hyperlink" Target="https://talan.bank.gov.ua/get-user-certificate/UCD_TCEzJ73A0f3ATIha" TargetMode="External"/><Relationship Id="rId265" Type="http://schemas.openxmlformats.org/officeDocument/2006/relationships/hyperlink" Target="https://talan.bank.gov.ua/get-user-certificate/UCD_T1Xl939793ChEhus" TargetMode="External"/><Relationship Id="rId472" Type="http://schemas.openxmlformats.org/officeDocument/2006/relationships/hyperlink" Target="https://talan.bank.gov.ua/get-user-certificate/UCD_TS7516CJmIIuQSTo" TargetMode="External"/><Relationship Id="rId125" Type="http://schemas.openxmlformats.org/officeDocument/2006/relationships/hyperlink" Target="https://talan.bank.gov.ua/get-user-certificate/UCD_TD5PjTXKTejv37Yh" TargetMode="External"/><Relationship Id="rId332" Type="http://schemas.openxmlformats.org/officeDocument/2006/relationships/hyperlink" Target="https://talan.bank.gov.ua/get-user-certificate/UCD_TbzhnRgjvFP4Oy4F" TargetMode="External"/><Relationship Id="rId777" Type="http://schemas.openxmlformats.org/officeDocument/2006/relationships/hyperlink" Target="https://talan.bank.gov.ua/get-user-certificate/UCD_TxiDodim1gUVLCMD" TargetMode="External"/><Relationship Id="rId637" Type="http://schemas.openxmlformats.org/officeDocument/2006/relationships/hyperlink" Target="https://talan.bank.gov.ua/get-user-certificate/UCD_TDx1cNR7WaOm45r4" TargetMode="External"/><Relationship Id="rId276" Type="http://schemas.openxmlformats.org/officeDocument/2006/relationships/hyperlink" Target="https://talan.bank.gov.ua/get-user-certificate/UCD_TNKvCBjKfwO26UDQ" TargetMode="External"/><Relationship Id="rId483" Type="http://schemas.openxmlformats.org/officeDocument/2006/relationships/hyperlink" Target="https://talan.bank.gov.ua/get-user-certificate/UCD_TdAa03QIo5CORy21" TargetMode="External"/><Relationship Id="rId690" Type="http://schemas.openxmlformats.org/officeDocument/2006/relationships/hyperlink" Target="https://talan.bank.gov.ua/get-user-certificate/UCD_TMQGq4vIIwl9knKk" TargetMode="External"/><Relationship Id="rId704" Type="http://schemas.openxmlformats.org/officeDocument/2006/relationships/hyperlink" Target="https://talan.bank.gov.ua/get-user-certificate/UCD_TgKuQHgIMJ5XSnFl" TargetMode="External"/><Relationship Id="rId40" Type="http://schemas.openxmlformats.org/officeDocument/2006/relationships/hyperlink" Target="https://talan.bank.gov.ua/get-user-certificate/UCD_TZmtIw_1i2XEy9SQ" TargetMode="External"/><Relationship Id="rId136" Type="http://schemas.openxmlformats.org/officeDocument/2006/relationships/hyperlink" Target="https://talan.bank.gov.ua/get-user-certificate/UCD_TgLRG5IJ3bZqdSHM" TargetMode="External"/><Relationship Id="rId343" Type="http://schemas.openxmlformats.org/officeDocument/2006/relationships/hyperlink" Target="https://talan.bank.gov.ua/get-user-certificate/UCD_TrdSVOhNh-KwBgqK" TargetMode="External"/><Relationship Id="rId550" Type="http://schemas.openxmlformats.org/officeDocument/2006/relationships/hyperlink" Target="https://talan.bank.gov.ua/get-user-certificate/UCD_ThL2Kz6P8qXKvi6j" TargetMode="External"/><Relationship Id="rId788" Type="http://schemas.openxmlformats.org/officeDocument/2006/relationships/hyperlink" Target="https://talan.bank.gov.ua/get-user-certificate/UCD_TEc2BdQuiC0_lUX-" TargetMode="External"/><Relationship Id="rId203" Type="http://schemas.openxmlformats.org/officeDocument/2006/relationships/hyperlink" Target="https://talan.bank.gov.ua/get-user-certificate/UCD_TjnfzBXqUt1rmt4I" TargetMode="External"/><Relationship Id="rId648" Type="http://schemas.openxmlformats.org/officeDocument/2006/relationships/hyperlink" Target="https://talan.bank.gov.ua/get-user-certificate/UCD_TdCEu8kFqbqg9Ysu" TargetMode="External"/><Relationship Id="rId287" Type="http://schemas.openxmlformats.org/officeDocument/2006/relationships/hyperlink" Target="https://talan.bank.gov.ua/get-user-certificate/UCD_TPv-0g3Qt7JDOE_l" TargetMode="External"/><Relationship Id="rId410" Type="http://schemas.openxmlformats.org/officeDocument/2006/relationships/hyperlink" Target="https://talan.bank.gov.ua/get-user-certificate/UCD_TVNIURm9yCitbPWY" TargetMode="External"/><Relationship Id="rId494" Type="http://schemas.openxmlformats.org/officeDocument/2006/relationships/hyperlink" Target="https://talan.bank.gov.ua/get-user-certificate/UCD_T5SgbYWk4FqlKgwl" TargetMode="External"/><Relationship Id="rId508" Type="http://schemas.openxmlformats.org/officeDocument/2006/relationships/hyperlink" Target="https://talan.bank.gov.ua/get-user-certificate/UCD_TSqJVEFxdMrKU7GH" TargetMode="External"/><Relationship Id="rId715" Type="http://schemas.openxmlformats.org/officeDocument/2006/relationships/hyperlink" Target="https://talan.bank.gov.ua/get-user-certificate/UCD_TsyOxHTsPI1la2a7" TargetMode="External"/><Relationship Id="rId147" Type="http://schemas.openxmlformats.org/officeDocument/2006/relationships/hyperlink" Target="https://talan.bank.gov.ua/get-user-certificate/UCD_Txhxu_RfG-ripAML" TargetMode="External"/><Relationship Id="rId354" Type="http://schemas.openxmlformats.org/officeDocument/2006/relationships/hyperlink" Target="https://talan.bank.gov.ua/get-user-certificate/UCD_TWM8M-TYo8AXAkWN" TargetMode="External"/><Relationship Id="rId799" Type="http://schemas.openxmlformats.org/officeDocument/2006/relationships/hyperlink" Target="https://talan.bank.gov.ua/get-user-certificate/UCD_TCUM7htoO4Kunnhc" TargetMode="External"/><Relationship Id="rId51" Type="http://schemas.openxmlformats.org/officeDocument/2006/relationships/hyperlink" Target="https://talan.bank.gov.ua/get-user-certificate/UCD_TqS7YhbP8V3-bLcr" TargetMode="External"/><Relationship Id="rId561" Type="http://schemas.openxmlformats.org/officeDocument/2006/relationships/hyperlink" Target="https://talan.bank.gov.ua/get-user-certificate/UCD_Tq8V5stpCQ8Jx0nQ" TargetMode="External"/><Relationship Id="rId659" Type="http://schemas.openxmlformats.org/officeDocument/2006/relationships/hyperlink" Target="https://talan.bank.gov.ua/get-user-certificate/UCD_TY214IdsUEL0LZ8u" TargetMode="External"/><Relationship Id="rId214" Type="http://schemas.openxmlformats.org/officeDocument/2006/relationships/hyperlink" Target="https://talan.bank.gov.ua/get-user-certificate/UCD_TnsMw3h-e2Mrx-iq" TargetMode="External"/><Relationship Id="rId298" Type="http://schemas.openxmlformats.org/officeDocument/2006/relationships/hyperlink" Target="https://talan.bank.gov.ua/get-user-certificate/UCD_TirY6LJKA6_wezsp" TargetMode="External"/><Relationship Id="rId421" Type="http://schemas.openxmlformats.org/officeDocument/2006/relationships/hyperlink" Target="https://talan.bank.gov.ua/get-user-certificate/UCD_TKEXN_au1uFTy5kb" TargetMode="External"/><Relationship Id="rId519" Type="http://schemas.openxmlformats.org/officeDocument/2006/relationships/hyperlink" Target="https://talan.bank.gov.ua/get-user-certificate/UCD_T9p1C3JNgN97L5Kh" TargetMode="External"/><Relationship Id="rId158" Type="http://schemas.openxmlformats.org/officeDocument/2006/relationships/hyperlink" Target="https://talan.bank.gov.ua/get-user-certificate/UCD_T3Trer7lGm1FHhIW" TargetMode="External"/><Relationship Id="rId726" Type="http://schemas.openxmlformats.org/officeDocument/2006/relationships/hyperlink" Target="https://talan.bank.gov.ua/get-user-certificate/UCD_Tzhbp3q0zu-KT9xp" TargetMode="External"/><Relationship Id="rId62" Type="http://schemas.openxmlformats.org/officeDocument/2006/relationships/hyperlink" Target="https://talan.bank.gov.ua/get-user-certificate/UCD_TdxudszbQ5Y8weIO" TargetMode="External"/><Relationship Id="rId365" Type="http://schemas.openxmlformats.org/officeDocument/2006/relationships/hyperlink" Target="https://talan.bank.gov.ua/get-user-certificate/UCD_TR7IfbJKYCRL7RBo" TargetMode="External"/><Relationship Id="rId572" Type="http://schemas.openxmlformats.org/officeDocument/2006/relationships/hyperlink" Target="https://talan.bank.gov.ua/get-user-certificate/UCD_T8jKMDw8iKA0Q90p" TargetMode="External"/><Relationship Id="rId225" Type="http://schemas.openxmlformats.org/officeDocument/2006/relationships/hyperlink" Target="https://talan.bank.gov.ua/get-user-certificate/UCD_TqkCMBVjpDI6ErtF" TargetMode="External"/><Relationship Id="rId432" Type="http://schemas.openxmlformats.org/officeDocument/2006/relationships/hyperlink" Target="https://talan.bank.gov.ua/get-user-certificate/UCD_TnjWhnFBsykd4Qj0" TargetMode="External"/><Relationship Id="rId737" Type="http://schemas.openxmlformats.org/officeDocument/2006/relationships/hyperlink" Target="https://talan.bank.gov.ua/get-user-certificate/UCD_T0U1LbY-GfMKbSPC" TargetMode="External"/><Relationship Id="rId73" Type="http://schemas.openxmlformats.org/officeDocument/2006/relationships/hyperlink" Target="https://talan.bank.gov.ua/get-user-certificate/UCD_TP6XLWR1OdAVJXaP" TargetMode="External"/><Relationship Id="rId169" Type="http://schemas.openxmlformats.org/officeDocument/2006/relationships/hyperlink" Target="https://talan.bank.gov.ua/get-user-certificate/UCD_Tv02sqWQNimLV7yA" TargetMode="External"/><Relationship Id="rId376" Type="http://schemas.openxmlformats.org/officeDocument/2006/relationships/hyperlink" Target="https://talan.bank.gov.ua/get-user-certificate/UCD_TV15r88Q21wYIoHF" TargetMode="External"/><Relationship Id="rId583" Type="http://schemas.openxmlformats.org/officeDocument/2006/relationships/hyperlink" Target="https://talan.bank.gov.ua/get-user-certificate/UCD_TTKPMi9PWDxLvVnn" TargetMode="External"/><Relationship Id="rId790" Type="http://schemas.openxmlformats.org/officeDocument/2006/relationships/hyperlink" Target="https://talan.bank.gov.ua/get-user-certificate/UCD_TTQkrzFYreDBJ-gM" TargetMode="External"/><Relationship Id="rId804" Type="http://schemas.openxmlformats.org/officeDocument/2006/relationships/hyperlink" Target="https://talan.bank.gov.ua/get-user-certificate/UCD_TWE5vTXRbQscDil3" TargetMode="External"/><Relationship Id="rId4" Type="http://schemas.openxmlformats.org/officeDocument/2006/relationships/hyperlink" Target="https://talan.bank.gov.ua/get-user-certificate/UCD_TVoPu2OIv-HBh6xU" TargetMode="External"/><Relationship Id="rId236" Type="http://schemas.openxmlformats.org/officeDocument/2006/relationships/hyperlink" Target="https://talan.bank.gov.ua/get-user-certificate/UCD_T1r2GSjtz1DDk7Zt" TargetMode="External"/><Relationship Id="rId443" Type="http://schemas.openxmlformats.org/officeDocument/2006/relationships/hyperlink" Target="https://talan.bank.gov.ua/get-user-certificate/UCD_TJJKWbrM3VeH7elK" TargetMode="External"/><Relationship Id="rId650" Type="http://schemas.openxmlformats.org/officeDocument/2006/relationships/hyperlink" Target="https://talan.bank.gov.ua/get-user-certificate/UCD_TdhM-kGnerIvhSNl" TargetMode="External"/><Relationship Id="rId303" Type="http://schemas.openxmlformats.org/officeDocument/2006/relationships/hyperlink" Target="https://talan.bank.gov.ua/get-user-certificate/UCD_TMPFjy3AXcYmIcOT" TargetMode="External"/><Relationship Id="rId748" Type="http://schemas.openxmlformats.org/officeDocument/2006/relationships/hyperlink" Target="https://talan.bank.gov.ua/get-user-certificate/UCD_TKi7X4sbQ7U0nNWC" TargetMode="External"/><Relationship Id="rId84" Type="http://schemas.openxmlformats.org/officeDocument/2006/relationships/hyperlink" Target="https://talan.bank.gov.ua/get-user-certificate/UCD_TIinQGPxzspJfaeA" TargetMode="External"/><Relationship Id="rId387" Type="http://schemas.openxmlformats.org/officeDocument/2006/relationships/hyperlink" Target="https://talan.bank.gov.ua/get-user-certificate/UCD_T_Zc6x5L6cS3aYYE" TargetMode="External"/><Relationship Id="rId510" Type="http://schemas.openxmlformats.org/officeDocument/2006/relationships/hyperlink" Target="https://talan.bank.gov.ua/get-user-certificate/UCD_T9gj2_i4uZsgtcJG" TargetMode="External"/><Relationship Id="rId594" Type="http://schemas.openxmlformats.org/officeDocument/2006/relationships/hyperlink" Target="https://talan.bank.gov.ua/get-user-certificate/UCD_T-LzhewDeNcdQHz7" TargetMode="External"/><Relationship Id="rId608" Type="http://schemas.openxmlformats.org/officeDocument/2006/relationships/hyperlink" Target="https://talan.bank.gov.ua/get-user-certificate/UCD_TLO9gcns-gN_9WsQ" TargetMode="External"/><Relationship Id="rId247" Type="http://schemas.openxmlformats.org/officeDocument/2006/relationships/hyperlink" Target="https://talan.bank.gov.ua/get-user-certificate/UCD_ThJzAdW0-o1VHdWR" TargetMode="External"/><Relationship Id="rId107" Type="http://schemas.openxmlformats.org/officeDocument/2006/relationships/hyperlink" Target="https://talan.bank.gov.ua/get-user-certificate/UCD_Tvo26Hc_o5O0h7bR" TargetMode="External"/><Relationship Id="rId454" Type="http://schemas.openxmlformats.org/officeDocument/2006/relationships/hyperlink" Target="https://talan.bank.gov.ua/get-user-certificate/UCD_Tsiw7znWHlPZ6ybT" TargetMode="External"/><Relationship Id="rId661" Type="http://schemas.openxmlformats.org/officeDocument/2006/relationships/hyperlink" Target="https://talan.bank.gov.ua/get-user-certificate/UCD_ToQUFlVgvqBeRHpE" TargetMode="External"/><Relationship Id="rId759" Type="http://schemas.openxmlformats.org/officeDocument/2006/relationships/hyperlink" Target="https://talan.bank.gov.ua/get-user-certificate/UCD_T1CNCOOzsNVSiRq1" TargetMode="External"/><Relationship Id="rId11" Type="http://schemas.openxmlformats.org/officeDocument/2006/relationships/hyperlink" Target="https://talan.bank.gov.ua/get-user-certificate/UCD_TYDFCsNIpmp-9mJ7" TargetMode="External"/><Relationship Id="rId314" Type="http://schemas.openxmlformats.org/officeDocument/2006/relationships/hyperlink" Target="https://talan.bank.gov.ua/get-user-certificate/UCD_TJbY_lqcy5XfwBZ8" TargetMode="External"/><Relationship Id="rId398" Type="http://schemas.openxmlformats.org/officeDocument/2006/relationships/hyperlink" Target="https://talan.bank.gov.ua/get-user-certificate/UCD_THi0sVCX4sHTSx5-" TargetMode="External"/><Relationship Id="rId521" Type="http://schemas.openxmlformats.org/officeDocument/2006/relationships/hyperlink" Target="https://talan.bank.gov.ua/get-user-certificate/UCD_TXSAELBWU-bQD6tv" TargetMode="External"/><Relationship Id="rId619" Type="http://schemas.openxmlformats.org/officeDocument/2006/relationships/hyperlink" Target="https://talan.bank.gov.ua/get-user-certificate/UCD_TTm48xbDUOA8BbQy" TargetMode="External"/><Relationship Id="rId95" Type="http://schemas.openxmlformats.org/officeDocument/2006/relationships/hyperlink" Target="https://talan.bank.gov.ua/get-user-certificate/UCD_TlzcnVoivclc1ita" TargetMode="External"/><Relationship Id="rId160" Type="http://schemas.openxmlformats.org/officeDocument/2006/relationships/hyperlink" Target="https://talan.bank.gov.ua/get-user-certificate/UCD_TzB9CzmCaHyRrocT" TargetMode="External"/><Relationship Id="rId258" Type="http://schemas.openxmlformats.org/officeDocument/2006/relationships/hyperlink" Target="https://talan.bank.gov.ua/get-user-certificate/UCD_TntcmcfiGn90XoCN" TargetMode="External"/><Relationship Id="rId465" Type="http://schemas.openxmlformats.org/officeDocument/2006/relationships/hyperlink" Target="https://talan.bank.gov.ua/get-user-certificate/UCD_TUkUKjcWXAtUcZL_" TargetMode="External"/><Relationship Id="rId672" Type="http://schemas.openxmlformats.org/officeDocument/2006/relationships/hyperlink" Target="https://talan.bank.gov.ua/get-user-certificate/UCD_TuWgdTtmvQDkMuGd" TargetMode="External"/><Relationship Id="rId22" Type="http://schemas.openxmlformats.org/officeDocument/2006/relationships/hyperlink" Target="https://talan.bank.gov.ua/get-user-certificate/UCD_TPszPIazmAvq78z5" TargetMode="External"/><Relationship Id="rId118" Type="http://schemas.openxmlformats.org/officeDocument/2006/relationships/hyperlink" Target="https://talan.bank.gov.ua/get-user-certificate/UCD_TlZpdJ8CgdJrO3KT" TargetMode="External"/><Relationship Id="rId325" Type="http://schemas.openxmlformats.org/officeDocument/2006/relationships/hyperlink" Target="https://talan.bank.gov.ua/get-user-certificate/UCD_T5bxLZ_CfLYc2tAG" TargetMode="External"/><Relationship Id="rId532" Type="http://schemas.openxmlformats.org/officeDocument/2006/relationships/hyperlink" Target="https://talan.bank.gov.ua/get-user-certificate/UCD_T2NMwvVxIPOvG_-G" TargetMode="External"/><Relationship Id="rId171" Type="http://schemas.openxmlformats.org/officeDocument/2006/relationships/hyperlink" Target="https://talan.bank.gov.ua/get-user-certificate/UCD_TnKtOx-wh6T1dYOV" TargetMode="External"/><Relationship Id="rId269" Type="http://schemas.openxmlformats.org/officeDocument/2006/relationships/hyperlink" Target="https://talan.bank.gov.ua/get-user-certificate/UCD_TgMQwmA-Mg6dF0FY" TargetMode="External"/><Relationship Id="rId476" Type="http://schemas.openxmlformats.org/officeDocument/2006/relationships/hyperlink" Target="https://talan.bank.gov.ua/get-user-certificate/UCD_T9Bjf6BQCrUvLZJb" TargetMode="External"/><Relationship Id="rId683" Type="http://schemas.openxmlformats.org/officeDocument/2006/relationships/hyperlink" Target="https://talan.bank.gov.ua/get-user-certificate/UCD_Tu1cPH0Plh44zYKH" TargetMode="External"/><Relationship Id="rId33" Type="http://schemas.openxmlformats.org/officeDocument/2006/relationships/hyperlink" Target="https://talan.bank.gov.ua/get-user-certificate/UCD_TLQi-rMbBzyTUong" TargetMode="External"/><Relationship Id="rId129" Type="http://schemas.openxmlformats.org/officeDocument/2006/relationships/hyperlink" Target="https://talan.bank.gov.ua/get-user-certificate/UCD_TTfEL6iXJ8I5Joft" TargetMode="External"/><Relationship Id="rId336" Type="http://schemas.openxmlformats.org/officeDocument/2006/relationships/hyperlink" Target="https://talan.bank.gov.ua/get-user-certificate/UCD_TjMaE-4WoTznmh7N" TargetMode="External"/><Relationship Id="rId543" Type="http://schemas.openxmlformats.org/officeDocument/2006/relationships/hyperlink" Target="https://talan.bank.gov.ua/get-user-certificate/UCD_ToWs4HB4ofFuAu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1"/>
  <sheetViews>
    <sheetView tabSelected="1" workbookViewId="0">
      <selection sqref="A1:XFD1"/>
    </sheetView>
  </sheetViews>
  <sheetFormatPr defaultRowHeight="14.4" x14ac:dyDescent="0.3"/>
  <cols>
    <col min="1" max="1" width="17.6640625" customWidth="1"/>
    <col min="2" max="2" width="17.88671875" customWidth="1"/>
    <col min="3" max="3" width="34.6640625" customWidth="1"/>
    <col min="4" max="4" width="61.1093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1892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HYPERLINK("https://talan.bank.gov.ua/get-user-certificate/UCD_TtAl80_QNIQA_Ma_","Завантажити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HYPERLINK("https://talan.bank.gov.ua/get-user-certificate/UCD_Tp76gQtoZFdmn51N","Завантажити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HYPERLINK("https://talan.bank.gov.ua/get-user-certificate/UCD_TOld0gDLgpT9yf8w","Завантажити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HYPERLINK("https://talan.bank.gov.ua/get-user-certificate/UCD_TVoPu2OIv-HBh6xU","Завантажити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HYPERLINK("https://talan.bank.gov.ua/get-user-certificate/UCD_T5edpUe2JD8S9Lpb","Завантажити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HYPERLINK("https://talan.bank.gov.ua/get-user-certificate/UCD_TQMGN2qHFIV6Ql2A","Завантажити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HYPERLINK("https://talan.bank.gov.ua/get-user-certificate/UCD_TSphsSvbwhl2n3jg","Завантажити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28</v>
      </c>
      <c r="E9" t="str">
        <f>HYPERLINK("https://talan.bank.gov.ua/get-user-certificate/UCD_TegVxf2zAq6vDgEW","Завантажити сертифікат")</f>
        <v>Завантажити сертифікат</v>
      </c>
    </row>
    <row r="10" spans="1:5" x14ac:dyDescent="0.3">
      <c r="A10" t="s">
        <v>29</v>
      </c>
      <c r="B10" t="s">
        <v>5</v>
      </c>
      <c r="C10" t="s">
        <v>30</v>
      </c>
      <c r="D10" t="s">
        <v>31</v>
      </c>
      <c r="E10" t="str">
        <f>HYPERLINK("https://talan.bank.gov.ua/get-user-certificate/UCD_T3jpNd_a7VIdKdjH","Завантажити сертифікат")</f>
        <v>Завантажити сертифікат</v>
      </c>
    </row>
    <row r="11" spans="1:5" x14ac:dyDescent="0.3">
      <c r="A11" t="s">
        <v>32</v>
      </c>
      <c r="B11" t="s">
        <v>5</v>
      </c>
      <c r="C11" t="s">
        <v>33</v>
      </c>
      <c r="D11" t="s">
        <v>34</v>
      </c>
      <c r="E11" t="str">
        <f>HYPERLINK("https://talan.bank.gov.ua/get-user-certificate/UCD_TKURinlz95MMUT3p","Завантажити сертифікат")</f>
        <v>Завантажити сертифікат</v>
      </c>
    </row>
    <row r="12" spans="1:5" x14ac:dyDescent="0.3">
      <c r="A12" t="s">
        <v>35</v>
      </c>
      <c r="B12" t="s">
        <v>5</v>
      </c>
      <c r="C12" t="s">
        <v>36</v>
      </c>
      <c r="D12" t="s">
        <v>16</v>
      </c>
      <c r="E12" t="str">
        <f>HYPERLINK("https://talan.bank.gov.ua/get-user-certificate/UCD_TYDFCsNIpmp-9mJ7","Завантажити сертифікат")</f>
        <v>Завантажити сертифікат</v>
      </c>
    </row>
    <row r="13" spans="1:5" x14ac:dyDescent="0.3">
      <c r="A13" t="s">
        <v>37</v>
      </c>
      <c r="B13" t="s">
        <v>5</v>
      </c>
      <c r="C13" t="s">
        <v>38</v>
      </c>
      <c r="D13" t="s">
        <v>39</v>
      </c>
      <c r="E13" t="str">
        <f>HYPERLINK("https://talan.bank.gov.ua/get-user-certificate/UCD_TRTliVgYdwMh1B85","Завантажити сертифікат")</f>
        <v>Завантажити сертифікат</v>
      </c>
    </row>
    <row r="14" spans="1:5" x14ac:dyDescent="0.3">
      <c r="A14" t="s">
        <v>40</v>
      </c>
      <c r="B14" t="s">
        <v>5</v>
      </c>
      <c r="C14" t="s">
        <v>41</v>
      </c>
      <c r="D14" t="s">
        <v>42</v>
      </c>
      <c r="E14" t="str">
        <f>HYPERLINK("https://talan.bank.gov.ua/get-user-certificate/UCD_TVe2alXgd1uRqwap","Завантажити сертифікат")</f>
        <v>Завантажити сертифікат</v>
      </c>
    </row>
    <row r="15" spans="1:5" x14ac:dyDescent="0.3">
      <c r="A15" t="s">
        <v>43</v>
      </c>
      <c r="B15" t="s">
        <v>5</v>
      </c>
      <c r="C15" t="s">
        <v>44</v>
      </c>
      <c r="D15" t="s">
        <v>42</v>
      </c>
      <c r="E15" t="str">
        <f>HYPERLINK("https://talan.bank.gov.ua/get-user-certificate/UCD_TeujMQk6A_A7xZKt","Завантажити сертифікат")</f>
        <v>Завантажити сертифікат</v>
      </c>
    </row>
    <row r="16" spans="1:5" x14ac:dyDescent="0.3">
      <c r="A16" t="s">
        <v>45</v>
      </c>
      <c r="B16" t="s">
        <v>5</v>
      </c>
      <c r="C16" t="s">
        <v>46</v>
      </c>
      <c r="D16" t="s">
        <v>16</v>
      </c>
      <c r="E16" t="str">
        <f>HYPERLINK("https://talan.bank.gov.ua/get-user-certificate/UCD_TUR3EuawLxwD3UHn","Завантажити сертифікат")</f>
        <v>Завантажити сертифікат</v>
      </c>
    </row>
    <row r="17" spans="1:5" x14ac:dyDescent="0.3">
      <c r="A17" t="s">
        <v>47</v>
      </c>
      <c r="B17" t="s">
        <v>5</v>
      </c>
      <c r="C17" t="s">
        <v>48</v>
      </c>
      <c r="D17" t="s">
        <v>42</v>
      </c>
      <c r="E17" t="str">
        <f>HYPERLINK("https://talan.bank.gov.ua/get-user-certificate/UCD_TB74WWV_CeoAetAx","Завантажити сертифікат")</f>
        <v>Завантажити сертифікат</v>
      </c>
    </row>
    <row r="18" spans="1:5" x14ac:dyDescent="0.3">
      <c r="A18" t="s">
        <v>49</v>
      </c>
      <c r="B18" t="s">
        <v>5</v>
      </c>
      <c r="C18" t="s">
        <v>50</v>
      </c>
      <c r="D18" t="s">
        <v>13</v>
      </c>
      <c r="E18" t="str">
        <f>HYPERLINK("https://talan.bank.gov.ua/get-user-certificate/UCD_TSU1vjtyXzQdQQNF","Завантажити сертифікат")</f>
        <v>Завантажити сертифікат</v>
      </c>
    </row>
    <row r="19" spans="1:5" x14ac:dyDescent="0.3">
      <c r="A19" t="s">
        <v>51</v>
      </c>
      <c r="B19" t="s">
        <v>5</v>
      </c>
      <c r="C19" t="s">
        <v>52</v>
      </c>
      <c r="D19" t="s">
        <v>53</v>
      </c>
      <c r="E19" t="str">
        <f>HYPERLINK("https://talan.bank.gov.ua/get-user-certificate/UCD_TVO2omtqlPXlIL-E","Завантажити сертифікат")</f>
        <v>Завантажити сертифікат</v>
      </c>
    </row>
    <row r="20" spans="1:5" x14ac:dyDescent="0.3">
      <c r="A20" t="s">
        <v>54</v>
      </c>
      <c r="B20" t="s">
        <v>5</v>
      </c>
      <c r="C20" t="s">
        <v>55</v>
      </c>
      <c r="D20" t="s">
        <v>13</v>
      </c>
      <c r="E20" t="str">
        <f>HYPERLINK("https://talan.bank.gov.ua/get-user-certificate/UCD_T71i62RWjIXqoUsX","Завантажити сертифікат")</f>
        <v>Завантажити сертифікат</v>
      </c>
    </row>
    <row r="21" spans="1:5" x14ac:dyDescent="0.3">
      <c r="A21" t="s">
        <v>56</v>
      </c>
      <c r="B21" t="s">
        <v>5</v>
      </c>
      <c r="C21" t="s">
        <v>57</v>
      </c>
      <c r="D21" t="s">
        <v>58</v>
      </c>
      <c r="E21" t="str">
        <f>HYPERLINK("https://talan.bank.gov.ua/get-user-certificate/UCD_TRIyOBgmIusi0zjQ","Завантажити сертифікат")</f>
        <v>Завантажити сертифікат</v>
      </c>
    </row>
    <row r="22" spans="1:5" x14ac:dyDescent="0.3">
      <c r="A22" t="s">
        <v>59</v>
      </c>
      <c r="B22" t="s">
        <v>5</v>
      </c>
      <c r="C22" t="s">
        <v>60</v>
      </c>
      <c r="D22" t="s">
        <v>61</v>
      </c>
      <c r="E22" t="str">
        <f>HYPERLINK("https://talan.bank.gov.ua/get-user-certificate/UCD_T5vj_kxespu1653o","Завантажити сертифікат")</f>
        <v>Завантажити сертифікат</v>
      </c>
    </row>
    <row r="23" spans="1:5" x14ac:dyDescent="0.3">
      <c r="A23" t="s">
        <v>62</v>
      </c>
      <c r="B23" t="s">
        <v>5</v>
      </c>
      <c r="C23" t="s">
        <v>63</v>
      </c>
      <c r="D23" t="s">
        <v>64</v>
      </c>
      <c r="E23" t="str">
        <f>HYPERLINK("https://talan.bank.gov.ua/get-user-certificate/UCD_TPszPIazmAvq78z5","Завантажити сертифікат")</f>
        <v>Завантажити сертифікат</v>
      </c>
    </row>
    <row r="24" spans="1:5" x14ac:dyDescent="0.3">
      <c r="A24" t="s">
        <v>65</v>
      </c>
      <c r="B24" t="s">
        <v>5</v>
      </c>
      <c r="C24" t="s">
        <v>66</v>
      </c>
      <c r="D24" t="s">
        <v>67</v>
      </c>
      <c r="E24" t="str">
        <f>HYPERLINK("https://talan.bank.gov.ua/get-user-certificate/UCD_TNWNd0a1BkutW6z9","Завантажити сертифікат")</f>
        <v>Завантажити сертифікат</v>
      </c>
    </row>
    <row r="25" spans="1:5" x14ac:dyDescent="0.3">
      <c r="A25" t="s">
        <v>68</v>
      </c>
      <c r="B25" t="s">
        <v>5</v>
      </c>
      <c r="C25" t="s">
        <v>69</v>
      </c>
      <c r="D25" t="s">
        <v>70</v>
      </c>
      <c r="E25" t="str">
        <f>HYPERLINK("https://talan.bank.gov.ua/get-user-certificate/UCD_TXaYo_V4Pv9-BIk-","Завантажити сертифікат")</f>
        <v>Завантажити сертифікат</v>
      </c>
    </row>
    <row r="26" spans="1:5" x14ac:dyDescent="0.3">
      <c r="A26" t="s">
        <v>71</v>
      </c>
      <c r="B26" t="s">
        <v>5</v>
      </c>
      <c r="C26" t="s">
        <v>72</v>
      </c>
      <c r="D26" t="s">
        <v>73</v>
      </c>
      <c r="E26" t="str">
        <f>HYPERLINK("https://talan.bank.gov.ua/get-user-certificate/UCD_TAw1VGUzrFU3vdxN","Завантажити сертифікат")</f>
        <v>Завантажити сертифікат</v>
      </c>
    </row>
    <row r="27" spans="1:5" x14ac:dyDescent="0.3">
      <c r="A27" t="s">
        <v>74</v>
      </c>
      <c r="B27" t="s">
        <v>5</v>
      </c>
      <c r="C27" t="s">
        <v>75</v>
      </c>
      <c r="D27" t="s">
        <v>34</v>
      </c>
      <c r="E27" t="str">
        <f>HYPERLINK("https://talan.bank.gov.ua/get-user-certificate/UCD_TdwjpSNNJtMHfyCj","Завантажити сертифікат")</f>
        <v>Завантажити сертифікат</v>
      </c>
    </row>
    <row r="28" spans="1:5" x14ac:dyDescent="0.3">
      <c r="A28" t="s">
        <v>76</v>
      </c>
      <c r="B28" t="s">
        <v>5</v>
      </c>
      <c r="C28" t="s">
        <v>77</v>
      </c>
      <c r="D28" t="s">
        <v>34</v>
      </c>
      <c r="E28" t="str">
        <f>HYPERLINK("https://talan.bank.gov.ua/get-user-certificate/UCD_TCl4Jqwq-13UJdMp","Завантажити сертифікат")</f>
        <v>Завантажити сертифікат</v>
      </c>
    </row>
    <row r="29" spans="1:5" x14ac:dyDescent="0.3">
      <c r="A29" t="s">
        <v>78</v>
      </c>
      <c r="B29" t="s">
        <v>5</v>
      </c>
      <c r="C29" t="s">
        <v>79</v>
      </c>
      <c r="D29" t="s">
        <v>80</v>
      </c>
      <c r="E29" t="str">
        <f>HYPERLINK("https://talan.bank.gov.ua/get-user-certificate/UCD_TXpg2qWeUHfoOtq1","Завантажити сертифікат")</f>
        <v>Завантажити сертифікат</v>
      </c>
    </row>
    <row r="30" spans="1:5" x14ac:dyDescent="0.3">
      <c r="A30" t="s">
        <v>81</v>
      </c>
      <c r="B30" t="s">
        <v>5</v>
      </c>
      <c r="C30" t="s">
        <v>82</v>
      </c>
      <c r="D30" t="s">
        <v>80</v>
      </c>
      <c r="E30" t="str">
        <f>HYPERLINK("https://talan.bank.gov.ua/get-user-certificate/UCD_TcZ7upVmUSiuYLyb","Завантажити сертифікат")</f>
        <v>Завантажити сертифікат</v>
      </c>
    </row>
    <row r="31" spans="1:5" x14ac:dyDescent="0.3">
      <c r="A31" t="s">
        <v>83</v>
      </c>
      <c r="B31" t="s">
        <v>5</v>
      </c>
      <c r="C31" t="s">
        <v>84</v>
      </c>
      <c r="D31" t="s">
        <v>80</v>
      </c>
      <c r="E31" t="str">
        <f>HYPERLINK("https://talan.bank.gov.ua/get-user-certificate/UCD_Ty6ksEhmtRsOjT3i","Завантажити сертифікат")</f>
        <v>Завантажити сертифікат</v>
      </c>
    </row>
    <row r="32" spans="1:5" x14ac:dyDescent="0.3">
      <c r="A32" t="s">
        <v>85</v>
      </c>
      <c r="B32" t="s">
        <v>5</v>
      </c>
      <c r="C32" t="s">
        <v>86</v>
      </c>
      <c r="D32" t="s">
        <v>87</v>
      </c>
      <c r="E32" t="str">
        <f>HYPERLINK("https://talan.bank.gov.ua/get-user-certificate/UCD_TaWDGPd2EM03vwtM","Завантажити сертифікат")</f>
        <v>Завантажити сертифікат</v>
      </c>
    </row>
    <row r="33" spans="1:5" x14ac:dyDescent="0.3">
      <c r="A33" t="s">
        <v>88</v>
      </c>
      <c r="B33" t="s">
        <v>5</v>
      </c>
      <c r="C33" t="s">
        <v>89</v>
      </c>
      <c r="D33" t="s">
        <v>80</v>
      </c>
      <c r="E33" t="str">
        <f>HYPERLINK("https://talan.bank.gov.ua/get-user-certificate/UCD_TpBPC5Jlz9HhN_g4","Завантажити сертифікат")</f>
        <v>Завантажити сертифікат</v>
      </c>
    </row>
    <row r="34" spans="1:5" x14ac:dyDescent="0.3">
      <c r="A34" t="s">
        <v>90</v>
      </c>
      <c r="B34" t="s">
        <v>5</v>
      </c>
      <c r="C34" t="s">
        <v>91</v>
      </c>
      <c r="D34" t="s">
        <v>92</v>
      </c>
      <c r="E34" t="str">
        <f>HYPERLINK("https://talan.bank.gov.ua/get-user-certificate/UCD_TLQi-rMbBzyTUong","Завантажити сертифікат")</f>
        <v>Завантажити сертифікат</v>
      </c>
    </row>
    <row r="35" spans="1:5" x14ac:dyDescent="0.3">
      <c r="A35" t="s">
        <v>93</v>
      </c>
      <c r="B35" t="s">
        <v>5</v>
      </c>
      <c r="C35" t="s">
        <v>94</v>
      </c>
      <c r="D35" t="s">
        <v>13</v>
      </c>
      <c r="E35" t="str">
        <f>HYPERLINK("https://talan.bank.gov.ua/get-user-certificate/UCD_Tp7Fzf7xFOkys0JL","Завантажити сертифікат")</f>
        <v>Завантажити сертифікат</v>
      </c>
    </row>
    <row r="36" spans="1:5" x14ac:dyDescent="0.3">
      <c r="A36" t="s">
        <v>95</v>
      </c>
      <c r="B36" t="s">
        <v>5</v>
      </c>
      <c r="C36" t="s">
        <v>96</v>
      </c>
      <c r="D36" t="s">
        <v>80</v>
      </c>
      <c r="E36" t="str">
        <f>HYPERLINK("https://talan.bank.gov.ua/get-user-certificate/UCD_T3Wp5HOiy40T9hAw","Завантажити сертифікат")</f>
        <v>Завантажити сертифікат</v>
      </c>
    </row>
    <row r="37" spans="1:5" x14ac:dyDescent="0.3">
      <c r="A37" t="s">
        <v>97</v>
      </c>
      <c r="B37" t="s">
        <v>5</v>
      </c>
      <c r="C37" t="s">
        <v>98</v>
      </c>
      <c r="D37" t="s">
        <v>13</v>
      </c>
      <c r="E37" t="str">
        <f>HYPERLINK("https://talan.bank.gov.ua/get-user-certificate/UCD_THgzGFTVAYG982N4","Завантажити сертифікат")</f>
        <v>Завантажити сертифікат</v>
      </c>
    </row>
    <row r="38" spans="1:5" x14ac:dyDescent="0.3">
      <c r="A38" t="s">
        <v>99</v>
      </c>
      <c r="B38" t="s">
        <v>5</v>
      </c>
      <c r="C38" t="s">
        <v>100</v>
      </c>
      <c r="D38" t="s">
        <v>80</v>
      </c>
      <c r="E38" t="str">
        <f>HYPERLINK("https://talan.bank.gov.ua/get-user-certificate/UCD_T4EkVmHIxYW-Ykk4","Завантажити сертифікат")</f>
        <v>Завантажити сертифікат</v>
      </c>
    </row>
    <row r="39" spans="1:5" x14ac:dyDescent="0.3">
      <c r="A39" t="s">
        <v>101</v>
      </c>
      <c r="B39" t="s">
        <v>5</v>
      </c>
      <c r="C39" t="s">
        <v>102</v>
      </c>
      <c r="D39" t="s">
        <v>80</v>
      </c>
      <c r="E39" t="str">
        <f>HYPERLINK("https://talan.bank.gov.ua/get-user-certificate/UCD_TeXT37UfLF3ZSZXe","Завантажити сертифікат")</f>
        <v>Завантажити сертифікат</v>
      </c>
    </row>
    <row r="40" spans="1:5" x14ac:dyDescent="0.3">
      <c r="A40" t="s">
        <v>103</v>
      </c>
      <c r="B40" t="s">
        <v>5</v>
      </c>
      <c r="C40" t="s">
        <v>104</v>
      </c>
      <c r="D40" t="s">
        <v>80</v>
      </c>
      <c r="E40" t="str">
        <f>HYPERLINK("https://talan.bank.gov.ua/get-user-certificate/UCD_TGroyUchJZ1oMfBD","Завантажити сертифікат")</f>
        <v>Завантажити сертифікат</v>
      </c>
    </row>
    <row r="41" spans="1:5" x14ac:dyDescent="0.3">
      <c r="A41" t="s">
        <v>105</v>
      </c>
      <c r="B41" t="s">
        <v>5</v>
      </c>
      <c r="C41" t="s">
        <v>106</v>
      </c>
      <c r="D41" t="s">
        <v>80</v>
      </c>
      <c r="E41" t="str">
        <f>HYPERLINK("https://talan.bank.gov.ua/get-user-certificate/UCD_TZmtIw_1i2XEy9SQ","Завантажити сертифікат")</f>
        <v>Завантажити сертифікат</v>
      </c>
    </row>
    <row r="42" spans="1:5" x14ac:dyDescent="0.3">
      <c r="A42" t="s">
        <v>107</v>
      </c>
      <c r="B42" t="s">
        <v>5</v>
      </c>
      <c r="C42" t="s">
        <v>108</v>
      </c>
      <c r="D42" t="s">
        <v>42</v>
      </c>
      <c r="E42" t="str">
        <f>HYPERLINK("https://talan.bank.gov.ua/get-user-certificate/UCD_Tqu2EkYGNurmMdHh","Завантажити сертифікат")</f>
        <v>Завантажити сертифікат</v>
      </c>
    </row>
    <row r="43" spans="1:5" x14ac:dyDescent="0.3">
      <c r="A43" t="s">
        <v>109</v>
      </c>
      <c r="B43" t="s">
        <v>5</v>
      </c>
      <c r="C43" t="s">
        <v>110</v>
      </c>
      <c r="D43" t="s">
        <v>80</v>
      </c>
      <c r="E43" t="str">
        <f>HYPERLINK("https://talan.bank.gov.ua/get-user-certificate/UCD_TGj0lZtTGsSPrLKK","Завантажити сертифікат")</f>
        <v>Завантажити сертифікат</v>
      </c>
    </row>
    <row r="44" spans="1:5" x14ac:dyDescent="0.3">
      <c r="A44" t="s">
        <v>111</v>
      </c>
      <c r="B44" t="s">
        <v>5</v>
      </c>
      <c r="C44" t="s">
        <v>112</v>
      </c>
      <c r="D44" t="s">
        <v>80</v>
      </c>
      <c r="E44" t="str">
        <f>HYPERLINK("https://talan.bank.gov.ua/get-user-certificate/UCD_TZRxljp-z27-0b2e","Завантажити сертифікат")</f>
        <v>Завантажити сертифікат</v>
      </c>
    </row>
    <row r="45" spans="1:5" x14ac:dyDescent="0.3">
      <c r="A45" t="s">
        <v>113</v>
      </c>
      <c r="B45" t="s">
        <v>5</v>
      </c>
      <c r="C45" t="s">
        <v>114</v>
      </c>
      <c r="D45" t="s">
        <v>42</v>
      </c>
      <c r="E45" t="str">
        <f>HYPERLINK("https://talan.bank.gov.ua/get-user-certificate/UCD_T6YW7dAP6EXn-S7m","Завантажити сертифікат")</f>
        <v>Завантажити сертифікат</v>
      </c>
    </row>
    <row r="46" spans="1:5" x14ac:dyDescent="0.3">
      <c r="A46" t="s">
        <v>115</v>
      </c>
      <c r="B46" t="s">
        <v>5</v>
      </c>
      <c r="C46" t="s">
        <v>116</v>
      </c>
      <c r="D46" t="s">
        <v>117</v>
      </c>
      <c r="E46" t="str">
        <f>HYPERLINK("https://talan.bank.gov.ua/get-user-certificate/UCD_TRxm0JF2Kxwl7RBH","Завантажити сертифікат")</f>
        <v>Завантажити сертифікат</v>
      </c>
    </row>
    <row r="47" spans="1:5" x14ac:dyDescent="0.3">
      <c r="A47" t="s">
        <v>118</v>
      </c>
      <c r="B47" t="s">
        <v>5</v>
      </c>
      <c r="C47" t="s">
        <v>119</v>
      </c>
      <c r="D47" t="s">
        <v>120</v>
      </c>
      <c r="E47" t="str">
        <f>HYPERLINK("https://talan.bank.gov.ua/get-user-certificate/UCD_T4R-WAwiET0J6X4D","Завантажити сертифікат")</f>
        <v>Завантажити сертифікат</v>
      </c>
    </row>
    <row r="48" spans="1:5" x14ac:dyDescent="0.3">
      <c r="A48" t="s">
        <v>121</v>
      </c>
      <c r="B48" t="s">
        <v>5</v>
      </c>
      <c r="C48" t="s">
        <v>122</v>
      </c>
      <c r="D48" t="s">
        <v>123</v>
      </c>
      <c r="E48" t="str">
        <f>HYPERLINK("https://talan.bank.gov.ua/get-user-certificate/UCD_TtGLvyPeTn-HMa4F","Завантажити сертифікат")</f>
        <v>Завантажити сертифікат</v>
      </c>
    </row>
    <row r="49" spans="1:5" x14ac:dyDescent="0.3">
      <c r="A49" t="s">
        <v>124</v>
      </c>
      <c r="B49" t="s">
        <v>5</v>
      </c>
      <c r="C49" t="s">
        <v>125</v>
      </c>
      <c r="D49" t="s">
        <v>126</v>
      </c>
      <c r="E49" t="str">
        <f>HYPERLINK("https://talan.bank.gov.ua/get-user-certificate/UCD_TgTZerNH4soZlf5E","Завантажити сертифікат")</f>
        <v>Завантажити сертифікат</v>
      </c>
    </row>
    <row r="50" spans="1:5" x14ac:dyDescent="0.3">
      <c r="A50" t="s">
        <v>127</v>
      </c>
      <c r="B50" t="s">
        <v>5</v>
      </c>
      <c r="C50" t="s">
        <v>128</v>
      </c>
      <c r="D50" t="s">
        <v>80</v>
      </c>
      <c r="E50" t="str">
        <f>HYPERLINK("https://talan.bank.gov.ua/get-user-certificate/UCD_TXqqygzNEXTabNcI","Завантажити сертифікат")</f>
        <v>Завантажити сертифікат</v>
      </c>
    </row>
    <row r="51" spans="1:5" x14ac:dyDescent="0.3">
      <c r="A51" t="s">
        <v>129</v>
      </c>
      <c r="B51" t="s">
        <v>5</v>
      </c>
      <c r="C51" t="s">
        <v>130</v>
      </c>
      <c r="D51" t="s">
        <v>92</v>
      </c>
      <c r="E51" t="str">
        <f>HYPERLINK("https://talan.bank.gov.ua/get-user-certificate/UCD_TBHNlIEmOYsKYls1","Завантажити сертифікат")</f>
        <v>Завантажити сертифікат</v>
      </c>
    </row>
    <row r="52" spans="1:5" x14ac:dyDescent="0.3">
      <c r="A52" t="s">
        <v>131</v>
      </c>
      <c r="B52" t="s">
        <v>5</v>
      </c>
      <c r="C52" t="s">
        <v>132</v>
      </c>
      <c r="D52" t="s">
        <v>133</v>
      </c>
      <c r="E52" t="str">
        <f>HYPERLINK("https://talan.bank.gov.ua/get-user-certificate/UCD_TqS7YhbP8V3-bLcr","Завантажити сертифікат")</f>
        <v>Завантажити сертифікат</v>
      </c>
    </row>
    <row r="53" spans="1:5" x14ac:dyDescent="0.3">
      <c r="A53" t="s">
        <v>134</v>
      </c>
      <c r="B53" t="s">
        <v>5</v>
      </c>
      <c r="C53" t="s">
        <v>135</v>
      </c>
      <c r="D53" t="s">
        <v>136</v>
      </c>
      <c r="E53" t="str">
        <f>HYPERLINK("https://talan.bank.gov.ua/get-user-certificate/UCD_Taa1x0t9WzxaIP5D","Завантажити сертифікат")</f>
        <v>Завантажити сертифікат</v>
      </c>
    </row>
    <row r="54" spans="1:5" x14ac:dyDescent="0.3">
      <c r="A54" t="s">
        <v>137</v>
      </c>
      <c r="B54" t="s">
        <v>5</v>
      </c>
      <c r="C54" t="s">
        <v>138</v>
      </c>
      <c r="D54" t="s">
        <v>139</v>
      </c>
      <c r="E54" t="str">
        <f>HYPERLINK("https://talan.bank.gov.ua/get-user-certificate/UCD_Tzy-Btb8UgOGKQ3X","Завантажити сертифікат")</f>
        <v>Завантажити сертифікат</v>
      </c>
    </row>
    <row r="55" spans="1:5" x14ac:dyDescent="0.3">
      <c r="A55" t="s">
        <v>140</v>
      </c>
      <c r="B55" t="s">
        <v>5</v>
      </c>
      <c r="C55" t="s">
        <v>141</v>
      </c>
      <c r="D55" t="s">
        <v>142</v>
      </c>
      <c r="E55" t="str">
        <f>HYPERLINK("https://talan.bank.gov.ua/get-user-certificate/UCD_TgEPyXt_anWLzPzs","Завантажити сертифікат")</f>
        <v>Завантажити сертифікат</v>
      </c>
    </row>
    <row r="56" spans="1:5" x14ac:dyDescent="0.3">
      <c r="A56" t="s">
        <v>143</v>
      </c>
      <c r="B56" t="s">
        <v>5</v>
      </c>
      <c r="C56" t="s">
        <v>144</v>
      </c>
      <c r="D56" t="s">
        <v>145</v>
      </c>
      <c r="E56" t="str">
        <f>HYPERLINK("https://talan.bank.gov.ua/get-user-certificate/UCD_T8ugNr_6ogNnxQwq","Завантажити сертифікат")</f>
        <v>Завантажити сертифікат</v>
      </c>
    </row>
    <row r="57" spans="1:5" x14ac:dyDescent="0.3">
      <c r="A57" t="s">
        <v>146</v>
      </c>
      <c r="B57" t="s">
        <v>5</v>
      </c>
      <c r="C57" t="s">
        <v>147</v>
      </c>
      <c r="D57" t="s">
        <v>148</v>
      </c>
      <c r="E57" t="str">
        <f>HYPERLINK("https://talan.bank.gov.ua/get-user-certificate/UCD_TDNCcWM0WU6RWcaF","Завантажити сертифікат")</f>
        <v>Завантажити сертифікат</v>
      </c>
    </row>
    <row r="58" spans="1:5" x14ac:dyDescent="0.3">
      <c r="A58" t="s">
        <v>149</v>
      </c>
      <c r="B58" t="s">
        <v>5</v>
      </c>
      <c r="C58" t="s">
        <v>150</v>
      </c>
      <c r="D58" t="s">
        <v>151</v>
      </c>
      <c r="E58" t="str">
        <f>HYPERLINK("https://talan.bank.gov.ua/get-user-certificate/UCD_TLD6yxAh5g6L6N77","Завантажити сертифікат")</f>
        <v>Завантажити сертифікат</v>
      </c>
    </row>
    <row r="59" spans="1:5" x14ac:dyDescent="0.3">
      <c r="A59" t="s">
        <v>152</v>
      </c>
      <c r="B59" t="s">
        <v>5</v>
      </c>
      <c r="C59" t="s">
        <v>153</v>
      </c>
      <c r="D59" t="s">
        <v>154</v>
      </c>
      <c r="E59" t="str">
        <f>HYPERLINK("https://talan.bank.gov.ua/get-user-certificate/UCD_TwClINYKb8WKySjs","Завантажити сертифікат")</f>
        <v>Завантажити сертифікат</v>
      </c>
    </row>
    <row r="60" spans="1:5" x14ac:dyDescent="0.3">
      <c r="A60" t="s">
        <v>155</v>
      </c>
      <c r="B60" t="s">
        <v>5</v>
      </c>
      <c r="C60" t="s">
        <v>156</v>
      </c>
      <c r="D60" t="s">
        <v>157</v>
      </c>
      <c r="E60" t="str">
        <f>HYPERLINK("https://talan.bank.gov.ua/get-user-certificate/UCD_TTWydiq2VIQX7nu2","Завантажити сертифікат")</f>
        <v>Завантажити сертифікат</v>
      </c>
    </row>
    <row r="61" spans="1:5" x14ac:dyDescent="0.3">
      <c r="A61" t="s">
        <v>158</v>
      </c>
      <c r="B61" t="s">
        <v>5</v>
      </c>
      <c r="C61" t="s">
        <v>159</v>
      </c>
      <c r="D61" t="s">
        <v>160</v>
      </c>
      <c r="E61" t="str">
        <f>HYPERLINK("https://talan.bank.gov.ua/get-user-certificate/UCD_Tc5fGSE7u8OHgf3R","Завантажити сертифікат")</f>
        <v>Завантажити сертифікат</v>
      </c>
    </row>
    <row r="62" spans="1:5" x14ac:dyDescent="0.3">
      <c r="A62" t="s">
        <v>161</v>
      </c>
      <c r="B62" t="s">
        <v>5</v>
      </c>
      <c r="C62" t="s">
        <v>162</v>
      </c>
      <c r="D62" t="s">
        <v>163</v>
      </c>
      <c r="E62" t="str">
        <f>HYPERLINK("https://talan.bank.gov.ua/get-user-certificate/UCD_TWaJmp5fCUdJR1m_","Завантажити сертифікат")</f>
        <v>Завантажити сертифікат</v>
      </c>
    </row>
    <row r="63" spans="1:5" x14ac:dyDescent="0.3">
      <c r="A63" t="s">
        <v>164</v>
      </c>
      <c r="B63" t="s">
        <v>5</v>
      </c>
      <c r="C63" t="s">
        <v>165</v>
      </c>
      <c r="D63" t="s">
        <v>166</v>
      </c>
      <c r="E63" t="str">
        <f>HYPERLINK("https://talan.bank.gov.ua/get-user-certificate/UCD_TdxudszbQ5Y8weIO","Завантажити сертифікат")</f>
        <v>Завантажити сертифікат</v>
      </c>
    </row>
    <row r="64" spans="1:5" x14ac:dyDescent="0.3">
      <c r="A64" t="s">
        <v>167</v>
      </c>
      <c r="B64" t="s">
        <v>5</v>
      </c>
      <c r="C64" t="s">
        <v>168</v>
      </c>
      <c r="D64" t="s">
        <v>169</v>
      </c>
      <c r="E64" t="str">
        <f>HYPERLINK("https://talan.bank.gov.ua/get-user-certificate/UCD_Tj2RNZNKUNhoVuRD","Завантажити сертифікат")</f>
        <v>Завантажити сертифікат</v>
      </c>
    </row>
    <row r="65" spans="1:5" x14ac:dyDescent="0.3">
      <c r="A65" t="s">
        <v>170</v>
      </c>
      <c r="B65" t="s">
        <v>5</v>
      </c>
      <c r="C65" t="s">
        <v>171</v>
      </c>
      <c r="D65" t="s">
        <v>172</v>
      </c>
      <c r="E65" t="str">
        <f>HYPERLINK("https://talan.bank.gov.ua/get-user-certificate/UCD_T8iqfd3FqCgNWBG4","Завантажити сертифікат")</f>
        <v>Завантажити сертифікат</v>
      </c>
    </row>
    <row r="66" spans="1:5" x14ac:dyDescent="0.3">
      <c r="A66" t="s">
        <v>173</v>
      </c>
      <c r="B66" t="s">
        <v>5</v>
      </c>
      <c r="C66" t="s">
        <v>174</v>
      </c>
      <c r="D66" t="s">
        <v>175</v>
      </c>
      <c r="E66" t="str">
        <f>HYPERLINK("https://talan.bank.gov.ua/get-user-certificate/UCD_T0ZucLPUwqkJ11od","Завантажити сертифікат")</f>
        <v>Завантажити сертифікат</v>
      </c>
    </row>
    <row r="67" spans="1:5" x14ac:dyDescent="0.3">
      <c r="A67" t="s">
        <v>176</v>
      </c>
      <c r="B67" t="s">
        <v>5</v>
      </c>
      <c r="C67" t="s">
        <v>177</v>
      </c>
      <c r="D67" t="s">
        <v>178</v>
      </c>
      <c r="E67" t="str">
        <f>HYPERLINK("https://talan.bank.gov.ua/get-user-certificate/UCD_T_I0JEIu4BicOKnN","Завантажити сертифікат")</f>
        <v>Завантажити сертифікат</v>
      </c>
    </row>
    <row r="68" spans="1:5" x14ac:dyDescent="0.3">
      <c r="A68" t="s">
        <v>179</v>
      </c>
      <c r="B68" t="s">
        <v>5</v>
      </c>
      <c r="C68" t="s">
        <v>180</v>
      </c>
      <c r="D68" t="s">
        <v>181</v>
      </c>
      <c r="E68" t="str">
        <f>HYPERLINK("https://talan.bank.gov.ua/get-user-certificate/UCD_TdmqoDjHU8pJsJL5","Завантажити сертифікат")</f>
        <v>Завантажити сертифікат</v>
      </c>
    </row>
    <row r="69" spans="1:5" x14ac:dyDescent="0.3">
      <c r="A69" t="s">
        <v>182</v>
      </c>
      <c r="B69" t="s">
        <v>5</v>
      </c>
      <c r="C69" t="s">
        <v>183</v>
      </c>
      <c r="D69" t="s">
        <v>28</v>
      </c>
      <c r="E69" t="str">
        <f>HYPERLINK("https://talan.bank.gov.ua/get-user-certificate/UCD_Tx8dirKBBbyMgtwx","Завантажити сертифікат")</f>
        <v>Завантажити сертифікат</v>
      </c>
    </row>
    <row r="70" spans="1:5" x14ac:dyDescent="0.3">
      <c r="A70" t="s">
        <v>184</v>
      </c>
      <c r="B70" t="s">
        <v>5</v>
      </c>
      <c r="C70" t="s">
        <v>185</v>
      </c>
      <c r="D70" t="s">
        <v>186</v>
      </c>
      <c r="E70" t="str">
        <f>HYPERLINK("https://talan.bank.gov.ua/get-user-certificate/UCD_TGAnJJD5xGnMvasS","Завантажити сертифікат")</f>
        <v>Завантажити сертифікат</v>
      </c>
    </row>
    <row r="71" spans="1:5" x14ac:dyDescent="0.3">
      <c r="A71" t="s">
        <v>187</v>
      </c>
      <c r="B71" t="s">
        <v>5</v>
      </c>
      <c r="C71" t="s">
        <v>188</v>
      </c>
      <c r="D71" t="s">
        <v>42</v>
      </c>
      <c r="E71" t="str">
        <f>HYPERLINK("https://talan.bank.gov.ua/get-user-certificate/UCD_T9HwTEwlwZYbWm_9","Завантажити сертифікат")</f>
        <v>Завантажити сертифікат</v>
      </c>
    </row>
    <row r="72" spans="1:5" x14ac:dyDescent="0.3">
      <c r="A72" t="s">
        <v>189</v>
      </c>
      <c r="B72" t="s">
        <v>5</v>
      </c>
      <c r="C72" t="s">
        <v>190</v>
      </c>
      <c r="D72" t="s">
        <v>191</v>
      </c>
      <c r="E72" t="str">
        <f>HYPERLINK("https://talan.bank.gov.ua/get-user-certificate/UCD_Tv0qXHPQYOT7KeBS","Завантажити сертифікат")</f>
        <v>Завантажити сертифікат</v>
      </c>
    </row>
    <row r="73" spans="1:5" x14ac:dyDescent="0.3">
      <c r="A73" t="s">
        <v>192</v>
      </c>
      <c r="B73" t="s">
        <v>5</v>
      </c>
      <c r="C73" t="s">
        <v>193</v>
      </c>
      <c r="D73" t="s">
        <v>194</v>
      </c>
      <c r="E73" t="str">
        <f>HYPERLINK("https://talan.bank.gov.ua/get-user-certificate/UCD_Te1hEf9gVgskzYF8","Завантажити сертифікат")</f>
        <v>Завантажити сертифікат</v>
      </c>
    </row>
    <row r="74" spans="1:5" x14ac:dyDescent="0.3">
      <c r="A74" t="s">
        <v>195</v>
      </c>
      <c r="B74" t="s">
        <v>5</v>
      </c>
      <c r="C74" t="s">
        <v>196</v>
      </c>
      <c r="D74" t="s">
        <v>197</v>
      </c>
      <c r="E74" t="str">
        <f>HYPERLINK("https://talan.bank.gov.ua/get-user-certificate/UCD_TP6XLWR1OdAVJXaP","Завантажити сертифікат")</f>
        <v>Завантажити сертифікат</v>
      </c>
    </row>
    <row r="75" spans="1:5" x14ac:dyDescent="0.3">
      <c r="A75" t="s">
        <v>198</v>
      </c>
      <c r="B75" t="s">
        <v>5</v>
      </c>
      <c r="C75" t="s">
        <v>199</v>
      </c>
      <c r="D75" t="s">
        <v>200</v>
      </c>
      <c r="E75" t="str">
        <f>HYPERLINK("https://talan.bank.gov.ua/get-user-certificate/UCD_TOxxJl9OHrOKP21I","Завантажити сертифікат")</f>
        <v>Завантажити сертифікат</v>
      </c>
    </row>
    <row r="76" spans="1:5" x14ac:dyDescent="0.3">
      <c r="A76" t="s">
        <v>201</v>
      </c>
      <c r="B76" t="s">
        <v>5</v>
      </c>
      <c r="C76" t="s">
        <v>202</v>
      </c>
      <c r="D76" t="s">
        <v>203</v>
      </c>
      <c r="E76" t="str">
        <f>HYPERLINK("https://talan.bank.gov.ua/get-user-certificate/UCD_Tva9ZjL7D-RdC6s6","Завантажити сертифікат")</f>
        <v>Завантажити сертифікат</v>
      </c>
    </row>
    <row r="77" spans="1:5" x14ac:dyDescent="0.3">
      <c r="A77" t="s">
        <v>204</v>
      </c>
      <c r="B77" t="s">
        <v>5</v>
      </c>
      <c r="C77" t="s">
        <v>205</v>
      </c>
      <c r="D77" t="s">
        <v>206</v>
      </c>
      <c r="E77" t="str">
        <f>HYPERLINK("https://talan.bank.gov.ua/get-user-certificate/UCD_T8fO7Ln990v0Y9ZG","Завантажити сертифікат")</f>
        <v>Завантажити сертифікат</v>
      </c>
    </row>
    <row r="78" spans="1:5" x14ac:dyDescent="0.3">
      <c r="A78" t="s">
        <v>207</v>
      </c>
      <c r="B78" t="s">
        <v>5</v>
      </c>
      <c r="C78" t="s">
        <v>208</v>
      </c>
      <c r="D78" t="s">
        <v>209</v>
      </c>
      <c r="E78" t="str">
        <f>HYPERLINK("https://talan.bank.gov.ua/get-user-certificate/UCD_TjBq-W6gtH8XldDB","Завантажити сертифікат")</f>
        <v>Завантажити сертифікат</v>
      </c>
    </row>
    <row r="79" spans="1:5" x14ac:dyDescent="0.3">
      <c r="A79" t="s">
        <v>210</v>
      </c>
      <c r="B79" t="s">
        <v>5</v>
      </c>
      <c r="C79" t="s">
        <v>211</v>
      </c>
      <c r="D79" t="s">
        <v>212</v>
      </c>
      <c r="E79" t="str">
        <f>HYPERLINK("https://talan.bank.gov.ua/get-user-certificate/UCD_TgfWVyynfEA81-Fi","Завантажити сертифікат")</f>
        <v>Завантажити сертифікат</v>
      </c>
    </row>
    <row r="80" spans="1:5" x14ac:dyDescent="0.3">
      <c r="A80" t="s">
        <v>213</v>
      </c>
      <c r="B80" t="s">
        <v>5</v>
      </c>
      <c r="C80" t="s">
        <v>214</v>
      </c>
      <c r="D80" t="s">
        <v>178</v>
      </c>
      <c r="E80" t="str">
        <f>HYPERLINK("https://talan.bank.gov.ua/get-user-certificate/UCD_TEC9VQ_gDVqKkoDO","Завантажити сертифікат")</f>
        <v>Завантажити сертифікат</v>
      </c>
    </row>
    <row r="81" spans="1:5" x14ac:dyDescent="0.3">
      <c r="A81" t="s">
        <v>215</v>
      </c>
      <c r="B81" t="s">
        <v>5</v>
      </c>
      <c r="C81" t="s">
        <v>216</v>
      </c>
      <c r="D81" t="s">
        <v>217</v>
      </c>
      <c r="E81" t="str">
        <f>HYPERLINK("https://talan.bank.gov.ua/get-user-certificate/UCD_TIFLKMHCutu4UTCa","Завантажити сертифікат")</f>
        <v>Завантажити сертифікат</v>
      </c>
    </row>
    <row r="82" spans="1:5" x14ac:dyDescent="0.3">
      <c r="A82" t="s">
        <v>218</v>
      </c>
      <c r="B82" t="s">
        <v>5</v>
      </c>
      <c r="C82" t="s">
        <v>219</v>
      </c>
      <c r="D82" t="s">
        <v>220</v>
      </c>
      <c r="E82" t="str">
        <f>HYPERLINK("https://talan.bank.gov.ua/get-user-certificate/UCD_TPN8owe4V3G9voyg","Завантажити сертифікат")</f>
        <v>Завантажити сертифікат</v>
      </c>
    </row>
    <row r="83" spans="1:5" x14ac:dyDescent="0.3">
      <c r="A83" t="s">
        <v>221</v>
      </c>
      <c r="B83" t="s">
        <v>5</v>
      </c>
      <c r="C83" t="s">
        <v>222</v>
      </c>
      <c r="D83" t="s">
        <v>223</v>
      </c>
      <c r="E83" t="str">
        <f>HYPERLINK("https://talan.bank.gov.ua/get-user-certificate/UCD_T1gXLmWUircycAge","Завантажити сертифікат")</f>
        <v>Завантажити сертифікат</v>
      </c>
    </row>
    <row r="84" spans="1:5" x14ac:dyDescent="0.3">
      <c r="A84" t="s">
        <v>224</v>
      </c>
      <c r="B84" t="s">
        <v>5</v>
      </c>
      <c r="C84" t="s">
        <v>225</v>
      </c>
      <c r="D84" t="s">
        <v>226</v>
      </c>
      <c r="E84" t="str">
        <f>HYPERLINK("https://talan.bank.gov.ua/get-user-certificate/UCD_TbMv3gaB2HoYVVia","Завантажити сертифікат")</f>
        <v>Завантажити сертифікат</v>
      </c>
    </row>
    <row r="85" spans="1:5" x14ac:dyDescent="0.3">
      <c r="A85" t="s">
        <v>227</v>
      </c>
      <c r="B85" t="s">
        <v>5</v>
      </c>
      <c r="C85" t="s">
        <v>228</v>
      </c>
      <c r="D85" t="s">
        <v>229</v>
      </c>
      <c r="E85" t="str">
        <f>HYPERLINK("https://talan.bank.gov.ua/get-user-certificate/UCD_TIinQGPxzspJfaeA","Завантажити сертифікат")</f>
        <v>Завантажити сертифікат</v>
      </c>
    </row>
    <row r="86" spans="1:5" x14ac:dyDescent="0.3">
      <c r="A86" t="s">
        <v>230</v>
      </c>
      <c r="B86" t="s">
        <v>5</v>
      </c>
      <c r="C86" t="s">
        <v>231</v>
      </c>
      <c r="D86" t="s">
        <v>232</v>
      </c>
      <c r="E86" t="str">
        <f>HYPERLINK("https://talan.bank.gov.ua/get-user-certificate/UCD_T-x234qzs9uph8X9","Завантажити сертифікат")</f>
        <v>Завантажити сертифікат</v>
      </c>
    </row>
    <row r="87" spans="1:5" x14ac:dyDescent="0.3">
      <c r="A87" t="s">
        <v>233</v>
      </c>
      <c r="B87" t="s">
        <v>5</v>
      </c>
      <c r="C87" t="s">
        <v>234</v>
      </c>
      <c r="D87" t="s">
        <v>235</v>
      </c>
      <c r="E87" t="str">
        <f>HYPERLINK("https://talan.bank.gov.ua/get-user-certificate/UCD_TjrNuSIfs-WAmaCH","Завантажити сертифікат")</f>
        <v>Завантажити сертифікат</v>
      </c>
    </row>
    <row r="88" spans="1:5" x14ac:dyDescent="0.3">
      <c r="A88" t="s">
        <v>236</v>
      </c>
      <c r="B88" t="s">
        <v>5</v>
      </c>
      <c r="C88" t="s">
        <v>237</v>
      </c>
      <c r="D88" t="s">
        <v>238</v>
      </c>
      <c r="E88" t="str">
        <f>HYPERLINK("https://talan.bank.gov.ua/get-user-certificate/UCD_Tyz5W_Yj3wiNvR8y","Завантажити сертифікат")</f>
        <v>Завантажити сертифікат</v>
      </c>
    </row>
    <row r="89" spans="1:5" x14ac:dyDescent="0.3">
      <c r="A89" t="s">
        <v>239</v>
      </c>
      <c r="B89" t="s">
        <v>5</v>
      </c>
      <c r="C89" t="s">
        <v>240</v>
      </c>
      <c r="D89" t="s">
        <v>241</v>
      </c>
      <c r="E89" t="str">
        <f>HYPERLINK("https://talan.bank.gov.ua/get-user-certificate/UCD_TOK0PwU9qGCf7RB_","Завантажити сертифікат")</f>
        <v>Завантажити сертифікат</v>
      </c>
    </row>
    <row r="90" spans="1:5" x14ac:dyDescent="0.3">
      <c r="A90" t="s">
        <v>242</v>
      </c>
      <c r="B90" t="s">
        <v>5</v>
      </c>
      <c r="C90" t="s">
        <v>243</v>
      </c>
      <c r="D90" t="s">
        <v>244</v>
      </c>
      <c r="E90" t="str">
        <f>HYPERLINK("https://talan.bank.gov.ua/get-user-certificate/UCD_TyHJOrulB1GuOGe8","Завантажити сертифікат")</f>
        <v>Завантажити сертифікат</v>
      </c>
    </row>
    <row r="91" spans="1:5" x14ac:dyDescent="0.3">
      <c r="A91" t="s">
        <v>245</v>
      </c>
      <c r="B91" t="s">
        <v>5</v>
      </c>
      <c r="C91" t="s">
        <v>246</v>
      </c>
      <c r="D91" t="s">
        <v>247</v>
      </c>
      <c r="E91" t="str">
        <f>HYPERLINK("https://talan.bank.gov.ua/get-user-certificate/UCD_TliIUN6Mnp1SYR1x","Завантажити сертифікат")</f>
        <v>Завантажити сертифікат</v>
      </c>
    </row>
    <row r="92" spans="1:5" x14ac:dyDescent="0.3">
      <c r="A92" t="s">
        <v>248</v>
      </c>
      <c r="B92" t="s">
        <v>5</v>
      </c>
      <c r="C92" t="s">
        <v>249</v>
      </c>
      <c r="D92" t="s">
        <v>250</v>
      </c>
      <c r="E92" t="str">
        <f>HYPERLINK("https://talan.bank.gov.ua/get-user-certificate/UCD_TWt-oHTfSX8gVt8T","Завантажити сертифікат")</f>
        <v>Завантажити сертифікат</v>
      </c>
    </row>
    <row r="93" spans="1:5" x14ac:dyDescent="0.3">
      <c r="A93" t="s">
        <v>251</v>
      </c>
      <c r="B93" t="s">
        <v>5</v>
      </c>
      <c r="C93" t="s">
        <v>252</v>
      </c>
      <c r="D93" t="s">
        <v>253</v>
      </c>
      <c r="E93" t="str">
        <f>HYPERLINK("https://talan.bank.gov.ua/get-user-certificate/UCD_TbKKzcsnjf4j1dcV","Завантажити сертифікат")</f>
        <v>Завантажити сертифікат</v>
      </c>
    </row>
    <row r="94" spans="1:5" x14ac:dyDescent="0.3">
      <c r="A94" t="s">
        <v>254</v>
      </c>
      <c r="B94" t="s">
        <v>5</v>
      </c>
      <c r="C94" t="s">
        <v>255</v>
      </c>
      <c r="D94" t="s">
        <v>256</v>
      </c>
      <c r="E94" t="str">
        <f>HYPERLINK("https://talan.bank.gov.ua/get-user-certificate/UCD_TOFU5u8vcYVJaGKK","Завантажити сертифікат")</f>
        <v>Завантажити сертифікат</v>
      </c>
    </row>
    <row r="95" spans="1:5" x14ac:dyDescent="0.3">
      <c r="A95" t="s">
        <v>257</v>
      </c>
      <c r="B95" t="s">
        <v>5</v>
      </c>
      <c r="C95" t="s">
        <v>258</v>
      </c>
      <c r="D95" t="s">
        <v>259</v>
      </c>
      <c r="E95" t="str">
        <f>HYPERLINK("https://talan.bank.gov.ua/get-user-certificate/UCD_T2OCFhmhtGUc1Fkc","Завантажити сертифікат")</f>
        <v>Завантажити сертифікат</v>
      </c>
    </row>
    <row r="96" spans="1:5" x14ac:dyDescent="0.3">
      <c r="A96" t="s">
        <v>260</v>
      </c>
      <c r="B96" t="s">
        <v>5</v>
      </c>
      <c r="C96" t="s">
        <v>261</v>
      </c>
      <c r="D96" t="s">
        <v>262</v>
      </c>
      <c r="E96" t="str">
        <f>HYPERLINK("https://talan.bank.gov.ua/get-user-certificate/UCD_TlzcnVoivclc1ita","Завантажити сертифікат")</f>
        <v>Завантажити сертифікат</v>
      </c>
    </row>
    <row r="97" spans="1:5" x14ac:dyDescent="0.3">
      <c r="A97" t="s">
        <v>263</v>
      </c>
      <c r="B97" t="s">
        <v>5</v>
      </c>
      <c r="C97" t="s">
        <v>264</v>
      </c>
      <c r="D97" t="s">
        <v>16</v>
      </c>
      <c r="E97" t="str">
        <f>HYPERLINK("https://talan.bank.gov.ua/get-user-certificate/UCD_TwUfjhjsUNlrQN5U","Завантажити сертифікат")</f>
        <v>Завантажити сертифікат</v>
      </c>
    </row>
    <row r="98" spans="1:5" x14ac:dyDescent="0.3">
      <c r="A98" t="s">
        <v>265</v>
      </c>
      <c r="B98" t="s">
        <v>5</v>
      </c>
      <c r="C98" t="s">
        <v>266</v>
      </c>
      <c r="D98" t="s">
        <v>267</v>
      </c>
      <c r="E98" t="str">
        <f>HYPERLINK("https://talan.bank.gov.ua/get-user-certificate/UCD_T5cFV4QkJ1_vHYE3","Завантажити сертифікат")</f>
        <v>Завантажити сертифікат</v>
      </c>
    </row>
    <row r="99" spans="1:5" x14ac:dyDescent="0.3">
      <c r="A99" t="s">
        <v>268</v>
      </c>
      <c r="B99" t="s">
        <v>5</v>
      </c>
      <c r="C99" t="s">
        <v>269</v>
      </c>
      <c r="D99" t="s">
        <v>270</v>
      </c>
      <c r="E99" t="str">
        <f>HYPERLINK("https://talan.bank.gov.ua/get-user-certificate/UCD_T4s-UxIvxJTk5pgl","Завантажити сертифікат")</f>
        <v>Завантажити сертифікат</v>
      </c>
    </row>
    <row r="100" spans="1:5" x14ac:dyDescent="0.3">
      <c r="A100" t="s">
        <v>271</v>
      </c>
      <c r="B100" t="s">
        <v>5</v>
      </c>
      <c r="C100" t="s">
        <v>272</v>
      </c>
      <c r="D100" t="s">
        <v>273</v>
      </c>
      <c r="E100" t="str">
        <f>HYPERLINK("https://talan.bank.gov.ua/get-user-certificate/UCD_TjGLUJEUNB2a0NPI","Завантажити сертифікат")</f>
        <v>Завантажити сертифікат</v>
      </c>
    </row>
    <row r="101" spans="1:5" x14ac:dyDescent="0.3">
      <c r="A101" t="s">
        <v>274</v>
      </c>
      <c r="B101" t="s">
        <v>5</v>
      </c>
      <c r="C101" t="s">
        <v>275</v>
      </c>
      <c r="D101" t="s">
        <v>273</v>
      </c>
      <c r="E101" t="str">
        <f>HYPERLINK("https://talan.bank.gov.ua/get-user-certificate/UCD_ThRAhmPoA5CzuASL","Завантажити сертифікат")</f>
        <v>Завантажити сертифікат</v>
      </c>
    </row>
    <row r="102" spans="1:5" x14ac:dyDescent="0.3">
      <c r="A102" t="s">
        <v>276</v>
      </c>
      <c r="B102" t="s">
        <v>5</v>
      </c>
      <c r="C102" t="s">
        <v>277</v>
      </c>
      <c r="D102" t="s">
        <v>278</v>
      </c>
      <c r="E102" t="str">
        <f>HYPERLINK("https://talan.bank.gov.ua/get-user-certificate/UCD_ThA-PhvEdax0Vrk7","Завантажити сертифікат")</f>
        <v>Завантажити сертифікат</v>
      </c>
    </row>
    <row r="103" spans="1:5" x14ac:dyDescent="0.3">
      <c r="A103" t="s">
        <v>279</v>
      </c>
      <c r="B103" t="s">
        <v>5</v>
      </c>
      <c r="C103" t="s">
        <v>280</v>
      </c>
      <c r="D103" t="s">
        <v>278</v>
      </c>
      <c r="E103" t="str">
        <f>HYPERLINK("https://talan.bank.gov.ua/get-user-certificate/UCD_TuGW76FryyHg2br5","Завантажити сертифікат")</f>
        <v>Завантажити сертифікат</v>
      </c>
    </row>
    <row r="104" spans="1:5" x14ac:dyDescent="0.3">
      <c r="A104" t="s">
        <v>281</v>
      </c>
      <c r="B104" t="s">
        <v>5</v>
      </c>
      <c r="C104" t="s">
        <v>282</v>
      </c>
      <c r="D104" t="s">
        <v>28</v>
      </c>
      <c r="E104" t="str">
        <f>HYPERLINK("https://talan.bank.gov.ua/get-user-certificate/UCD_To1m-s-NFleX7LvZ","Завантажити сертифікат")</f>
        <v>Завантажити сертифікат</v>
      </c>
    </row>
    <row r="105" spans="1:5" x14ac:dyDescent="0.3">
      <c r="A105" t="s">
        <v>283</v>
      </c>
      <c r="B105" t="s">
        <v>5</v>
      </c>
      <c r="C105" t="s">
        <v>284</v>
      </c>
      <c r="D105" t="s">
        <v>285</v>
      </c>
      <c r="E105" t="str">
        <f>HYPERLINK("https://talan.bank.gov.ua/get-user-certificate/UCD_THTNH-3am9XNx-aS","Завантажити сертифікат")</f>
        <v>Завантажити сертифікат</v>
      </c>
    </row>
    <row r="106" spans="1:5" x14ac:dyDescent="0.3">
      <c r="A106" t="s">
        <v>286</v>
      </c>
      <c r="B106" t="s">
        <v>5</v>
      </c>
      <c r="C106" t="s">
        <v>287</v>
      </c>
      <c r="D106" t="s">
        <v>288</v>
      </c>
      <c r="E106" t="str">
        <f>HYPERLINK("https://talan.bank.gov.ua/get-user-certificate/UCD_TulRKNLG2Yoigph1","Завантажити сертифікат")</f>
        <v>Завантажити сертифікат</v>
      </c>
    </row>
    <row r="107" spans="1:5" x14ac:dyDescent="0.3">
      <c r="A107" t="s">
        <v>289</v>
      </c>
      <c r="B107" t="s">
        <v>5</v>
      </c>
      <c r="C107" t="s">
        <v>290</v>
      </c>
      <c r="D107" t="s">
        <v>226</v>
      </c>
      <c r="E107" t="str">
        <f>HYPERLINK("https://talan.bank.gov.ua/get-user-certificate/UCD_TBgdpp7TPy2d8i5i","Завантажити сертифікат")</f>
        <v>Завантажити сертифікат</v>
      </c>
    </row>
    <row r="108" spans="1:5" x14ac:dyDescent="0.3">
      <c r="A108" t="s">
        <v>291</v>
      </c>
      <c r="B108" t="s">
        <v>5</v>
      </c>
      <c r="C108" t="s">
        <v>292</v>
      </c>
      <c r="D108" t="s">
        <v>28</v>
      </c>
      <c r="E108" t="str">
        <f>HYPERLINK("https://talan.bank.gov.ua/get-user-certificate/UCD_Tvo26Hc_o5O0h7bR","Завантажити сертифікат")</f>
        <v>Завантажити сертифікат</v>
      </c>
    </row>
    <row r="109" spans="1:5" x14ac:dyDescent="0.3">
      <c r="A109" t="s">
        <v>293</v>
      </c>
      <c r="B109" t="s">
        <v>5</v>
      </c>
      <c r="C109" t="s">
        <v>294</v>
      </c>
      <c r="D109" t="s">
        <v>295</v>
      </c>
      <c r="E109" t="str">
        <f>HYPERLINK("https://talan.bank.gov.ua/get-user-certificate/UCD_TohJK4X7R7UZj0K3","Завантажити сертифікат")</f>
        <v>Завантажити сертифікат</v>
      </c>
    </row>
    <row r="110" spans="1:5" x14ac:dyDescent="0.3">
      <c r="A110" t="s">
        <v>296</v>
      </c>
      <c r="B110" t="s">
        <v>5</v>
      </c>
      <c r="C110" t="s">
        <v>297</v>
      </c>
      <c r="D110" t="s">
        <v>28</v>
      </c>
      <c r="E110" t="str">
        <f>HYPERLINK("https://talan.bank.gov.ua/get-user-certificate/UCD_TYgPi5hoxwPc9khx","Завантажити сертифікат")</f>
        <v>Завантажити сертифікат</v>
      </c>
    </row>
    <row r="111" spans="1:5" x14ac:dyDescent="0.3">
      <c r="A111" t="s">
        <v>298</v>
      </c>
      <c r="B111" t="s">
        <v>5</v>
      </c>
      <c r="C111" t="s">
        <v>299</v>
      </c>
      <c r="D111" t="s">
        <v>28</v>
      </c>
      <c r="E111" t="str">
        <f>HYPERLINK("https://talan.bank.gov.ua/get-user-certificate/UCD_TIPzdNUWxw3gFcYA","Завантажити сертифікат")</f>
        <v>Завантажити сертифікат</v>
      </c>
    </row>
    <row r="112" spans="1:5" x14ac:dyDescent="0.3">
      <c r="A112" t="s">
        <v>300</v>
      </c>
      <c r="B112" t="s">
        <v>5</v>
      </c>
      <c r="C112" t="s">
        <v>301</v>
      </c>
      <c r="D112" t="s">
        <v>117</v>
      </c>
      <c r="E112" t="str">
        <f>HYPERLINK("https://talan.bank.gov.ua/get-user-certificate/UCD_Tm0kX0-6F7hRmCbH","Завантажити сертифікат")</f>
        <v>Завантажити сертифікат</v>
      </c>
    </row>
    <row r="113" spans="1:5" x14ac:dyDescent="0.3">
      <c r="A113" t="s">
        <v>302</v>
      </c>
      <c r="B113" t="s">
        <v>5</v>
      </c>
      <c r="C113" t="s">
        <v>303</v>
      </c>
      <c r="D113" t="s">
        <v>304</v>
      </c>
      <c r="E113" t="str">
        <f>HYPERLINK("https://talan.bank.gov.ua/get-user-certificate/UCD_TfC7OkA82oc4awNd","Завантажити сертифікат")</f>
        <v>Завантажити сертифікат</v>
      </c>
    </row>
    <row r="114" spans="1:5" x14ac:dyDescent="0.3">
      <c r="A114" t="s">
        <v>305</v>
      </c>
      <c r="B114" t="s">
        <v>5</v>
      </c>
      <c r="C114" t="s">
        <v>306</v>
      </c>
      <c r="D114" t="s">
        <v>16</v>
      </c>
      <c r="E114" t="str">
        <f>HYPERLINK("https://talan.bank.gov.ua/get-user-certificate/UCD_TF7Qur-BvZfhhfXX","Завантажити сертифікат")</f>
        <v>Завантажити сертифікат</v>
      </c>
    </row>
    <row r="115" spans="1:5" x14ac:dyDescent="0.3">
      <c r="A115" t="s">
        <v>307</v>
      </c>
      <c r="B115" t="s">
        <v>5</v>
      </c>
      <c r="C115" t="s">
        <v>308</v>
      </c>
      <c r="D115" t="s">
        <v>309</v>
      </c>
      <c r="E115" t="str">
        <f>HYPERLINK("https://talan.bank.gov.ua/get-user-certificate/UCD_TqoTjqVl_j0I9G9s","Завантажити сертифікат")</f>
        <v>Завантажити сертифікат</v>
      </c>
    </row>
    <row r="116" spans="1:5" x14ac:dyDescent="0.3">
      <c r="A116" t="s">
        <v>310</v>
      </c>
      <c r="B116" t="s">
        <v>5</v>
      </c>
      <c r="C116" t="s">
        <v>311</v>
      </c>
      <c r="D116" t="s">
        <v>312</v>
      </c>
      <c r="E116" t="str">
        <f>HYPERLINK("https://talan.bank.gov.ua/get-user-certificate/UCD_TdikD9453zJPeX-p","Завантажити сертифікат")</f>
        <v>Завантажити сертифікат</v>
      </c>
    </row>
    <row r="117" spans="1:5" x14ac:dyDescent="0.3">
      <c r="A117" t="s">
        <v>313</v>
      </c>
      <c r="B117" t="s">
        <v>5</v>
      </c>
      <c r="C117" t="s">
        <v>314</v>
      </c>
      <c r="D117" t="s">
        <v>315</v>
      </c>
      <c r="E117" t="str">
        <f>HYPERLINK("https://talan.bank.gov.ua/get-user-certificate/UCD_T8cwp3ZtSikcwdzP","Завантажити сертифікат")</f>
        <v>Завантажити сертифікат</v>
      </c>
    </row>
    <row r="118" spans="1:5" x14ac:dyDescent="0.3">
      <c r="A118" t="s">
        <v>316</v>
      </c>
      <c r="B118" t="s">
        <v>5</v>
      </c>
      <c r="C118" t="s">
        <v>317</v>
      </c>
      <c r="D118" t="s">
        <v>278</v>
      </c>
      <c r="E118" t="str">
        <f>HYPERLINK("https://talan.bank.gov.ua/get-user-certificate/UCD_TAjNt8QV4vp5V2zA","Завантажити сертифікат")</f>
        <v>Завантажити сертифікат</v>
      </c>
    </row>
    <row r="119" spans="1:5" x14ac:dyDescent="0.3">
      <c r="A119" t="s">
        <v>318</v>
      </c>
      <c r="B119" t="s">
        <v>5</v>
      </c>
      <c r="C119" t="s">
        <v>319</v>
      </c>
      <c r="D119" t="s">
        <v>320</v>
      </c>
      <c r="E119" t="str">
        <f>HYPERLINK("https://talan.bank.gov.ua/get-user-certificate/UCD_TlZpdJ8CgdJrO3KT","Завантажити сертифікат")</f>
        <v>Завантажити сертифікат</v>
      </c>
    </row>
    <row r="120" spans="1:5" x14ac:dyDescent="0.3">
      <c r="A120" t="s">
        <v>321</v>
      </c>
      <c r="B120" t="s">
        <v>5</v>
      </c>
      <c r="C120" t="s">
        <v>322</v>
      </c>
      <c r="D120" t="s">
        <v>163</v>
      </c>
      <c r="E120" t="str">
        <f>HYPERLINK("https://talan.bank.gov.ua/get-user-certificate/UCD_Tnt-68WqTTHCfW5R","Завантажити сертифікат")</f>
        <v>Завантажити сертифікат</v>
      </c>
    </row>
    <row r="121" spans="1:5" x14ac:dyDescent="0.3">
      <c r="A121" t="s">
        <v>323</v>
      </c>
      <c r="B121" t="s">
        <v>5</v>
      </c>
      <c r="C121" t="s">
        <v>324</v>
      </c>
      <c r="D121" t="s">
        <v>325</v>
      </c>
      <c r="E121" t="str">
        <f>HYPERLINK("https://talan.bank.gov.ua/get-user-certificate/UCD_TWwWPrummt2MsLHK","Завантажити сертифікат")</f>
        <v>Завантажити сертифікат</v>
      </c>
    </row>
    <row r="122" spans="1:5" x14ac:dyDescent="0.3">
      <c r="A122" t="s">
        <v>326</v>
      </c>
      <c r="B122" t="s">
        <v>5</v>
      </c>
      <c r="C122" t="s">
        <v>327</v>
      </c>
      <c r="D122" t="s">
        <v>244</v>
      </c>
      <c r="E122" t="str">
        <f>HYPERLINK("https://talan.bank.gov.ua/get-user-certificate/UCD_T7TGc3UdQukOGMSM","Завантажити сертифікат")</f>
        <v>Завантажити сертифікат</v>
      </c>
    </row>
    <row r="123" spans="1:5" x14ac:dyDescent="0.3">
      <c r="A123" t="s">
        <v>328</v>
      </c>
      <c r="B123" t="s">
        <v>5</v>
      </c>
      <c r="C123" t="s">
        <v>329</v>
      </c>
      <c r="D123" t="s">
        <v>16</v>
      </c>
      <c r="E123" t="str">
        <f>HYPERLINK("https://talan.bank.gov.ua/get-user-certificate/UCD_ToiQ-DEiEmS1NL7R","Завантажити сертифікат")</f>
        <v>Завантажити сертифікат</v>
      </c>
    </row>
    <row r="124" spans="1:5" x14ac:dyDescent="0.3">
      <c r="A124" t="s">
        <v>330</v>
      </c>
      <c r="B124" t="s">
        <v>5</v>
      </c>
      <c r="C124" t="s">
        <v>331</v>
      </c>
      <c r="D124" t="s">
        <v>197</v>
      </c>
      <c r="E124" t="str">
        <f>HYPERLINK("https://talan.bank.gov.ua/get-user-certificate/UCD_Tca_1QSFxbrdgoax","Завантажити сертифікат")</f>
        <v>Завантажити сертифікат</v>
      </c>
    </row>
    <row r="125" spans="1:5" x14ac:dyDescent="0.3">
      <c r="A125" t="s">
        <v>332</v>
      </c>
      <c r="B125" t="s">
        <v>5</v>
      </c>
      <c r="C125" t="s">
        <v>333</v>
      </c>
      <c r="D125" t="s">
        <v>334</v>
      </c>
      <c r="E125" t="str">
        <f>HYPERLINK("https://talan.bank.gov.ua/get-user-certificate/UCD_TJBz6KQHLU-dSrlI","Завантажити сертифікат")</f>
        <v>Завантажити сертифікат</v>
      </c>
    </row>
    <row r="126" spans="1:5" x14ac:dyDescent="0.3">
      <c r="A126" t="s">
        <v>335</v>
      </c>
      <c r="B126" t="s">
        <v>5</v>
      </c>
      <c r="C126" t="s">
        <v>336</v>
      </c>
      <c r="D126" t="s">
        <v>337</v>
      </c>
      <c r="E126" t="str">
        <f>HYPERLINK("https://talan.bank.gov.ua/get-user-certificate/UCD_TD5PjTXKTejv37Yh","Завантажити сертифікат")</f>
        <v>Завантажити сертифікат</v>
      </c>
    </row>
    <row r="127" spans="1:5" x14ac:dyDescent="0.3">
      <c r="A127" t="s">
        <v>338</v>
      </c>
      <c r="B127" t="s">
        <v>5</v>
      </c>
      <c r="C127" t="s">
        <v>339</v>
      </c>
      <c r="D127" t="s">
        <v>312</v>
      </c>
      <c r="E127" t="str">
        <f>HYPERLINK("https://talan.bank.gov.ua/get-user-certificate/UCD_TzXRiU_HHDnGZXir","Завантажити сертифікат")</f>
        <v>Завантажити сертифікат</v>
      </c>
    </row>
    <row r="128" spans="1:5" x14ac:dyDescent="0.3">
      <c r="A128" t="s">
        <v>340</v>
      </c>
      <c r="B128" t="s">
        <v>5</v>
      </c>
      <c r="C128" t="s">
        <v>341</v>
      </c>
      <c r="D128" t="s">
        <v>342</v>
      </c>
      <c r="E128" t="str">
        <f>HYPERLINK("https://talan.bank.gov.ua/get-user-certificate/UCD_TdSaTfIOGGDP4_gO","Завантажити сертифікат")</f>
        <v>Завантажити сертифікат</v>
      </c>
    </row>
    <row r="129" spans="1:5" x14ac:dyDescent="0.3">
      <c r="A129" t="s">
        <v>343</v>
      </c>
      <c r="B129" t="s">
        <v>5</v>
      </c>
      <c r="C129" t="s">
        <v>344</v>
      </c>
      <c r="D129" t="s">
        <v>117</v>
      </c>
      <c r="E129" t="str">
        <f>HYPERLINK("https://talan.bank.gov.ua/get-user-certificate/UCD_Tg6OYOePEErL5wX8","Завантажити сертифікат")</f>
        <v>Завантажити сертифікат</v>
      </c>
    </row>
    <row r="130" spans="1:5" x14ac:dyDescent="0.3">
      <c r="A130" t="s">
        <v>345</v>
      </c>
      <c r="B130" t="s">
        <v>5</v>
      </c>
      <c r="C130" t="s">
        <v>346</v>
      </c>
      <c r="D130" t="s">
        <v>347</v>
      </c>
      <c r="E130" t="str">
        <f>HYPERLINK("https://talan.bank.gov.ua/get-user-certificate/UCD_TTfEL6iXJ8I5Joft","Завантажити сертифікат")</f>
        <v>Завантажити сертифікат</v>
      </c>
    </row>
    <row r="131" spans="1:5" x14ac:dyDescent="0.3">
      <c r="A131" t="s">
        <v>348</v>
      </c>
      <c r="B131" t="s">
        <v>5</v>
      </c>
      <c r="C131" t="s">
        <v>349</v>
      </c>
      <c r="D131" t="s">
        <v>350</v>
      </c>
      <c r="E131" t="str">
        <f>HYPERLINK("https://talan.bank.gov.ua/get-user-certificate/UCD_TEfjbxIcR8AD2nYR","Завантажити сертифікат")</f>
        <v>Завантажити сертифікат</v>
      </c>
    </row>
    <row r="132" spans="1:5" x14ac:dyDescent="0.3">
      <c r="A132" t="s">
        <v>351</v>
      </c>
      <c r="B132" t="s">
        <v>5</v>
      </c>
      <c r="C132" t="s">
        <v>352</v>
      </c>
      <c r="D132" t="s">
        <v>353</v>
      </c>
      <c r="E132" t="str">
        <f>HYPERLINK("https://talan.bank.gov.ua/get-user-certificate/UCD_TthPL2EvJiNU5YhT","Завантажити сертифікат")</f>
        <v>Завантажити сертифікат</v>
      </c>
    </row>
    <row r="133" spans="1:5" x14ac:dyDescent="0.3">
      <c r="A133" t="s">
        <v>354</v>
      </c>
      <c r="B133" t="s">
        <v>5</v>
      </c>
      <c r="C133" t="s">
        <v>355</v>
      </c>
      <c r="D133" t="s">
        <v>356</v>
      </c>
      <c r="E133" t="str">
        <f>HYPERLINK("https://talan.bank.gov.ua/get-user-certificate/UCD_TiBIyAbAPp0yGaUv","Завантажити сертифікат")</f>
        <v>Завантажити сертифікат</v>
      </c>
    </row>
    <row r="134" spans="1:5" x14ac:dyDescent="0.3">
      <c r="A134" t="s">
        <v>357</v>
      </c>
      <c r="B134" t="s">
        <v>5</v>
      </c>
      <c r="C134" t="s">
        <v>358</v>
      </c>
      <c r="D134" t="s">
        <v>359</v>
      </c>
      <c r="E134" t="str">
        <f>HYPERLINK("https://talan.bank.gov.ua/get-user-certificate/UCD_TBHuhPCIKH1a5fR7","Завантажити сертифікат")</f>
        <v>Завантажити сертифікат</v>
      </c>
    </row>
    <row r="135" spans="1:5" x14ac:dyDescent="0.3">
      <c r="A135" t="s">
        <v>360</v>
      </c>
      <c r="B135" t="s">
        <v>5</v>
      </c>
      <c r="C135" t="s">
        <v>361</v>
      </c>
      <c r="D135" t="s">
        <v>362</v>
      </c>
      <c r="E135" t="str">
        <f>HYPERLINK("https://talan.bank.gov.ua/get-user-certificate/UCD_Tl2y57cW4VvpOEwi","Завантажити сертифікат")</f>
        <v>Завантажити сертифікат</v>
      </c>
    </row>
    <row r="136" spans="1:5" x14ac:dyDescent="0.3">
      <c r="A136" t="s">
        <v>363</v>
      </c>
      <c r="B136" t="s">
        <v>5</v>
      </c>
      <c r="C136" t="s">
        <v>364</v>
      </c>
      <c r="D136" t="s">
        <v>365</v>
      </c>
      <c r="E136" t="str">
        <f>HYPERLINK("https://talan.bank.gov.ua/get-user-certificate/UCD_TysfZf5qWcOESCIp","Завантажити сертифікат")</f>
        <v>Завантажити сертифікат</v>
      </c>
    </row>
    <row r="137" spans="1:5" x14ac:dyDescent="0.3">
      <c r="A137" t="s">
        <v>366</v>
      </c>
      <c r="B137" t="s">
        <v>5</v>
      </c>
      <c r="C137" t="s">
        <v>367</v>
      </c>
      <c r="D137" t="s">
        <v>368</v>
      </c>
      <c r="E137" t="str">
        <f>HYPERLINK("https://talan.bank.gov.ua/get-user-certificate/UCD_TgLRG5IJ3bZqdSHM","Завантажити сертифікат")</f>
        <v>Завантажити сертифікат</v>
      </c>
    </row>
    <row r="138" spans="1:5" x14ac:dyDescent="0.3">
      <c r="A138" t="s">
        <v>369</v>
      </c>
      <c r="B138" t="s">
        <v>5</v>
      </c>
      <c r="C138" t="s">
        <v>370</v>
      </c>
      <c r="D138" t="s">
        <v>371</v>
      </c>
      <c r="E138" t="str">
        <f>HYPERLINK("https://talan.bank.gov.ua/get-user-certificate/UCD_TeTaW6kM-HVrWhVN","Завантажити сертифікат")</f>
        <v>Завантажити сертифікат</v>
      </c>
    </row>
    <row r="139" spans="1:5" x14ac:dyDescent="0.3">
      <c r="A139" t="s">
        <v>372</v>
      </c>
      <c r="B139" t="s">
        <v>5</v>
      </c>
      <c r="C139" t="s">
        <v>373</v>
      </c>
      <c r="D139" t="s">
        <v>353</v>
      </c>
      <c r="E139" t="str">
        <f>HYPERLINK("https://talan.bank.gov.ua/get-user-certificate/UCD_Txb0OPXQBjAXssXw","Завантажити сертифікат")</f>
        <v>Завантажити сертифікат</v>
      </c>
    </row>
    <row r="140" spans="1:5" x14ac:dyDescent="0.3">
      <c r="A140" t="s">
        <v>374</v>
      </c>
      <c r="B140" t="s">
        <v>5</v>
      </c>
      <c r="C140" t="s">
        <v>375</v>
      </c>
      <c r="D140" t="s">
        <v>376</v>
      </c>
      <c r="E140" t="str">
        <f>HYPERLINK("https://talan.bank.gov.ua/get-user-certificate/UCD_Tjq74tIoWzbYYr_d","Завантажити сертифікат")</f>
        <v>Завантажити сертифікат</v>
      </c>
    </row>
    <row r="141" spans="1:5" x14ac:dyDescent="0.3">
      <c r="A141" t="s">
        <v>377</v>
      </c>
      <c r="B141" t="s">
        <v>5</v>
      </c>
      <c r="C141" t="s">
        <v>378</v>
      </c>
      <c r="D141" t="s">
        <v>379</v>
      </c>
      <c r="E141" t="str">
        <f>HYPERLINK("https://talan.bank.gov.ua/get-user-certificate/UCD_Tl9DuIVrcyguNF4T","Завантажити сертифікат")</f>
        <v>Завантажити сертифікат</v>
      </c>
    </row>
    <row r="142" spans="1:5" x14ac:dyDescent="0.3">
      <c r="A142" t="s">
        <v>380</v>
      </c>
      <c r="B142" t="s">
        <v>5</v>
      </c>
      <c r="C142" t="s">
        <v>381</v>
      </c>
      <c r="D142" t="s">
        <v>226</v>
      </c>
      <c r="E142" t="str">
        <f>HYPERLINK("https://talan.bank.gov.ua/get-user-certificate/UCD_TF8asuQercH609RF","Завантажити сертифікат")</f>
        <v>Завантажити сертифікат</v>
      </c>
    </row>
    <row r="143" spans="1:5" x14ac:dyDescent="0.3">
      <c r="A143" t="s">
        <v>382</v>
      </c>
      <c r="B143" t="s">
        <v>5</v>
      </c>
      <c r="C143" t="s">
        <v>383</v>
      </c>
      <c r="D143" t="s">
        <v>384</v>
      </c>
      <c r="E143" t="str">
        <f>HYPERLINK("https://talan.bank.gov.ua/get-user-certificate/UCD_T7zSDajvthMaCpBp","Завантажити сертифікат")</f>
        <v>Завантажити сертифікат</v>
      </c>
    </row>
    <row r="144" spans="1:5" x14ac:dyDescent="0.3">
      <c r="A144" t="s">
        <v>385</v>
      </c>
      <c r="B144" t="s">
        <v>5</v>
      </c>
      <c r="C144" t="s">
        <v>386</v>
      </c>
      <c r="D144" t="s">
        <v>226</v>
      </c>
      <c r="E144" t="str">
        <f>HYPERLINK("https://talan.bank.gov.ua/get-user-certificate/UCD_TUni6VPoYlEAWrB7","Завантажити сертифікат")</f>
        <v>Завантажити сертифікат</v>
      </c>
    </row>
    <row r="145" spans="1:5" x14ac:dyDescent="0.3">
      <c r="A145" t="s">
        <v>387</v>
      </c>
      <c r="B145" t="s">
        <v>5</v>
      </c>
      <c r="C145" t="s">
        <v>388</v>
      </c>
      <c r="D145" t="s">
        <v>7</v>
      </c>
      <c r="E145" t="str">
        <f>HYPERLINK("https://talan.bank.gov.ua/get-user-certificate/UCD_TyBcCjPSUmgW8-W0","Завантажити сертифікат")</f>
        <v>Завантажити сертифікат</v>
      </c>
    </row>
    <row r="146" spans="1:5" x14ac:dyDescent="0.3">
      <c r="A146" t="s">
        <v>389</v>
      </c>
      <c r="B146" t="s">
        <v>5</v>
      </c>
      <c r="C146" t="s">
        <v>390</v>
      </c>
      <c r="D146" t="s">
        <v>391</v>
      </c>
      <c r="E146" t="str">
        <f>HYPERLINK("https://talan.bank.gov.ua/get-user-certificate/UCD_T7tIHMvaGbyrinBX","Завантажити сертифікат")</f>
        <v>Завантажити сертифікат</v>
      </c>
    </row>
    <row r="147" spans="1:5" x14ac:dyDescent="0.3">
      <c r="A147" t="s">
        <v>392</v>
      </c>
      <c r="B147" t="s">
        <v>5</v>
      </c>
      <c r="C147" t="s">
        <v>393</v>
      </c>
      <c r="D147" t="s">
        <v>394</v>
      </c>
      <c r="E147" t="str">
        <f>HYPERLINK("https://talan.bank.gov.ua/get-user-certificate/UCD_T77uLlxd2mcyaIMb","Завантажити сертифікат")</f>
        <v>Завантажити сертифікат</v>
      </c>
    </row>
    <row r="148" spans="1:5" x14ac:dyDescent="0.3">
      <c r="A148" t="s">
        <v>395</v>
      </c>
      <c r="B148" t="s">
        <v>5</v>
      </c>
      <c r="C148" t="s">
        <v>396</v>
      </c>
      <c r="D148" t="s">
        <v>397</v>
      </c>
      <c r="E148" t="str">
        <f>HYPERLINK("https://talan.bank.gov.ua/get-user-certificate/UCD_Txhxu_RfG-ripAML","Завантажити сертифікат")</f>
        <v>Завантажити сертифікат</v>
      </c>
    </row>
    <row r="149" spans="1:5" x14ac:dyDescent="0.3">
      <c r="A149" t="s">
        <v>398</v>
      </c>
      <c r="B149" t="s">
        <v>5</v>
      </c>
      <c r="C149" t="s">
        <v>399</v>
      </c>
      <c r="D149" t="s">
        <v>400</v>
      </c>
      <c r="E149" t="str">
        <f>HYPERLINK("https://talan.bank.gov.ua/get-user-certificate/UCD_Thj_-nNWT0mRIASh","Завантажити сертифікат")</f>
        <v>Завантажити сертифікат</v>
      </c>
    </row>
    <row r="150" spans="1:5" x14ac:dyDescent="0.3">
      <c r="A150" t="s">
        <v>401</v>
      </c>
      <c r="B150" t="s">
        <v>5</v>
      </c>
      <c r="C150" t="s">
        <v>402</v>
      </c>
      <c r="D150" t="s">
        <v>16</v>
      </c>
      <c r="E150" t="str">
        <f>HYPERLINK("https://talan.bank.gov.ua/get-user-certificate/UCD_TkC4P0q3roVQJuXB","Завантажити сертифікат")</f>
        <v>Завантажити сертифікат</v>
      </c>
    </row>
    <row r="151" spans="1:5" x14ac:dyDescent="0.3">
      <c r="A151" t="s">
        <v>403</v>
      </c>
      <c r="B151" t="s">
        <v>5</v>
      </c>
      <c r="C151" t="s">
        <v>404</v>
      </c>
      <c r="D151" t="s">
        <v>244</v>
      </c>
      <c r="E151" t="str">
        <f>HYPERLINK("https://talan.bank.gov.ua/get-user-certificate/UCD_TAbItf2DAz7JnOKe","Завантажити сертифікат")</f>
        <v>Завантажити сертифікат</v>
      </c>
    </row>
    <row r="152" spans="1:5" x14ac:dyDescent="0.3">
      <c r="A152" t="s">
        <v>405</v>
      </c>
      <c r="B152" t="s">
        <v>5</v>
      </c>
      <c r="C152" t="s">
        <v>406</v>
      </c>
      <c r="D152" t="s">
        <v>407</v>
      </c>
      <c r="E152" t="str">
        <f>HYPERLINK("https://talan.bank.gov.ua/get-user-certificate/UCD_TyOi_N9HK5q_FYs7","Завантажити сертифікат")</f>
        <v>Завантажити сертифікат</v>
      </c>
    </row>
    <row r="153" spans="1:5" x14ac:dyDescent="0.3">
      <c r="A153" t="s">
        <v>408</v>
      </c>
      <c r="B153" t="s">
        <v>5</v>
      </c>
      <c r="C153" t="s">
        <v>409</v>
      </c>
      <c r="D153" t="s">
        <v>410</v>
      </c>
      <c r="E153" t="str">
        <f>HYPERLINK("https://talan.bank.gov.ua/get-user-certificate/UCD_T7jl9Cz7ScCT2Kc7","Завантажити сертифікат")</f>
        <v>Завантажити сертифікат</v>
      </c>
    </row>
    <row r="154" spans="1:5" x14ac:dyDescent="0.3">
      <c r="A154" t="s">
        <v>411</v>
      </c>
      <c r="B154" t="s">
        <v>5</v>
      </c>
      <c r="C154" t="s">
        <v>412</v>
      </c>
      <c r="D154" t="s">
        <v>413</v>
      </c>
      <c r="E154" t="str">
        <f>HYPERLINK("https://talan.bank.gov.ua/get-user-certificate/UCD_Tqknu8eHTqinfSt3","Завантажити сертифікат")</f>
        <v>Завантажити сертифікат</v>
      </c>
    </row>
    <row r="155" spans="1:5" x14ac:dyDescent="0.3">
      <c r="A155" t="s">
        <v>414</v>
      </c>
      <c r="B155" t="s">
        <v>5</v>
      </c>
      <c r="C155" t="s">
        <v>415</v>
      </c>
      <c r="D155" t="s">
        <v>416</v>
      </c>
      <c r="E155" t="str">
        <f>HYPERLINK("https://talan.bank.gov.ua/get-user-certificate/UCD_TbsO38NvZAW7zd4r","Завантажити сертифікат")</f>
        <v>Завантажити сертифікат</v>
      </c>
    </row>
    <row r="156" spans="1:5" x14ac:dyDescent="0.3">
      <c r="A156" t="s">
        <v>417</v>
      </c>
      <c r="B156" t="s">
        <v>5</v>
      </c>
      <c r="C156" t="s">
        <v>418</v>
      </c>
      <c r="D156" t="s">
        <v>419</v>
      </c>
      <c r="E156" t="str">
        <f>HYPERLINK("https://talan.bank.gov.ua/get-user-certificate/UCD_TLgMTJX3BX8ikkQ_","Завантажити сертифікат")</f>
        <v>Завантажити сертифікат</v>
      </c>
    </row>
    <row r="157" spans="1:5" x14ac:dyDescent="0.3">
      <c r="A157" t="s">
        <v>420</v>
      </c>
      <c r="B157" t="s">
        <v>5</v>
      </c>
      <c r="C157" t="s">
        <v>421</v>
      </c>
      <c r="D157" t="s">
        <v>217</v>
      </c>
      <c r="E157" t="str">
        <f>HYPERLINK("https://talan.bank.gov.ua/get-user-certificate/UCD_THTZ_RyX3Bm79Dls","Завантажити сертифікат")</f>
        <v>Завантажити сертифікат</v>
      </c>
    </row>
    <row r="158" spans="1:5" x14ac:dyDescent="0.3">
      <c r="A158" t="s">
        <v>422</v>
      </c>
      <c r="B158" t="s">
        <v>5</v>
      </c>
      <c r="C158" t="s">
        <v>423</v>
      </c>
      <c r="D158" t="s">
        <v>424</v>
      </c>
      <c r="E158" t="str">
        <f>HYPERLINK("https://talan.bank.gov.ua/get-user-certificate/UCD_TAYHdrD37xNeo154","Завантажити сертифікат")</f>
        <v>Завантажити сертифікат</v>
      </c>
    </row>
    <row r="159" spans="1:5" x14ac:dyDescent="0.3">
      <c r="A159" t="s">
        <v>425</v>
      </c>
      <c r="B159" t="s">
        <v>5</v>
      </c>
      <c r="C159" t="s">
        <v>426</v>
      </c>
      <c r="D159" t="s">
        <v>427</v>
      </c>
      <c r="E159" t="str">
        <f>HYPERLINK("https://talan.bank.gov.ua/get-user-certificate/UCD_T3Trer7lGm1FHhIW","Завантажити сертифікат")</f>
        <v>Завантажити сертифікат</v>
      </c>
    </row>
    <row r="160" spans="1:5" x14ac:dyDescent="0.3">
      <c r="A160" t="s">
        <v>428</v>
      </c>
      <c r="B160" t="s">
        <v>5</v>
      </c>
      <c r="C160" t="s">
        <v>429</v>
      </c>
      <c r="D160" t="s">
        <v>430</v>
      </c>
      <c r="E160" t="str">
        <f>HYPERLINK("https://talan.bank.gov.ua/get-user-certificate/UCD_TCxhwlEr3Fv-y3W7","Завантажити сертифікат")</f>
        <v>Завантажити сертифікат</v>
      </c>
    </row>
    <row r="161" spans="1:5" x14ac:dyDescent="0.3">
      <c r="A161" t="s">
        <v>431</v>
      </c>
      <c r="B161" t="s">
        <v>5</v>
      </c>
      <c r="C161" t="s">
        <v>432</v>
      </c>
      <c r="D161" t="s">
        <v>244</v>
      </c>
      <c r="E161" t="str">
        <f>HYPERLINK("https://talan.bank.gov.ua/get-user-certificate/UCD_TzB9CzmCaHyRrocT","Завантажити сертифікат")</f>
        <v>Завантажити сертифікат</v>
      </c>
    </row>
    <row r="162" spans="1:5" x14ac:dyDescent="0.3">
      <c r="A162" t="s">
        <v>433</v>
      </c>
      <c r="B162" t="s">
        <v>5</v>
      </c>
      <c r="C162" t="s">
        <v>434</v>
      </c>
      <c r="D162" t="s">
        <v>312</v>
      </c>
      <c r="E162" t="str">
        <f>HYPERLINK("https://talan.bank.gov.ua/get-user-certificate/UCD_T9EVC5ylgxlUglYy","Завантажити сертифікат")</f>
        <v>Завантажити сертифікат</v>
      </c>
    </row>
    <row r="163" spans="1:5" x14ac:dyDescent="0.3">
      <c r="A163" t="s">
        <v>435</v>
      </c>
      <c r="B163" t="s">
        <v>5</v>
      </c>
      <c r="C163" t="s">
        <v>436</v>
      </c>
      <c r="D163" t="s">
        <v>353</v>
      </c>
      <c r="E163" t="str">
        <f>HYPERLINK("https://talan.bank.gov.ua/get-user-certificate/UCD_TgQJWcTXI5joCR3p","Завантажити сертифікат")</f>
        <v>Завантажити сертифікат</v>
      </c>
    </row>
    <row r="164" spans="1:5" x14ac:dyDescent="0.3">
      <c r="A164" t="s">
        <v>437</v>
      </c>
      <c r="B164" t="s">
        <v>5</v>
      </c>
      <c r="C164" t="s">
        <v>438</v>
      </c>
      <c r="D164" t="s">
        <v>16</v>
      </c>
      <c r="E164" t="str">
        <f>HYPERLINK("https://talan.bank.gov.ua/get-user-certificate/UCD_TXgiTblT0sHxdLoQ","Завантажити сертифікат")</f>
        <v>Завантажити сертифікат</v>
      </c>
    </row>
    <row r="165" spans="1:5" x14ac:dyDescent="0.3">
      <c r="A165" t="s">
        <v>439</v>
      </c>
      <c r="B165" t="s">
        <v>5</v>
      </c>
      <c r="C165" t="s">
        <v>440</v>
      </c>
      <c r="D165" t="s">
        <v>220</v>
      </c>
      <c r="E165" t="str">
        <f>HYPERLINK("https://talan.bank.gov.ua/get-user-certificate/UCD_TUh5ejUx3oGJeTOd","Завантажити сертифікат")</f>
        <v>Завантажити сертифікат</v>
      </c>
    </row>
    <row r="166" spans="1:5" x14ac:dyDescent="0.3">
      <c r="A166" t="s">
        <v>441</v>
      </c>
      <c r="B166" t="s">
        <v>5</v>
      </c>
      <c r="C166" t="s">
        <v>442</v>
      </c>
      <c r="D166" t="s">
        <v>443</v>
      </c>
      <c r="E166" t="str">
        <f>HYPERLINK("https://talan.bank.gov.ua/get-user-certificate/UCD_T1j0HNvi8QCJL6PH","Завантажити сертифікат")</f>
        <v>Завантажити сертифікат</v>
      </c>
    </row>
    <row r="167" spans="1:5" x14ac:dyDescent="0.3">
      <c r="A167" t="s">
        <v>444</v>
      </c>
      <c r="B167" t="s">
        <v>5</v>
      </c>
      <c r="C167" t="s">
        <v>445</v>
      </c>
      <c r="D167" t="s">
        <v>446</v>
      </c>
      <c r="E167" t="str">
        <f>HYPERLINK("https://talan.bank.gov.ua/get-user-certificate/UCD_TjjKhbLbUFZcNjiK","Завантажити сертифікат")</f>
        <v>Завантажити сертифікат</v>
      </c>
    </row>
    <row r="168" spans="1:5" x14ac:dyDescent="0.3">
      <c r="A168" t="s">
        <v>447</v>
      </c>
      <c r="B168" t="s">
        <v>5</v>
      </c>
      <c r="C168" t="s">
        <v>448</v>
      </c>
      <c r="D168" t="s">
        <v>353</v>
      </c>
      <c r="E168" t="str">
        <f>HYPERLINK("https://talan.bank.gov.ua/get-user-certificate/UCD_TppwHxtnIS3yBJq8","Завантажити сертифікат")</f>
        <v>Завантажити сертифікат</v>
      </c>
    </row>
    <row r="169" spans="1:5" x14ac:dyDescent="0.3">
      <c r="A169" t="s">
        <v>449</v>
      </c>
      <c r="B169" t="s">
        <v>5</v>
      </c>
      <c r="C169" t="s">
        <v>450</v>
      </c>
      <c r="D169" t="s">
        <v>451</v>
      </c>
      <c r="E169" t="str">
        <f>HYPERLINK("https://talan.bank.gov.ua/get-user-certificate/UCD_T90mBqHzyuvbhK6M","Завантажити сертифікат")</f>
        <v>Завантажити сертифікат</v>
      </c>
    </row>
    <row r="170" spans="1:5" x14ac:dyDescent="0.3">
      <c r="A170" t="s">
        <v>452</v>
      </c>
      <c r="B170" t="s">
        <v>5</v>
      </c>
      <c r="C170" t="s">
        <v>453</v>
      </c>
      <c r="D170" t="s">
        <v>454</v>
      </c>
      <c r="E170" t="str">
        <f>HYPERLINK("https://talan.bank.gov.ua/get-user-certificate/UCD_Tv02sqWQNimLV7yA","Завантажити сертифікат")</f>
        <v>Завантажити сертифікат</v>
      </c>
    </row>
    <row r="171" spans="1:5" x14ac:dyDescent="0.3">
      <c r="A171" t="s">
        <v>455</v>
      </c>
      <c r="B171" t="s">
        <v>5</v>
      </c>
      <c r="C171" t="s">
        <v>456</v>
      </c>
      <c r="D171" t="s">
        <v>457</v>
      </c>
      <c r="E171" t="str">
        <f>HYPERLINK("https://talan.bank.gov.ua/get-user-certificate/UCD_TSqhuzS9KACr-HsA","Завантажити сертифікат")</f>
        <v>Завантажити сертифікат</v>
      </c>
    </row>
    <row r="172" spans="1:5" x14ac:dyDescent="0.3">
      <c r="A172" t="s">
        <v>458</v>
      </c>
      <c r="B172" t="s">
        <v>5</v>
      </c>
      <c r="C172" t="s">
        <v>459</v>
      </c>
      <c r="D172" t="s">
        <v>460</v>
      </c>
      <c r="E172" t="str">
        <f>HYPERLINK("https://talan.bank.gov.ua/get-user-certificate/UCD_TnKtOx-wh6T1dYOV","Завантажити сертифікат")</f>
        <v>Завантажити сертифікат</v>
      </c>
    </row>
    <row r="173" spans="1:5" x14ac:dyDescent="0.3">
      <c r="A173" t="s">
        <v>461</v>
      </c>
      <c r="B173" t="s">
        <v>5</v>
      </c>
      <c r="C173" t="s">
        <v>462</v>
      </c>
      <c r="D173" t="s">
        <v>463</v>
      </c>
      <c r="E173" t="str">
        <f>HYPERLINK("https://talan.bank.gov.ua/get-user-certificate/UCD_TnDU40teZs_UML-c","Завантажити сертифікат")</f>
        <v>Завантажити сертифікат</v>
      </c>
    </row>
    <row r="174" spans="1:5" x14ac:dyDescent="0.3">
      <c r="A174" t="s">
        <v>464</v>
      </c>
      <c r="B174" t="s">
        <v>5</v>
      </c>
      <c r="C174" t="s">
        <v>465</v>
      </c>
      <c r="D174" t="s">
        <v>16</v>
      </c>
      <c r="E174" t="str">
        <f>HYPERLINK("https://talan.bank.gov.ua/get-user-certificate/UCD_T6aKMVLSkkRLG60u","Завантажити сертифікат")</f>
        <v>Завантажити сертифікат</v>
      </c>
    </row>
    <row r="175" spans="1:5" x14ac:dyDescent="0.3">
      <c r="A175" t="s">
        <v>466</v>
      </c>
      <c r="B175" t="s">
        <v>5</v>
      </c>
      <c r="C175" t="s">
        <v>467</v>
      </c>
      <c r="D175" t="s">
        <v>468</v>
      </c>
      <c r="E175" t="str">
        <f>HYPERLINK("https://talan.bank.gov.ua/get-user-certificate/UCD_TCAzQJtWAXnkflfC","Завантажити сертифікат")</f>
        <v>Завантажити сертифікат</v>
      </c>
    </row>
    <row r="176" spans="1:5" x14ac:dyDescent="0.3">
      <c r="A176" t="s">
        <v>469</v>
      </c>
      <c r="B176" t="s">
        <v>5</v>
      </c>
      <c r="C176" t="s">
        <v>470</v>
      </c>
      <c r="D176" t="s">
        <v>334</v>
      </c>
      <c r="E176" t="str">
        <f>HYPERLINK("https://talan.bank.gov.ua/get-user-certificate/UCD_T6otE61GmphaI2f-","Завантажити сертифікат")</f>
        <v>Завантажити сертифікат</v>
      </c>
    </row>
    <row r="177" spans="1:5" x14ac:dyDescent="0.3">
      <c r="A177" t="s">
        <v>471</v>
      </c>
      <c r="B177" t="s">
        <v>5</v>
      </c>
      <c r="C177" t="s">
        <v>472</v>
      </c>
      <c r="D177" t="s">
        <v>334</v>
      </c>
      <c r="E177" t="str">
        <f>HYPERLINK("https://talan.bank.gov.ua/get-user-certificate/UCD_T9sJZm1QoUwLOxNk","Завантажити сертифікат")</f>
        <v>Завантажити сертифікат</v>
      </c>
    </row>
    <row r="178" spans="1:5" x14ac:dyDescent="0.3">
      <c r="A178" t="s">
        <v>473</v>
      </c>
      <c r="B178" t="s">
        <v>5</v>
      </c>
      <c r="C178" t="s">
        <v>474</v>
      </c>
      <c r="D178" t="s">
        <v>175</v>
      </c>
      <c r="E178" t="str">
        <f>HYPERLINK("https://talan.bank.gov.ua/get-user-certificate/UCD_TgVVQ8NTY408E8Bd","Завантажити сертифікат")</f>
        <v>Завантажити сертифікат</v>
      </c>
    </row>
    <row r="179" spans="1:5" x14ac:dyDescent="0.3">
      <c r="A179" t="s">
        <v>475</v>
      </c>
      <c r="B179" t="s">
        <v>5</v>
      </c>
      <c r="C179" t="s">
        <v>476</v>
      </c>
      <c r="D179" t="s">
        <v>175</v>
      </c>
      <c r="E179" t="str">
        <f>HYPERLINK("https://talan.bank.gov.ua/get-user-certificate/UCD_TJfCGGBU3Cu1obQ_","Завантажити сертифікат")</f>
        <v>Завантажити сертифікат</v>
      </c>
    </row>
    <row r="180" spans="1:5" x14ac:dyDescent="0.3">
      <c r="A180" t="s">
        <v>477</v>
      </c>
      <c r="B180" t="s">
        <v>5</v>
      </c>
      <c r="C180" t="s">
        <v>478</v>
      </c>
      <c r="D180" t="s">
        <v>479</v>
      </c>
      <c r="E180" t="str">
        <f>HYPERLINK("https://talan.bank.gov.ua/get-user-certificate/UCD_TQTW3bzGXBnAWToO","Завантажити сертифікат")</f>
        <v>Завантажити сертифікат</v>
      </c>
    </row>
    <row r="181" spans="1:5" x14ac:dyDescent="0.3">
      <c r="A181" t="s">
        <v>480</v>
      </c>
      <c r="B181" t="s">
        <v>5</v>
      </c>
      <c r="C181" t="s">
        <v>481</v>
      </c>
      <c r="D181" t="s">
        <v>482</v>
      </c>
      <c r="E181" t="str">
        <f>HYPERLINK("https://talan.bank.gov.ua/get-user-certificate/UCD_TZxW6Z_wtWIlCPw_","Завантажити сертифікат")</f>
        <v>Завантажити сертифікат</v>
      </c>
    </row>
    <row r="182" spans="1:5" x14ac:dyDescent="0.3">
      <c r="A182" t="s">
        <v>483</v>
      </c>
      <c r="B182" t="s">
        <v>5</v>
      </c>
      <c r="C182" t="s">
        <v>484</v>
      </c>
      <c r="D182" t="s">
        <v>485</v>
      </c>
      <c r="E182" t="str">
        <f>HYPERLINK("https://talan.bank.gov.ua/get-user-certificate/UCD_T9uiW6ANIZbOkuZe","Завантажити сертифікат")</f>
        <v>Завантажити сертифікат</v>
      </c>
    </row>
    <row r="183" spans="1:5" x14ac:dyDescent="0.3">
      <c r="A183" t="s">
        <v>486</v>
      </c>
      <c r="B183" t="s">
        <v>5</v>
      </c>
      <c r="C183" t="s">
        <v>487</v>
      </c>
      <c r="D183" t="s">
        <v>488</v>
      </c>
      <c r="E183" t="str">
        <f>HYPERLINK("https://talan.bank.gov.ua/get-user-certificate/UCD_TWVefR76FRs0DRFa","Завантажити сертифікат")</f>
        <v>Завантажити сертифікат</v>
      </c>
    </row>
    <row r="184" spans="1:5" x14ac:dyDescent="0.3">
      <c r="A184" t="s">
        <v>489</v>
      </c>
      <c r="B184" t="s">
        <v>5</v>
      </c>
      <c r="C184" t="s">
        <v>490</v>
      </c>
      <c r="D184" t="s">
        <v>394</v>
      </c>
      <c r="E184" t="str">
        <f>HYPERLINK("https://talan.bank.gov.ua/get-user-certificate/UCD_Tx-9j3ljxIEdp9ks","Завантажити сертифікат")</f>
        <v>Завантажити сертифікат</v>
      </c>
    </row>
    <row r="185" spans="1:5" x14ac:dyDescent="0.3">
      <c r="A185" t="s">
        <v>491</v>
      </c>
      <c r="B185" t="s">
        <v>5</v>
      </c>
      <c r="C185" t="s">
        <v>492</v>
      </c>
      <c r="D185" t="s">
        <v>468</v>
      </c>
      <c r="E185" t="str">
        <f>HYPERLINK("https://talan.bank.gov.ua/get-user-certificate/UCD_TxL9BQk4kaxg5Vnk","Завантажити сертифікат")</f>
        <v>Завантажити сертифікат</v>
      </c>
    </row>
    <row r="186" spans="1:5" x14ac:dyDescent="0.3">
      <c r="A186" t="s">
        <v>493</v>
      </c>
      <c r="B186" t="s">
        <v>5</v>
      </c>
      <c r="C186" t="s">
        <v>494</v>
      </c>
      <c r="D186" t="s">
        <v>353</v>
      </c>
      <c r="E186" t="str">
        <f>HYPERLINK("https://talan.bank.gov.ua/get-user-certificate/UCD_TnrJQZR4extmo6Ll","Завантажити сертифікат")</f>
        <v>Завантажити сертифікат</v>
      </c>
    </row>
    <row r="187" spans="1:5" x14ac:dyDescent="0.3">
      <c r="A187" t="s">
        <v>495</v>
      </c>
      <c r="B187" t="s">
        <v>5</v>
      </c>
      <c r="C187" t="s">
        <v>496</v>
      </c>
      <c r="D187" t="s">
        <v>334</v>
      </c>
      <c r="E187" t="str">
        <f>HYPERLINK("https://talan.bank.gov.ua/get-user-certificate/UCD_TJFK8iBWw4u0feXZ","Завантажити сертифікат")</f>
        <v>Завантажити сертифікат</v>
      </c>
    </row>
    <row r="188" spans="1:5" x14ac:dyDescent="0.3">
      <c r="A188" t="s">
        <v>497</v>
      </c>
      <c r="B188" t="s">
        <v>5</v>
      </c>
      <c r="C188" t="s">
        <v>498</v>
      </c>
      <c r="D188" t="s">
        <v>334</v>
      </c>
      <c r="E188" t="str">
        <f>HYPERLINK("https://talan.bank.gov.ua/get-user-certificate/UCD_T5X8RtxFtw1dPZD7","Завантажити сертифікат")</f>
        <v>Завантажити сертифікат</v>
      </c>
    </row>
    <row r="189" spans="1:5" x14ac:dyDescent="0.3">
      <c r="A189" t="s">
        <v>499</v>
      </c>
      <c r="B189" t="s">
        <v>5</v>
      </c>
      <c r="C189" t="s">
        <v>500</v>
      </c>
      <c r="D189" t="s">
        <v>501</v>
      </c>
      <c r="E189" t="str">
        <f>HYPERLINK("https://talan.bank.gov.ua/get-user-certificate/UCD_TL9rdGOBRAVbbaxz","Завантажити сертифікат")</f>
        <v>Завантажити сертифікат</v>
      </c>
    </row>
    <row r="190" spans="1:5" x14ac:dyDescent="0.3">
      <c r="A190" t="s">
        <v>502</v>
      </c>
      <c r="B190" t="s">
        <v>5</v>
      </c>
      <c r="C190" t="s">
        <v>503</v>
      </c>
      <c r="D190" t="s">
        <v>407</v>
      </c>
      <c r="E190" t="str">
        <f>HYPERLINK("https://talan.bank.gov.ua/get-user-certificate/UCD_TjEPHROnxNnPMnsn","Завантажити сертифікат")</f>
        <v>Завантажити сертифікат</v>
      </c>
    </row>
    <row r="191" spans="1:5" x14ac:dyDescent="0.3">
      <c r="A191" t="s">
        <v>504</v>
      </c>
      <c r="B191" t="s">
        <v>5</v>
      </c>
      <c r="C191" t="s">
        <v>505</v>
      </c>
      <c r="D191" t="s">
        <v>353</v>
      </c>
      <c r="E191" t="str">
        <f>HYPERLINK("https://talan.bank.gov.ua/get-user-certificate/UCD_Tv7G_nDApVBVY28_","Завантажити сертифікат")</f>
        <v>Завантажити сертифікат</v>
      </c>
    </row>
    <row r="192" spans="1:5" x14ac:dyDescent="0.3">
      <c r="A192" t="s">
        <v>506</v>
      </c>
      <c r="B192" t="s">
        <v>5</v>
      </c>
      <c r="C192" t="s">
        <v>507</v>
      </c>
      <c r="D192" t="s">
        <v>508</v>
      </c>
      <c r="E192" t="str">
        <f>HYPERLINK("https://talan.bank.gov.ua/get-user-certificate/UCD_TdPg1sBMYSUxBhDN","Завантажити сертифікат")</f>
        <v>Завантажити сертифікат</v>
      </c>
    </row>
    <row r="193" spans="1:5" x14ac:dyDescent="0.3">
      <c r="A193" t="s">
        <v>509</v>
      </c>
      <c r="B193" t="s">
        <v>5</v>
      </c>
      <c r="C193" t="s">
        <v>510</v>
      </c>
      <c r="D193" t="s">
        <v>511</v>
      </c>
      <c r="E193" t="str">
        <f>HYPERLINK("https://talan.bank.gov.ua/get-user-certificate/UCD_T9M8kmcX8XVG2nKp","Завантажити сертифікат")</f>
        <v>Завантажити сертифікат</v>
      </c>
    </row>
    <row r="194" spans="1:5" x14ac:dyDescent="0.3">
      <c r="A194" t="s">
        <v>512</v>
      </c>
      <c r="B194" t="s">
        <v>5</v>
      </c>
      <c r="C194" t="s">
        <v>513</v>
      </c>
      <c r="D194" t="s">
        <v>365</v>
      </c>
      <c r="E194" t="str">
        <f>HYPERLINK("https://talan.bank.gov.ua/get-user-certificate/UCD_Tjz-W-ZkevRu8ayO","Завантажити сертифікат")</f>
        <v>Завантажити сертифікат</v>
      </c>
    </row>
    <row r="195" spans="1:5" x14ac:dyDescent="0.3">
      <c r="A195" t="s">
        <v>514</v>
      </c>
      <c r="B195" t="s">
        <v>5</v>
      </c>
      <c r="C195" t="s">
        <v>515</v>
      </c>
      <c r="D195" t="s">
        <v>516</v>
      </c>
      <c r="E195" t="str">
        <f>HYPERLINK("https://talan.bank.gov.ua/get-user-certificate/UCD_T-0IH835Mz-fHn9h","Завантажити сертифікат")</f>
        <v>Завантажити сертифікат</v>
      </c>
    </row>
    <row r="196" spans="1:5" x14ac:dyDescent="0.3">
      <c r="A196" t="s">
        <v>517</v>
      </c>
      <c r="B196" t="s">
        <v>5</v>
      </c>
      <c r="C196" t="s">
        <v>518</v>
      </c>
      <c r="D196" t="s">
        <v>519</v>
      </c>
      <c r="E196" t="str">
        <f>HYPERLINK("https://talan.bank.gov.ua/get-user-certificate/UCD_Tk011Q-VBZvE4UX9","Завантажити сертифікат")</f>
        <v>Завантажити сертифікат</v>
      </c>
    </row>
    <row r="197" spans="1:5" x14ac:dyDescent="0.3">
      <c r="A197" t="s">
        <v>520</v>
      </c>
      <c r="B197" t="s">
        <v>5</v>
      </c>
      <c r="C197" t="s">
        <v>521</v>
      </c>
      <c r="D197" t="s">
        <v>522</v>
      </c>
      <c r="E197" t="str">
        <f>HYPERLINK("https://talan.bank.gov.ua/get-user-certificate/UCD_T1gShdoth8ufzEvS","Завантажити сертифікат")</f>
        <v>Завантажити сертифікат</v>
      </c>
    </row>
    <row r="198" spans="1:5" x14ac:dyDescent="0.3">
      <c r="A198" t="s">
        <v>523</v>
      </c>
      <c r="B198" t="s">
        <v>5</v>
      </c>
      <c r="C198" t="s">
        <v>524</v>
      </c>
      <c r="D198" t="s">
        <v>525</v>
      </c>
      <c r="E198" t="str">
        <f>HYPERLINK("https://talan.bank.gov.ua/get-user-certificate/UCD_TtNHZlMGr6hplVtz","Завантажити сертифікат")</f>
        <v>Завантажити сертифікат</v>
      </c>
    </row>
    <row r="199" spans="1:5" x14ac:dyDescent="0.3">
      <c r="A199" t="s">
        <v>526</v>
      </c>
      <c r="B199" t="s">
        <v>5</v>
      </c>
      <c r="C199" t="s">
        <v>527</v>
      </c>
      <c r="D199" t="s">
        <v>528</v>
      </c>
      <c r="E199" t="str">
        <f>HYPERLINK("https://talan.bank.gov.ua/get-user-certificate/UCD_TBzEIOavR7rNgDOb","Завантажити сертифікат")</f>
        <v>Завантажити сертифікат</v>
      </c>
    </row>
    <row r="200" spans="1:5" x14ac:dyDescent="0.3">
      <c r="A200" t="s">
        <v>529</v>
      </c>
      <c r="B200" t="s">
        <v>5</v>
      </c>
      <c r="C200" t="s">
        <v>530</v>
      </c>
      <c r="D200" t="s">
        <v>267</v>
      </c>
      <c r="E200" t="str">
        <f>HYPERLINK("https://talan.bank.gov.ua/get-user-certificate/UCD_TiQIpyZqEooLXtAf","Завантажити сертифікат")</f>
        <v>Завантажити сертифікат</v>
      </c>
    </row>
    <row r="201" spans="1:5" x14ac:dyDescent="0.3">
      <c r="A201" t="s">
        <v>531</v>
      </c>
      <c r="B201" t="s">
        <v>5</v>
      </c>
      <c r="C201" t="s">
        <v>532</v>
      </c>
      <c r="D201" t="s">
        <v>175</v>
      </c>
      <c r="E201" t="str">
        <f>HYPERLINK("https://talan.bank.gov.ua/get-user-certificate/UCD_TySIdQtAMsJgkOEE","Завантажити сертифікат")</f>
        <v>Завантажити сертифікат</v>
      </c>
    </row>
    <row r="202" spans="1:5" x14ac:dyDescent="0.3">
      <c r="A202" t="s">
        <v>533</v>
      </c>
      <c r="B202" t="s">
        <v>5</v>
      </c>
      <c r="C202" t="s">
        <v>534</v>
      </c>
      <c r="D202" t="s">
        <v>535</v>
      </c>
      <c r="E202" t="str">
        <f>HYPERLINK("https://talan.bank.gov.ua/get-user-certificate/UCD_T_oF8mQU4k4sEKtE","Завантажити сертифікат")</f>
        <v>Завантажити сертифікат</v>
      </c>
    </row>
    <row r="203" spans="1:5" x14ac:dyDescent="0.3">
      <c r="A203" t="s">
        <v>536</v>
      </c>
      <c r="B203" t="s">
        <v>5</v>
      </c>
      <c r="C203" t="s">
        <v>537</v>
      </c>
      <c r="D203" t="s">
        <v>538</v>
      </c>
      <c r="E203" t="str">
        <f>HYPERLINK("https://talan.bank.gov.ua/get-user-certificate/UCD_TefzMEKNxftymmxt","Завантажити сертифікат")</f>
        <v>Завантажити сертифікат</v>
      </c>
    </row>
    <row r="204" spans="1:5" x14ac:dyDescent="0.3">
      <c r="A204" t="s">
        <v>539</v>
      </c>
      <c r="B204" t="s">
        <v>5</v>
      </c>
      <c r="C204" t="s">
        <v>540</v>
      </c>
      <c r="D204" t="s">
        <v>16</v>
      </c>
      <c r="E204" t="str">
        <f>HYPERLINK("https://talan.bank.gov.ua/get-user-certificate/UCD_TjnfzBXqUt1rmt4I","Завантажити сертифікат")</f>
        <v>Завантажити сертифікат</v>
      </c>
    </row>
    <row r="205" spans="1:5" x14ac:dyDescent="0.3">
      <c r="A205" t="s">
        <v>541</v>
      </c>
      <c r="B205" t="s">
        <v>5</v>
      </c>
      <c r="C205" t="s">
        <v>542</v>
      </c>
      <c r="D205" t="s">
        <v>197</v>
      </c>
      <c r="E205" t="str">
        <f>HYPERLINK("https://talan.bank.gov.ua/get-user-certificate/UCD_TfQh-U3k2M0LepiW","Завантажити сертифікат")</f>
        <v>Завантажити сертифікат</v>
      </c>
    </row>
    <row r="206" spans="1:5" x14ac:dyDescent="0.3">
      <c r="A206" t="s">
        <v>543</v>
      </c>
      <c r="B206" t="s">
        <v>5</v>
      </c>
      <c r="C206" t="s">
        <v>544</v>
      </c>
      <c r="D206" t="s">
        <v>545</v>
      </c>
      <c r="E206" t="str">
        <f>HYPERLINK("https://talan.bank.gov.ua/get-user-certificate/UCD_T6qUZpFXpfnxGNvp","Завантажити сертифікат")</f>
        <v>Завантажити сертифікат</v>
      </c>
    </row>
    <row r="207" spans="1:5" x14ac:dyDescent="0.3">
      <c r="A207" t="s">
        <v>546</v>
      </c>
      <c r="B207" t="s">
        <v>5</v>
      </c>
      <c r="C207" t="s">
        <v>547</v>
      </c>
      <c r="D207" t="s">
        <v>548</v>
      </c>
      <c r="E207" t="str">
        <f>HYPERLINK("https://talan.bank.gov.ua/get-user-certificate/UCD_TWt0TifrRkSSP1IY","Завантажити сертифікат")</f>
        <v>Завантажити сертифікат</v>
      </c>
    </row>
    <row r="208" spans="1:5" x14ac:dyDescent="0.3">
      <c r="A208" t="s">
        <v>549</v>
      </c>
      <c r="B208" t="s">
        <v>5</v>
      </c>
      <c r="C208" t="s">
        <v>550</v>
      </c>
      <c r="D208" t="s">
        <v>551</v>
      </c>
      <c r="E208" t="str">
        <f>HYPERLINK("https://talan.bank.gov.ua/get-user-certificate/UCD_Tg-4BkbT20jq9rYJ","Завантажити сертифікат")</f>
        <v>Завантажити сертифікат</v>
      </c>
    </row>
    <row r="209" spans="1:5" x14ac:dyDescent="0.3">
      <c r="A209" t="s">
        <v>552</v>
      </c>
      <c r="B209" t="s">
        <v>5</v>
      </c>
      <c r="C209" t="s">
        <v>553</v>
      </c>
      <c r="D209" t="s">
        <v>554</v>
      </c>
      <c r="E209" t="str">
        <f>HYPERLINK("https://talan.bank.gov.ua/get-user-certificate/UCD_T1kchAEULLgD0UkX","Завантажити сертифікат")</f>
        <v>Завантажити сертифікат</v>
      </c>
    </row>
    <row r="210" spans="1:5" x14ac:dyDescent="0.3">
      <c r="A210" t="s">
        <v>555</v>
      </c>
      <c r="B210" t="s">
        <v>5</v>
      </c>
      <c r="C210" t="s">
        <v>556</v>
      </c>
      <c r="D210" t="s">
        <v>557</v>
      </c>
      <c r="E210" t="str">
        <f>HYPERLINK("https://talan.bank.gov.ua/get-user-certificate/UCD_TKpOPXIlFSF5B-cp","Завантажити сертифікат")</f>
        <v>Завантажити сертифікат</v>
      </c>
    </row>
    <row r="211" spans="1:5" x14ac:dyDescent="0.3">
      <c r="A211" t="s">
        <v>558</v>
      </c>
      <c r="B211" t="s">
        <v>5</v>
      </c>
      <c r="C211" t="s">
        <v>559</v>
      </c>
      <c r="D211" t="s">
        <v>560</v>
      </c>
      <c r="E211" t="str">
        <f>HYPERLINK("https://talan.bank.gov.ua/get-user-certificate/UCD_T6U1eVCzyX1NHTqS","Завантажити сертифікат")</f>
        <v>Завантажити сертифікат</v>
      </c>
    </row>
    <row r="212" spans="1:5" x14ac:dyDescent="0.3">
      <c r="A212" t="s">
        <v>561</v>
      </c>
      <c r="B212" t="s">
        <v>5</v>
      </c>
      <c r="C212" t="s">
        <v>562</v>
      </c>
      <c r="D212" t="s">
        <v>563</v>
      </c>
      <c r="E212" t="str">
        <f>HYPERLINK("https://talan.bank.gov.ua/get-user-certificate/UCD_Tr1RE9ugdf1JBgGM","Завантажити сертифікат")</f>
        <v>Завантажити сертифікат</v>
      </c>
    </row>
    <row r="213" spans="1:5" x14ac:dyDescent="0.3">
      <c r="A213" t="s">
        <v>564</v>
      </c>
      <c r="B213" t="s">
        <v>5</v>
      </c>
      <c r="C213" t="s">
        <v>565</v>
      </c>
      <c r="D213" t="s">
        <v>244</v>
      </c>
      <c r="E213" t="str">
        <f>HYPERLINK("https://talan.bank.gov.ua/get-user-certificate/UCD_TMDGzXAY-uNV7b6d","Завантажити сертифікат")</f>
        <v>Завантажити сертифікат</v>
      </c>
    </row>
    <row r="214" spans="1:5" x14ac:dyDescent="0.3">
      <c r="A214" t="s">
        <v>566</v>
      </c>
      <c r="B214" t="s">
        <v>5</v>
      </c>
      <c r="C214" t="s">
        <v>567</v>
      </c>
      <c r="D214" t="s">
        <v>568</v>
      </c>
      <c r="E214" t="str">
        <f>HYPERLINK("https://talan.bank.gov.ua/get-user-certificate/UCD_TH22BDkm_zZunQ4L","Завантажити сертифікат")</f>
        <v>Завантажити сертифікат</v>
      </c>
    </row>
    <row r="215" spans="1:5" x14ac:dyDescent="0.3">
      <c r="A215" t="s">
        <v>569</v>
      </c>
      <c r="B215" t="s">
        <v>5</v>
      </c>
      <c r="C215" t="s">
        <v>570</v>
      </c>
      <c r="D215" t="s">
        <v>407</v>
      </c>
      <c r="E215" t="str">
        <f>HYPERLINK("https://talan.bank.gov.ua/get-user-certificate/UCD_TnsMw3h-e2Mrx-iq","Завантажити сертифікат")</f>
        <v>Завантажити сертифікат</v>
      </c>
    </row>
    <row r="216" spans="1:5" x14ac:dyDescent="0.3">
      <c r="A216" t="s">
        <v>571</v>
      </c>
      <c r="B216" t="s">
        <v>5</v>
      </c>
      <c r="C216" t="s">
        <v>572</v>
      </c>
      <c r="D216" t="s">
        <v>573</v>
      </c>
      <c r="E216" t="str">
        <f>HYPERLINK("https://talan.bank.gov.ua/get-user-certificate/UCD_T-eXK-wsH95RAFYj","Завантажити сертифікат")</f>
        <v>Завантажити сертифікат</v>
      </c>
    </row>
    <row r="217" spans="1:5" x14ac:dyDescent="0.3">
      <c r="A217" t="s">
        <v>574</v>
      </c>
      <c r="B217" t="s">
        <v>5</v>
      </c>
      <c r="C217" t="s">
        <v>575</v>
      </c>
      <c r="D217" t="s">
        <v>576</v>
      </c>
      <c r="E217" t="str">
        <f>HYPERLINK("https://talan.bank.gov.ua/get-user-certificate/UCD_TdI3p872e2B0Y5z_","Завантажити сертифікат")</f>
        <v>Завантажити сертифікат</v>
      </c>
    </row>
    <row r="218" spans="1:5" x14ac:dyDescent="0.3">
      <c r="A218" t="s">
        <v>577</v>
      </c>
      <c r="B218" t="s">
        <v>5</v>
      </c>
      <c r="C218" t="s">
        <v>578</v>
      </c>
      <c r="D218" t="s">
        <v>579</v>
      </c>
      <c r="E218" t="str">
        <f>HYPERLINK("https://talan.bank.gov.ua/get-user-certificate/UCD_Tga-08imDLUiyrXF","Завантажити сертифікат")</f>
        <v>Завантажити сертифікат</v>
      </c>
    </row>
    <row r="219" spans="1:5" x14ac:dyDescent="0.3">
      <c r="A219" t="s">
        <v>580</v>
      </c>
      <c r="B219" t="s">
        <v>5</v>
      </c>
      <c r="C219" t="s">
        <v>581</v>
      </c>
      <c r="D219" t="s">
        <v>19</v>
      </c>
      <c r="E219" t="str">
        <f>HYPERLINK("https://talan.bank.gov.ua/get-user-certificate/UCD_TCQYfgQDQslrYssV","Завантажити сертифікат")</f>
        <v>Завантажити сертифікат</v>
      </c>
    </row>
    <row r="220" spans="1:5" x14ac:dyDescent="0.3">
      <c r="A220" t="s">
        <v>582</v>
      </c>
      <c r="B220" t="s">
        <v>5</v>
      </c>
      <c r="C220" t="s">
        <v>583</v>
      </c>
      <c r="D220" t="s">
        <v>584</v>
      </c>
      <c r="E220" t="str">
        <f>HYPERLINK("https://talan.bank.gov.ua/get-user-certificate/UCD_T0Ewtmg3_9d6VYhP","Завантажити сертифікат")</f>
        <v>Завантажити сертифікат</v>
      </c>
    </row>
    <row r="221" spans="1:5" x14ac:dyDescent="0.3">
      <c r="A221" t="s">
        <v>585</v>
      </c>
      <c r="B221" t="s">
        <v>5</v>
      </c>
      <c r="C221" t="s">
        <v>586</v>
      </c>
      <c r="D221" t="s">
        <v>587</v>
      </c>
      <c r="E221" t="str">
        <f>HYPERLINK("https://talan.bank.gov.ua/get-user-certificate/UCD_Ti16U2fWScgDpLYY","Завантажити сертифікат")</f>
        <v>Завантажити сертифікат</v>
      </c>
    </row>
    <row r="222" spans="1:5" x14ac:dyDescent="0.3">
      <c r="A222" t="s">
        <v>588</v>
      </c>
      <c r="B222" t="s">
        <v>5</v>
      </c>
      <c r="C222" t="s">
        <v>589</v>
      </c>
      <c r="D222" t="s">
        <v>590</v>
      </c>
      <c r="E222" t="str">
        <f>HYPERLINK("https://talan.bank.gov.ua/get-user-certificate/UCD_T4P9UnZltXtRdAOB","Завантажити сертифікат")</f>
        <v>Завантажити сертифікат</v>
      </c>
    </row>
    <row r="223" spans="1:5" x14ac:dyDescent="0.3">
      <c r="A223" t="s">
        <v>591</v>
      </c>
      <c r="B223" t="s">
        <v>5</v>
      </c>
      <c r="C223" t="s">
        <v>592</v>
      </c>
      <c r="D223" t="s">
        <v>593</v>
      </c>
      <c r="E223" t="str">
        <f>HYPERLINK("https://talan.bank.gov.ua/get-user-certificate/UCD_TMYJGZHsNIcvFqT3","Завантажити сертифікат")</f>
        <v>Завантажити сертифікат</v>
      </c>
    </row>
    <row r="224" spans="1:5" x14ac:dyDescent="0.3">
      <c r="A224" t="s">
        <v>594</v>
      </c>
      <c r="B224" t="s">
        <v>5</v>
      </c>
      <c r="C224" t="s">
        <v>595</v>
      </c>
      <c r="D224" t="s">
        <v>596</v>
      </c>
      <c r="E224" t="str">
        <f>HYPERLINK("https://talan.bank.gov.ua/get-user-certificate/UCD_TWZgDOSXl9Cfqk2M","Завантажити сертифікат")</f>
        <v>Завантажити сертифікат</v>
      </c>
    </row>
    <row r="225" spans="1:5" x14ac:dyDescent="0.3">
      <c r="A225" t="s">
        <v>597</v>
      </c>
      <c r="B225" t="s">
        <v>5</v>
      </c>
      <c r="C225" t="s">
        <v>598</v>
      </c>
      <c r="D225" t="s">
        <v>457</v>
      </c>
      <c r="E225" t="str">
        <f>HYPERLINK("https://talan.bank.gov.ua/get-user-certificate/UCD_TVtYq2QcysywDNu6","Завантажити сертифікат")</f>
        <v>Завантажити сертифікат</v>
      </c>
    </row>
    <row r="226" spans="1:5" x14ac:dyDescent="0.3">
      <c r="A226" t="s">
        <v>599</v>
      </c>
      <c r="B226" t="s">
        <v>5</v>
      </c>
      <c r="C226" t="s">
        <v>600</v>
      </c>
      <c r="D226" t="s">
        <v>601</v>
      </c>
      <c r="E226" t="str">
        <f>HYPERLINK("https://talan.bank.gov.ua/get-user-certificate/UCD_TqkCMBVjpDI6ErtF","Завантажити сертифікат")</f>
        <v>Завантажити сертифікат</v>
      </c>
    </row>
    <row r="227" spans="1:5" x14ac:dyDescent="0.3">
      <c r="A227" t="s">
        <v>602</v>
      </c>
      <c r="B227" t="s">
        <v>5</v>
      </c>
      <c r="C227" t="s">
        <v>603</v>
      </c>
      <c r="D227" t="s">
        <v>604</v>
      </c>
      <c r="E227" t="str">
        <f>HYPERLINK("https://talan.bank.gov.ua/get-user-certificate/UCD_T5hIjCe-6t8JwowM","Завантажити сертифікат")</f>
        <v>Завантажити сертифікат</v>
      </c>
    </row>
    <row r="228" spans="1:5" x14ac:dyDescent="0.3">
      <c r="A228" t="s">
        <v>605</v>
      </c>
      <c r="B228" t="s">
        <v>5</v>
      </c>
      <c r="C228" t="s">
        <v>606</v>
      </c>
      <c r="D228" t="s">
        <v>607</v>
      </c>
      <c r="E228" t="str">
        <f>HYPERLINK("https://talan.bank.gov.ua/get-user-certificate/UCD_TAsmt8-iE1YmNX0B","Завантажити сертифікат")</f>
        <v>Завантажити сертифікат</v>
      </c>
    </row>
    <row r="229" spans="1:5" x14ac:dyDescent="0.3">
      <c r="A229" t="s">
        <v>608</v>
      </c>
      <c r="B229" t="s">
        <v>5</v>
      </c>
      <c r="C229" t="s">
        <v>609</v>
      </c>
      <c r="D229" t="s">
        <v>590</v>
      </c>
      <c r="E229" t="str">
        <f>HYPERLINK("https://talan.bank.gov.ua/get-user-certificate/UCD_TgOPtt_APC9pOt5I","Завантажити сертифікат")</f>
        <v>Завантажити сертифікат</v>
      </c>
    </row>
    <row r="230" spans="1:5" x14ac:dyDescent="0.3">
      <c r="A230" t="s">
        <v>610</v>
      </c>
      <c r="B230" t="s">
        <v>5</v>
      </c>
      <c r="C230" t="s">
        <v>611</v>
      </c>
      <c r="D230" t="s">
        <v>612</v>
      </c>
      <c r="E230" t="str">
        <f>HYPERLINK("https://talan.bank.gov.ua/get-user-certificate/UCD_TuEAp8FKLw0jgJ84","Завантажити сертифікат")</f>
        <v>Завантажити сертифікат</v>
      </c>
    </row>
    <row r="231" spans="1:5" x14ac:dyDescent="0.3">
      <c r="A231" t="s">
        <v>613</v>
      </c>
      <c r="B231" t="s">
        <v>5</v>
      </c>
      <c r="C231" t="s">
        <v>614</v>
      </c>
      <c r="D231" t="s">
        <v>175</v>
      </c>
      <c r="E231" t="str">
        <f>HYPERLINK("https://talan.bank.gov.ua/get-user-certificate/UCD_TWkI84AVYnjv0RqL","Завантажити сертифікат")</f>
        <v>Завантажити сертифікат</v>
      </c>
    </row>
    <row r="232" spans="1:5" x14ac:dyDescent="0.3">
      <c r="A232" t="s">
        <v>615</v>
      </c>
      <c r="B232" t="s">
        <v>5</v>
      </c>
      <c r="C232" t="s">
        <v>616</v>
      </c>
      <c r="D232" t="s">
        <v>244</v>
      </c>
      <c r="E232" t="str">
        <f>HYPERLINK("https://talan.bank.gov.ua/get-user-certificate/UCD_TC2eZA80v2SoPvZ_","Завантажити сертифікат")</f>
        <v>Завантажити сертифікат</v>
      </c>
    </row>
    <row r="233" spans="1:5" x14ac:dyDescent="0.3">
      <c r="A233" t="s">
        <v>617</v>
      </c>
      <c r="B233" t="s">
        <v>5</v>
      </c>
      <c r="C233" t="s">
        <v>618</v>
      </c>
      <c r="D233" t="s">
        <v>619</v>
      </c>
      <c r="E233" t="str">
        <f>HYPERLINK("https://talan.bank.gov.ua/get-user-certificate/UCD_TwM4mAsgbPerZJCq","Завантажити сертифікат")</f>
        <v>Завантажити сертифікат</v>
      </c>
    </row>
    <row r="234" spans="1:5" x14ac:dyDescent="0.3">
      <c r="A234" t="s">
        <v>620</v>
      </c>
      <c r="B234" t="s">
        <v>5</v>
      </c>
      <c r="C234" t="s">
        <v>621</v>
      </c>
      <c r="D234" t="s">
        <v>622</v>
      </c>
      <c r="E234" t="str">
        <f>HYPERLINK("https://talan.bank.gov.ua/get-user-certificate/UCD_TLPX6MKHJdggmKAv","Завантажити сертифікат")</f>
        <v>Завантажити сертифікат</v>
      </c>
    </row>
    <row r="235" spans="1:5" x14ac:dyDescent="0.3">
      <c r="A235" t="s">
        <v>623</v>
      </c>
      <c r="B235" t="s">
        <v>5</v>
      </c>
      <c r="C235" t="s">
        <v>624</v>
      </c>
      <c r="D235" t="s">
        <v>142</v>
      </c>
      <c r="E235" t="str">
        <f>HYPERLINK("https://talan.bank.gov.ua/get-user-certificate/UCD_TlKjt4_uFft08gow","Завантажити сертифікат")</f>
        <v>Завантажити сертифікат</v>
      </c>
    </row>
    <row r="236" spans="1:5" x14ac:dyDescent="0.3">
      <c r="A236" t="s">
        <v>625</v>
      </c>
      <c r="B236" t="s">
        <v>5</v>
      </c>
      <c r="C236" t="s">
        <v>626</v>
      </c>
      <c r="D236" t="s">
        <v>627</v>
      </c>
      <c r="E236" t="str">
        <f>HYPERLINK("https://talan.bank.gov.ua/get-user-certificate/UCD_TaW6xkBGxlf_ib3v","Завантажити сертифікат")</f>
        <v>Завантажити сертифікат</v>
      </c>
    </row>
    <row r="237" spans="1:5" x14ac:dyDescent="0.3">
      <c r="A237" t="s">
        <v>628</v>
      </c>
      <c r="B237" t="s">
        <v>5</v>
      </c>
      <c r="C237" t="s">
        <v>629</v>
      </c>
      <c r="D237" t="s">
        <v>516</v>
      </c>
      <c r="E237" t="str">
        <f>HYPERLINK("https://talan.bank.gov.ua/get-user-certificate/UCD_T1r2GSjtz1DDk7Zt","Завантажити сертифікат")</f>
        <v>Завантажити сертифікат</v>
      </c>
    </row>
    <row r="238" spans="1:5" x14ac:dyDescent="0.3">
      <c r="A238" t="s">
        <v>630</v>
      </c>
      <c r="B238" t="s">
        <v>5</v>
      </c>
      <c r="C238" t="s">
        <v>631</v>
      </c>
      <c r="D238" t="s">
        <v>632</v>
      </c>
      <c r="E238" t="str">
        <f>HYPERLINK("https://talan.bank.gov.ua/get-user-certificate/UCD_Trdw4ft7jCqR1_W-","Завантажити сертифікат")</f>
        <v>Завантажити сертифікат</v>
      </c>
    </row>
    <row r="239" spans="1:5" x14ac:dyDescent="0.3">
      <c r="A239" t="s">
        <v>633</v>
      </c>
      <c r="B239" t="s">
        <v>5</v>
      </c>
      <c r="C239" t="s">
        <v>634</v>
      </c>
      <c r="D239" t="s">
        <v>635</v>
      </c>
      <c r="E239" t="str">
        <f>HYPERLINK("https://talan.bank.gov.ua/get-user-certificate/UCD_TaxIq83eR9DaqVf5","Завантажити сертифікат")</f>
        <v>Завантажити сертифікат</v>
      </c>
    </row>
    <row r="240" spans="1:5" x14ac:dyDescent="0.3">
      <c r="A240" t="s">
        <v>636</v>
      </c>
      <c r="B240" t="s">
        <v>5</v>
      </c>
      <c r="C240" t="s">
        <v>637</v>
      </c>
      <c r="D240" t="s">
        <v>223</v>
      </c>
      <c r="E240" t="str">
        <f>HYPERLINK("https://talan.bank.gov.ua/get-user-certificate/UCD_T9j4uurlhp5wvPWY","Завантажити сертифікат")</f>
        <v>Завантажити сертифікат</v>
      </c>
    </row>
    <row r="241" spans="1:5" x14ac:dyDescent="0.3">
      <c r="A241" t="s">
        <v>638</v>
      </c>
      <c r="B241" t="s">
        <v>5</v>
      </c>
      <c r="C241" t="s">
        <v>639</v>
      </c>
      <c r="D241" t="s">
        <v>175</v>
      </c>
      <c r="E241" t="str">
        <f>HYPERLINK("https://talan.bank.gov.ua/get-user-certificate/UCD_TSbm4ZNLDS5JIWrG","Завантажити сертифікат")</f>
        <v>Завантажити сертифікат</v>
      </c>
    </row>
    <row r="242" spans="1:5" x14ac:dyDescent="0.3">
      <c r="A242" t="s">
        <v>640</v>
      </c>
      <c r="B242" t="s">
        <v>5</v>
      </c>
      <c r="C242" t="s">
        <v>641</v>
      </c>
      <c r="D242" t="s">
        <v>407</v>
      </c>
      <c r="E242" t="str">
        <f>HYPERLINK("https://talan.bank.gov.ua/get-user-certificate/UCD_TP2nmjg2kR9mrtKN","Завантажити сертифікат")</f>
        <v>Завантажити сертифікат</v>
      </c>
    </row>
    <row r="243" spans="1:5" x14ac:dyDescent="0.3">
      <c r="A243" t="s">
        <v>642</v>
      </c>
      <c r="B243" t="s">
        <v>5</v>
      </c>
      <c r="C243" t="s">
        <v>643</v>
      </c>
      <c r="D243" t="s">
        <v>288</v>
      </c>
      <c r="E243" t="str">
        <f>HYPERLINK("https://talan.bank.gov.ua/get-user-certificate/UCD_TGwRilOaZRIXrCP4","Завантажити сертифікат")</f>
        <v>Завантажити сертифікат</v>
      </c>
    </row>
    <row r="244" spans="1:5" x14ac:dyDescent="0.3">
      <c r="A244" t="s">
        <v>644</v>
      </c>
      <c r="B244" t="s">
        <v>5</v>
      </c>
      <c r="C244" t="s">
        <v>645</v>
      </c>
      <c r="D244" t="s">
        <v>646</v>
      </c>
      <c r="E244" t="str">
        <f>HYPERLINK("https://talan.bank.gov.ua/get-user-certificate/UCD_Tml9XI6IjYdc1GOT","Завантажити сертифікат")</f>
        <v>Завантажити сертифікат</v>
      </c>
    </row>
    <row r="245" spans="1:5" x14ac:dyDescent="0.3">
      <c r="A245" t="s">
        <v>647</v>
      </c>
      <c r="B245" t="s">
        <v>5</v>
      </c>
      <c r="C245" t="s">
        <v>648</v>
      </c>
      <c r="D245" t="s">
        <v>244</v>
      </c>
      <c r="E245" t="str">
        <f>HYPERLINK("https://talan.bank.gov.ua/get-user-certificate/UCD_TrL6xgEa8E1U5BrG","Завантажити сертифікат")</f>
        <v>Завантажити сертифікат</v>
      </c>
    </row>
    <row r="246" spans="1:5" x14ac:dyDescent="0.3">
      <c r="A246" t="s">
        <v>649</v>
      </c>
      <c r="B246" t="s">
        <v>5</v>
      </c>
      <c r="C246" t="s">
        <v>650</v>
      </c>
      <c r="D246" t="s">
        <v>651</v>
      </c>
      <c r="E246" t="str">
        <f>HYPERLINK("https://talan.bank.gov.ua/get-user-certificate/UCD_T3bI5qW-BoVUrLdJ","Завантажити сертифікат")</f>
        <v>Завантажити сертифікат</v>
      </c>
    </row>
    <row r="247" spans="1:5" x14ac:dyDescent="0.3">
      <c r="A247" t="s">
        <v>652</v>
      </c>
      <c r="B247" t="s">
        <v>5</v>
      </c>
      <c r="C247" t="s">
        <v>653</v>
      </c>
      <c r="D247" t="s">
        <v>16</v>
      </c>
      <c r="E247" t="str">
        <f>HYPERLINK("https://talan.bank.gov.ua/get-user-certificate/UCD_TXBqphasvWycChgu","Завантажити сертифікат")</f>
        <v>Завантажити сертифікат</v>
      </c>
    </row>
    <row r="248" spans="1:5" x14ac:dyDescent="0.3">
      <c r="A248" t="s">
        <v>654</v>
      </c>
      <c r="B248" t="s">
        <v>5</v>
      </c>
      <c r="C248" t="s">
        <v>655</v>
      </c>
      <c r="D248" t="s">
        <v>142</v>
      </c>
      <c r="E248" t="str">
        <f>HYPERLINK("https://talan.bank.gov.ua/get-user-certificate/UCD_ThJzAdW0-o1VHdWR","Завантажити сертифікат")</f>
        <v>Завантажити сертифікат</v>
      </c>
    </row>
    <row r="249" spans="1:5" x14ac:dyDescent="0.3">
      <c r="A249" t="s">
        <v>656</v>
      </c>
      <c r="B249" t="s">
        <v>5</v>
      </c>
      <c r="C249" t="s">
        <v>657</v>
      </c>
      <c r="D249" t="s">
        <v>273</v>
      </c>
      <c r="E249" t="str">
        <f>HYPERLINK("https://talan.bank.gov.ua/get-user-certificate/UCD_TaaMwey3fwWGEPDk","Завантажити сертифікат")</f>
        <v>Завантажити сертифікат</v>
      </c>
    </row>
    <row r="250" spans="1:5" x14ac:dyDescent="0.3">
      <c r="A250" t="s">
        <v>658</v>
      </c>
      <c r="B250" t="s">
        <v>5</v>
      </c>
      <c r="C250" t="s">
        <v>659</v>
      </c>
      <c r="D250" t="s">
        <v>16</v>
      </c>
      <c r="E250" t="str">
        <f>HYPERLINK("https://talan.bank.gov.ua/get-user-certificate/UCD_TlRjbBBkT09PEl7H","Завантажити сертифікат")</f>
        <v>Завантажити сертифікат</v>
      </c>
    </row>
    <row r="251" spans="1:5" x14ac:dyDescent="0.3">
      <c r="A251" t="s">
        <v>660</v>
      </c>
      <c r="B251" t="s">
        <v>5</v>
      </c>
      <c r="C251" t="s">
        <v>661</v>
      </c>
      <c r="D251" t="s">
        <v>244</v>
      </c>
      <c r="E251" t="str">
        <f>HYPERLINK("https://talan.bank.gov.ua/get-user-certificate/UCD_T6YPWhPg_PHVndB5","Завантажити сертифікат")</f>
        <v>Завантажити сертифікат</v>
      </c>
    </row>
    <row r="252" spans="1:5" x14ac:dyDescent="0.3">
      <c r="A252" t="s">
        <v>662</v>
      </c>
      <c r="B252" t="s">
        <v>5</v>
      </c>
      <c r="C252" t="s">
        <v>663</v>
      </c>
      <c r="D252" t="s">
        <v>664</v>
      </c>
      <c r="E252" t="str">
        <f>HYPERLINK("https://talan.bank.gov.ua/get-user-certificate/UCD_TQaqllQqKeLAt5Fq","Завантажити сертифікат")</f>
        <v>Завантажити сертифікат</v>
      </c>
    </row>
    <row r="253" spans="1:5" x14ac:dyDescent="0.3">
      <c r="A253" t="s">
        <v>665</v>
      </c>
      <c r="B253" t="s">
        <v>5</v>
      </c>
      <c r="C253" t="s">
        <v>666</v>
      </c>
      <c r="D253" t="s">
        <v>667</v>
      </c>
      <c r="E253" t="str">
        <f>HYPERLINK("https://talan.bank.gov.ua/get-user-certificate/UCD_TScn4BuNujuNbZIl","Завантажити сертифікат")</f>
        <v>Завантажити сертифікат</v>
      </c>
    </row>
    <row r="254" spans="1:5" x14ac:dyDescent="0.3">
      <c r="A254" t="s">
        <v>668</v>
      </c>
      <c r="B254" t="s">
        <v>5</v>
      </c>
      <c r="C254" t="s">
        <v>669</v>
      </c>
      <c r="D254" t="s">
        <v>175</v>
      </c>
      <c r="E254" t="str">
        <f>HYPERLINK("https://talan.bank.gov.ua/get-user-certificate/UCD_TJce9Ots3T_IhoR5","Завантажити сертифікат")</f>
        <v>Завантажити сертифікат</v>
      </c>
    </row>
    <row r="255" spans="1:5" x14ac:dyDescent="0.3">
      <c r="A255" t="s">
        <v>670</v>
      </c>
      <c r="B255" t="s">
        <v>5</v>
      </c>
      <c r="C255" t="s">
        <v>671</v>
      </c>
      <c r="D255" t="s">
        <v>672</v>
      </c>
      <c r="E255" t="str">
        <f>HYPERLINK("https://talan.bank.gov.ua/get-user-certificate/UCD_TEN11OH_aB_D2QHE","Завантажити сертифікат")</f>
        <v>Завантажити сертифікат</v>
      </c>
    </row>
    <row r="256" spans="1:5" x14ac:dyDescent="0.3">
      <c r="A256" t="s">
        <v>673</v>
      </c>
      <c r="B256" t="s">
        <v>5</v>
      </c>
      <c r="C256" t="s">
        <v>674</v>
      </c>
      <c r="D256" t="s">
        <v>117</v>
      </c>
      <c r="E256" t="str">
        <f>HYPERLINK("https://talan.bank.gov.ua/get-user-certificate/UCD_TbY8IjZp9pXNenba","Завантажити сертифікат")</f>
        <v>Завантажити сертифікат</v>
      </c>
    </row>
    <row r="257" spans="1:5" x14ac:dyDescent="0.3">
      <c r="A257" t="s">
        <v>675</v>
      </c>
      <c r="B257" t="s">
        <v>5</v>
      </c>
      <c r="C257" t="s">
        <v>676</v>
      </c>
      <c r="D257" t="s">
        <v>677</v>
      </c>
      <c r="E257" t="str">
        <f>HYPERLINK("https://talan.bank.gov.ua/get-user-certificate/UCD_TuhoLiGpu8BrkFJq","Завантажити сертифікат")</f>
        <v>Завантажити сертифікат</v>
      </c>
    </row>
    <row r="258" spans="1:5" x14ac:dyDescent="0.3">
      <c r="A258" t="s">
        <v>678</v>
      </c>
      <c r="B258" t="s">
        <v>5</v>
      </c>
      <c r="C258" t="s">
        <v>679</v>
      </c>
      <c r="D258" t="s">
        <v>680</v>
      </c>
      <c r="E258" t="str">
        <f>HYPERLINK("https://talan.bank.gov.ua/get-user-certificate/UCD_TE3JCUjaTUhSqnzz","Завантажити сертифікат")</f>
        <v>Завантажити сертифікат</v>
      </c>
    </row>
    <row r="259" spans="1:5" x14ac:dyDescent="0.3">
      <c r="A259" t="s">
        <v>681</v>
      </c>
      <c r="B259" t="s">
        <v>5</v>
      </c>
      <c r="C259" t="s">
        <v>682</v>
      </c>
      <c r="D259" t="s">
        <v>683</v>
      </c>
      <c r="E259" t="str">
        <f>HYPERLINK("https://talan.bank.gov.ua/get-user-certificate/UCD_TntcmcfiGn90XoCN","Завантажити сертифікат")</f>
        <v>Завантажити сертифікат</v>
      </c>
    </row>
    <row r="260" spans="1:5" x14ac:dyDescent="0.3">
      <c r="A260" t="s">
        <v>684</v>
      </c>
      <c r="B260" t="s">
        <v>5</v>
      </c>
      <c r="C260" t="s">
        <v>685</v>
      </c>
      <c r="D260" t="s">
        <v>407</v>
      </c>
      <c r="E260" t="str">
        <f>HYPERLINK("https://talan.bank.gov.ua/get-user-certificate/UCD_TBuWG8gGTwXIzAyS","Завантажити сертифікат")</f>
        <v>Завантажити сертифікат</v>
      </c>
    </row>
    <row r="261" spans="1:5" x14ac:dyDescent="0.3">
      <c r="A261" t="s">
        <v>686</v>
      </c>
      <c r="B261" t="s">
        <v>5</v>
      </c>
      <c r="C261" t="s">
        <v>687</v>
      </c>
      <c r="D261" t="s">
        <v>688</v>
      </c>
      <c r="E261" t="str">
        <f>HYPERLINK("https://talan.bank.gov.ua/get-user-certificate/UCD_T15F-OOgv9T9yjYZ","Завантажити сертифікат")</f>
        <v>Завантажити сертифікат</v>
      </c>
    </row>
    <row r="262" spans="1:5" x14ac:dyDescent="0.3">
      <c r="A262" t="s">
        <v>689</v>
      </c>
      <c r="B262" t="s">
        <v>5</v>
      </c>
      <c r="C262" t="s">
        <v>690</v>
      </c>
      <c r="D262" t="s">
        <v>691</v>
      </c>
      <c r="E262" t="str">
        <f>HYPERLINK("https://talan.bank.gov.ua/get-user-certificate/UCD_TLx4RU-LhE_RoA-p","Завантажити сертифікат")</f>
        <v>Завантажити сертифікат</v>
      </c>
    </row>
    <row r="263" spans="1:5" x14ac:dyDescent="0.3">
      <c r="A263" t="s">
        <v>692</v>
      </c>
      <c r="B263" t="s">
        <v>5</v>
      </c>
      <c r="C263" t="s">
        <v>693</v>
      </c>
      <c r="D263" t="s">
        <v>694</v>
      </c>
      <c r="E263" t="str">
        <f>HYPERLINK("https://talan.bank.gov.ua/get-user-certificate/UCD_TLKklZZ8I-b5xSIv","Завантажити сертифікат")</f>
        <v>Завантажити сертифікат</v>
      </c>
    </row>
    <row r="264" spans="1:5" x14ac:dyDescent="0.3">
      <c r="A264" t="s">
        <v>695</v>
      </c>
      <c r="B264" t="s">
        <v>5</v>
      </c>
      <c r="C264" t="s">
        <v>696</v>
      </c>
      <c r="D264" t="s">
        <v>244</v>
      </c>
      <c r="E264" t="str">
        <f>HYPERLINK("https://talan.bank.gov.ua/get-user-certificate/UCD_TWZ22GvwgeohpLea","Завантажити сертифікат")</f>
        <v>Завантажити сертифікат</v>
      </c>
    </row>
    <row r="265" spans="1:5" x14ac:dyDescent="0.3">
      <c r="A265" t="s">
        <v>697</v>
      </c>
      <c r="B265" t="s">
        <v>5</v>
      </c>
      <c r="C265" t="s">
        <v>698</v>
      </c>
      <c r="D265" t="s">
        <v>699</v>
      </c>
      <c r="E265" t="str">
        <f>HYPERLINK("https://talan.bank.gov.ua/get-user-certificate/UCD_TL2OrpCV0mXqpl5f","Завантажити сертифікат")</f>
        <v>Завантажити сертифікат</v>
      </c>
    </row>
    <row r="266" spans="1:5" x14ac:dyDescent="0.3">
      <c r="A266" t="s">
        <v>700</v>
      </c>
      <c r="B266" t="s">
        <v>5</v>
      </c>
      <c r="C266" t="s">
        <v>701</v>
      </c>
      <c r="D266" t="s">
        <v>702</v>
      </c>
      <c r="E266" t="str">
        <f>HYPERLINK("https://talan.bank.gov.ua/get-user-certificate/UCD_T1Xl939793ChEhus","Завантажити сертифікат")</f>
        <v>Завантажити сертифікат</v>
      </c>
    </row>
    <row r="267" spans="1:5" x14ac:dyDescent="0.3">
      <c r="A267" t="s">
        <v>703</v>
      </c>
      <c r="B267" t="s">
        <v>5</v>
      </c>
      <c r="C267" t="s">
        <v>704</v>
      </c>
      <c r="D267" t="s">
        <v>705</v>
      </c>
      <c r="E267" t="str">
        <f>HYPERLINK("https://talan.bank.gov.ua/get-user-certificate/UCD_TARIzlTC65B5hSj2","Завантажити сертифікат")</f>
        <v>Завантажити сертифікат</v>
      </c>
    </row>
    <row r="268" spans="1:5" x14ac:dyDescent="0.3">
      <c r="A268" t="s">
        <v>706</v>
      </c>
      <c r="B268" t="s">
        <v>5</v>
      </c>
      <c r="C268" t="s">
        <v>707</v>
      </c>
      <c r="D268" t="s">
        <v>708</v>
      </c>
      <c r="E268" t="str">
        <f>HYPERLINK("https://talan.bank.gov.ua/get-user-certificate/UCD_TFR5pOGZQ9uaIXIL","Завантажити сертифікат")</f>
        <v>Завантажити сертифікат</v>
      </c>
    </row>
    <row r="269" spans="1:5" x14ac:dyDescent="0.3">
      <c r="A269" t="s">
        <v>709</v>
      </c>
      <c r="B269" t="s">
        <v>5</v>
      </c>
      <c r="C269" t="s">
        <v>710</v>
      </c>
      <c r="D269" t="s">
        <v>400</v>
      </c>
      <c r="E269" t="str">
        <f>HYPERLINK("https://talan.bank.gov.ua/get-user-certificate/UCD_TMal-sqA_c97cDOM","Завантажити сертифікат")</f>
        <v>Завантажити сертифікат</v>
      </c>
    </row>
    <row r="270" spans="1:5" x14ac:dyDescent="0.3">
      <c r="A270" t="s">
        <v>711</v>
      </c>
      <c r="B270" t="s">
        <v>5</v>
      </c>
      <c r="C270" t="s">
        <v>712</v>
      </c>
      <c r="D270" t="s">
        <v>28</v>
      </c>
      <c r="E270" t="str">
        <f>HYPERLINK("https://talan.bank.gov.ua/get-user-certificate/UCD_TgMQwmA-Mg6dF0FY","Завантажити сертифікат")</f>
        <v>Завантажити сертифікат</v>
      </c>
    </row>
    <row r="271" spans="1:5" x14ac:dyDescent="0.3">
      <c r="A271" t="s">
        <v>713</v>
      </c>
      <c r="B271" t="s">
        <v>5</v>
      </c>
      <c r="C271" t="s">
        <v>714</v>
      </c>
      <c r="D271" t="s">
        <v>715</v>
      </c>
      <c r="E271" t="str">
        <f>HYPERLINK("https://talan.bank.gov.ua/get-user-certificate/UCD_TmZzPFiZUs3C3eBT","Завантажити сертифікат")</f>
        <v>Завантажити сертифікат</v>
      </c>
    </row>
    <row r="272" spans="1:5" x14ac:dyDescent="0.3">
      <c r="A272" t="s">
        <v>716</v>
      </c>
      <c r="B272" t="s">
        <v>5</v>
      </c>
      <c r="C272" t="s">
        <v>717</v>
      </c>
      <c r="D272" t="s">
        <v>407</v>
      </c>
      <c r="E272" t="str">
        <f>HYPERLINK("https://talan.bank.gov.ua/get-user-certificate/UCD_TOvFuF6zwhKHJqDH","Завантажити сертифікат")</f>
        <v>Завантажити сертифікат</v>
      </c>
    </row>
    <row r="273" spans="1:5" x14ac:dyDescent="0.3">
      <c r="A273" t="s">
        <v>718</v>
      </c>
      <c r="B273" t="s">
        <v>5</v>
      </c>
      <c r="C273" t="s">
        <v>719</v>
      </c>
      <c r="D273" t="s">
        <v>175</v>
      </c>
      <c r="E273" t="str">
        <f>HYPERLINK("https://talan.bank.gov.ua/get-user-certificate/UCD_TTsVP_VWmQv_QlFO","Завантажити сертифікат")</f>
        <v>Завантажити сертифікат</v>
      </c>
    </row>
    <row r="274" spans="1:5" x14ac:dyDescent="0.3">
      <c r="A274" t="s">
        <v>720</v>
      </c>
      <c r="B274" t="s">
        <v>5</v>
      </c>
      <c r="C274" t="s">
        <v>721</v>
      </c>
      <c r="D274" t="s">
        <v>722</v>
      </c>
      <c r="E274" t="str">
        <f>HYPERLINK("https://talan.bank.gov.ua/get-user-certificate/UCD_Td4rsuv3-32lgufZ","Завантажити сертифікат")</f>
        <v>Завантажити сертифікат</v>
      </c>
    </row>
    <row r="275" spans="1:5" x14ac:dyDescent="0.3">
      <c r="A275" t="s">
        <v>723</v>
      </c>
      <c r="B275" t="s">
        <v>5</v>
      </c>
      <c r="C275" t="s">
        <v>724</v>
      </c>
      <c r="D275" t="s">
        <v>725</v>
      </c>
      <c r="E275" t="str">
        <f>HYPERLINK("https://talan.bank.gov.ua/get-user-certificate/UCD_TgfVYM2lQpfA8Z77","Завантажити сертифікат")</f>
        <v>Завантажити сертифікат</v>
      </c>
    </row>
    <row r="276" spans="1:5" x14ac:dyDescent="0.3">
      <c r="A276" t="s">
        <v>726</v>
      </c>
      <c r="B276" t="s">
        <v>5</v>
      </c>
      <c r="C276" t="s">
        <v>727</v>
      </c>
      <c r="D276" t="s">
        <v>728</v>
      </c>
      <c r="E276" t="str">
        <f>HYPERLINK("https://talan.bank.gov.ua/get-user-certificate/UCD_T_dkTOEr4_tNODcd","Завантажити сертифікат")</f>
        <v>Завантажити сертифікат</v>
      </c>
    </row>
    <row r="277" spans="1:5" x14ac:dyDescent="0.3">
      <c r="A277" t="s">
        <v>729</v>
      </c>
      <c r="B277" t="s">
        <v>5</v>
      </c>
      <c r="C277" t="s">
        <v>730</v>
      </c>
      <c r="D277" t="s">
        <v>731</v>
      </c>
      <c r="E277" t="str">
        <f>HYPERLINK("https://talan.bank.gov.ua/get-user-certificate/UCD_TNKvCBjKfwO26UDQ","Завантажити сертифікат")</f>
        <v>Завантажити сертифікат</v>
      </c>
    </row>
    <row r="278" spans="1:5" x14ac:dyDescent="0.3">
      <c r="A278" t="s">
        <v>732</v>
      </c>
      <c r="B278" t="s">
        <v>5</v>
      </c>
      <c r="C278" t="s">
        <v>733</v>
      </c>
      <c r="D278" t="s">
        <v>734</v>
      </c>
      <c r="E278" t="str">
        <f>HYPERLINK("https://talan.bank.gov.ua/get-user-certificate/UCD_TKGyVRl7UYj09FJZ","Завантажити сертифікат")</f>
        <v>Завантажити сертифікат</v>
      </c>
    </row>
    <row r="279" spans="1:5" x14ac:dyDescent="0.3">
      <c r="A279" t="s">
        <v>735</v>
      </c>
      <c r="B279" t="s">
        <v>5</v>
      </c>
      <c r="C279" t="s">
        <v>736</v>
      </c>
      <c r="D279" t="s">
        <v>407</v>
      </c>
      <c r="E279" t="str">
        <f>HYPERLINK("https://talan.bank.gov.ua/get-user-certificate/UCD_TGoD37NaAYs9h0x7","Завантажити сертифікат")</f>
        <v>Завантажити сертифікат</v>
      </c>
    </row>
    <row r="280" spans="1:5" x14ac:dyDescent="0.3">
      <c r="A280" t="s">
        <v>737</v>
      </c>
      <c r="B280" t="s">
        <v>5</v>
      </c>
      <c r="C280" t="s">
        <v>738</v>
      </c>
      <c r="D280" t="s">
        <v>739</v>
      </c>
      <c r="E280" t="str">
        <f>HYPERLINK("https://talan.bank.gov.ua/get-user-certificate/UCD_TGRE06h85GgTIG39","Завантажити сертифікат")</f>
        <v>Завантажити сертифікат</v>
      </c>
    </row>
    <row r="281" spans="1:5" x14ac:dyDescent="0.3">
      <c r="A281" t="s">
        <v>740</v>
      </c>
      <c r="B281" t="s">
        <v>5</v>
      </c>
      <c r="C281" t="s">
        <v>741</v>
      </c>
      <c r="D281" t="s">
        <v>742</v>
      </c>
      <c r="E281" t="str">
        <f>HYPERLINK("https://talan.bank.gov.ua/get-user-certificate/UCD_T8TLzJEPh3VqYYhr","Завантажити сертифікат")</f>
        <v>Завантажити сертифікат</v>
      </c>
    </row>
    <row r="282" spans="1:5" x14ac:dyDescent="0.3">
      <c r="A282" t="s">
        <v>743</v>
      </c>
      <c r="B282" t="s">
        <v>5</v>
      </c>
      <c r="C282" t="s">
        <v>744</v>
      </c>
      <c r="D282" t="s">
        <v>745</v>
      </c>
      <c r="E282" t="str">
        <f>HYPERLINK("https://talan.bank.gov.ua/get-user-certificate/UCD_Tb7lg5Rcz-AJJRep","Завантажити сертифікат")</f>
        <v>Завантажити сертифікат</v>
      </c>
    </row>
    <row r="283" spans="1:5" x14ac:dyDescent="0.3">
      <c r="A283" t="s">
        <v>746</v>
      </c>
      <c r="B283" t="s">
        <v>5</v>
      </c>
      <c r="C283" t="s">
        <v>747</v>
      </c>
      <c r="D283" t="s">
        <v>748</v>
      </c>
      <c r="E283" t="str">
        <f>HYPERLINK("https://talan.bank.gov.ua/get-user-certificate/UCD_TXlZ-gwlyIfYHI8i","Завантажити сертифікат")</f>
        <v>Завантажити сертифікат</v>
      </c>
    </row>
    <row r="284" spans="1:5" x14ac:dyDescent="0.3">
      <c r="A284" t="s">
        <v>749</v>
      </c>
      <c r="B284" t="s">
        <v>5</v>
      </c>
      <c r="C284" t="s">
        <v>750</v>
      </c>
      <c r="D284" t="s">
        <v>334</v>
      </c>
      <c r="E284" t="str">
        <f>HYPERLINK("https://talan.bank.gov.ua/get-user-certificate/UCD_TYkLc8-xIi2v_NNn","Завантажити сертифікат")</f>
        <v>Завантажити сертифікат</v>
      </c>
    </row>
    <row r="285" spans="1:5" x14ac:dyDescent="0.3">
      <c r="A285" t="s">
        <v>751</v>
      </c>
      <c r="B285" t="s">
        <v>5</v>
      </c>
      <c r="C285" t="s">
        <v>752</v>
      </c>
      <c r="D285" t="s">
        <v>753</v>
      </c>
      <c r="E285" t="str">
        <f>HYPERLINK("https://talan.bank.gov.ua/get-user-certificate/UCD_TEtyjoCGmoJP_rKa","Завантажити сертифікат")</f>
        <v>Завантажити сертифікат</v>
      </c>
    </row>
    <row r="286" spans="1:5" x14ac:dyDescent="0.3">
      <c r="A286" t="s">
        <v>754</v>
      </c>
      <c r="B286" t="s">
        <v>5</v>
      </c>
      <c r="C286" t="s">
        <v>755</v>
      </c>
      <c r="D286" t="s">
        <v>756</v>
      </c>
      <c r="E286" t="str">
        <f>HYPERLINK("https://talan.bank.gov.ua/get-user-certificate/UCD_TSDTGcRce7QFWLGA","Завантажити сертифікат")</f>
        <v>Завантажити сертифікат</v>
      </c>
    </row>
    <row r="287" spans="1:5" x14ac:dyDescent="0.3">
      <c r="A287" t="s">
        <v>757</v>
      </c>
      <c r="B287" t="s">
        <v>5</v>
      </c>
      <c r="C287" t="s">
        <v>758</v>
      </c>
      <c r="D287" t="s">
        <v>759</v>
      </c>
      <c r="E287" t="str">
        <f>HYPERLINK("https://talan.bank.gov.ua/get-user-certificate/UCD_TK1SvLC7cueHMGAZ","Завантажити сертифікат")</f>
        <v>Завантажити сертифікат</v>
      </c>
    </row>
    <row r="288" spans="1:5" x14ac:dyDescent="0.3">
      <c r="A288" t="s">
        <v>760</v>
      </c>
      <c r="B288" t="s">
        <v>5</v>
      </c>
      <c r="C288" t="s">
        <v>761</v>
      </c>
      <c r="D288" t="s">
        <v>522</v>
      </c>
      <c r="E288" t="str">
        <f>HYPERLINK("https://talan.bank.gov.ua/get-user-certificate/UCD_TPv-0g3Qt7JDOE_l","Завантажити сертифікат")</f>
        <v>Завантажити сертифікат</v>
      </c>
    </row>
    <row r="289" spans="1:5" x14ac:dyDescent="0.3">
      <c r="A289" t="s">
        <v>762</v>
      </c>
      <c r="B289" t="s">
        <v>5</v>
      </c>
      <c r="C289" t="s">
        <v>763</v>
      </c>
      <c r="D289" t="s">
        <v>764</v>
      </c>
      <c r="E289" t="str">
        <f>HYPERLINK("https://talan.bank.gov.ua/get-user-certificate/UCD_TDGtKmg3uYq93-mj","Завантажити сертифікат")</f>
        <v>Завантажити сертифікат</v>
      </c>
    </row>
    <row r="290" spans="1:5" x14ac:dyDescent="0.3">
      <c r="A290" t="s">
        <v>765</v>
      </c>
      <c r="B290" t="s">
        <v>5</v>
      </c>
      <c r="C290" t="s">
        <v>766</v>
      </c>
      <c r="D290" t="s">
        <v>651</v>
      </c>
      <c r="E290" t="str">
        <f>HYPERLINK("https://talan.bank.gov.ua/get-user-certificate/UCD_TmlKJIldC4y9I9Xi","Завантажити сертифікат")</f>
        <v>Завантажити сертифікат</v>
      </c>
    </row>
    <row r="291" spans="1:5" x14ac:dyDescent="0.3">
      <c r="A291" t="s">
        <v>767</v>
      </c>
      <c r="B291" t="s">
        <v>5</v>
      </c>
      <c r="C291" t="s">
        <v>768</v>
      </c>
      <c r="D291" t="s">
        <v>612</v>
      </c>
      <c r="E291" t="str">
        <f>HYPERLINK("https://talan.bank.gov.ua/get-user-certificate/UCD_T5pwzYSpSpTLiH1o","Завантажити сертифікат")</f>
        <v>Завантажити сертифікат</v>
      </c>
    </row>
    <row r="292" spans="1:5" x14ac:dyDescent="0.3">
      <c r="A292" t="s">
        <v>769</v>
      </c>
      <c r="B292" t="s">
        <v>5</v>
      </c>
      <c r="C292" t="s">
        <v>770</v>
      </c>
      <c r="D292" t="s">
        <v>771</v>
      </c>
      <c r="E292" t="str">
        <f>HYPERLINK("https://talan.bank.gov.ua/get-user-certificate/UCD_TfGEmIuXh1uU-dO5","Завантажити сертифікат")</f>
        <v>Завантажити сертифікат</v>
      </c>
    </row>
    <row r="293" spans="1:5" x14ac:dyDescent="0.3">
      <c r="A293" t="s">
        <v>772</v>
      </c>
      <c r="B293" t="s">
        <v>5</v>
      </c>
      <c r="C293" t="s">
        <v>773</v>
      </c>
      <c r="D293" t="s">
        <v>334</v>
      </c>
      <c r="E293" t="str">
        <f>HYPERLINK("https://talan.bank.gov.ua/get-user-certificate/UCD_TphIyYLQZTl3qimW","Завантажити сертифікат")</f>
        <v>Завантажити сертифікат</v>
      </c>
    </row>
    <row r="294" spans="1:5" x14ac:dyDescent="0.3">
      <c r="A294" t="s">
        <v>774</v>
      </c>
      <c r="B294" t="s">
        <v>5</v>
      </c>
      <c r="C294" t="s">
        <v>775</v>
      </c>
      <c r="D294" t="s">
        <v>776</v>
      </c>
      <c r="E294" t="str">
        <f>HYPERLINK("https://talan.bank.gov.ua/get-user-certificate/UCD_TXl_Vt1Rq9s5Un31","Завантажити сертифікат")</f>
        <v>Завантажити сертифікат</v>
      </c>
    </row>
    <row r="295" spans="1:5" x14ac:dyDescent="0.3">
      <c r="A295" t="s">
        <v>777</v>
      </c>
      <c r="B295" t="s">
        <v>5</v>
      </c>
      <c r="C295" t="s">
        <v>778</v>
      </c>
      <c r="D295" t="s">
        <v>779</v>
      </c>
      <c r="E295" t="str">
        <f>HYPERLINK("https://talan.bank.gov.ua/get-user-certificate/UCD_TQLKqxuP3Matmk0d","Завантажити сертифікат")</f>
        <v>Завантажити сертифікат</v>
      </c>
    </row>
    <row r="296" spans="1:5" x14ac:dyDescent="0.3">
      <c r="A296" t="s">
        <v>780</v>
      </c>
      <c r="B296" t="s">
        <v>5</v>
      </c>
      <c r="C296" t="s">
        <v>781</v>
      </c>
      <c r="D296" t="s">
        <v>782</v>
      </c>
      <c r="E296" t="str">
        <f>HYPERLINK("https://talan.bank.gov.ua/get-user-certificate/UCD_TrU_I-9-vM8u9dfE","Завантажити сертифікат")</f>
        <v>Завантажити сертифікат</v>
      </c>
    </row>
    <row r="297" spans="1:5" x14ac:dyDescent="0.3">
      <c r="A297" t="s">
        <v>783</v>
      </c>
      <c r="B297" t="s">
        <v>5</v>
      </c>
      <c r="C297" t="s">
        <v>784</v>
      </c>
      <c r="D297" t="s">
        <v>334</v>
      </c>
      <c r="E297" t="str">
        <f>HYPERLINK("https://talan.bank.gov.ua/get-user-certificate/UCD_TLsqn-Kgu7pGWaSN","Завантажити сертифікат")</f>
        <v>Завантажити сертифікат</v>
      </c>
    </row>
    <row r="298" spans="1:5" x14ac:dyDescent="0.3">
      <c r="A298" t="s">
        <v>785</v>
      </c>
      <c r="B298" t="s">
        <v>5</v>
      </c>
      <c r="C298" t="s">
        <v>786</v>
      </c>
      <c r="D298" t="s">
        <v>516</v>
      </c>
      <c r="E298" t="str">
        <f>HYPERLINK("https://talan.bank.gov.ua/get-user-certificate/UCD_TyHJvJrg2toDe5iV","Завантажити сертифікат")</f>
        <v>Завантажити сертифікат</v>
      </c>
    </row>
    <row r="299" spans="1:5" x14ac:dyDescent="0.3">
      <c r="A299" t="s">
        <v>787</v>
      </c>
      <c r="B299" t="s">
        <v>5</v>
      </c>
      <c r="C299" t="s">
        <v>788</v>
      </c>
      <c r="D299" t="s">
        <v>365</v>
      </c>
      <c r="E299" t="str">
        <f>HYPERLINK("https://talan.bank.gov.ua/get-user-certificate/UCD_TirY6LJKA6_wezsp","Завантажити сертифікат")</f>
        <v>Завантажити сертифікат</v>
      </c>
    </row>
    <row r="300" spans="1:5" x14ac:dyDescent="0.3">
      <c r="A300" t="s">
        <v>789</v>
      </c>
      <c r="B300" t="s">
        <v>5</v>
      </c>
      <c r="C300" t="s">
        <v>790</v>
      </c>
      <c r="D300" t="s">
        <v>791</v>
      </c>
      <c r="E300" t="str">
        <f>HYPERLINK("https://talan.bank.gov.ua/get-user-certificate/UCD_TJKq_XyvCmgW-AKT","Завантажити сертифікат")</f>
        <v>Завантажити сертифікат</v>
      </c>
    </row>
    <row r="301" spans="1:5" x14ac:dyDescent="0.3">
      <c r="A301" t="s">
        <v>792</v>
      </c>
      <c r="B301" t="s">
        <v>5</v>
      </c>
      <c r="C301" t="s">
        <v>793</v>
      </c>
      <c r="D301" t="s">
        <v>794</v>
      </c>
      <c r="E301" t="str">
        <f>HYPERLINK("https://talan.bank.gov.ua/get-user-certificate/UCD_TPubZCdH8dCrJkL6","Завантажити сертифікат")</f>
        <v>Завантажити сертифікат</v>
      </c>
    </row>
    <row r="302" spans="1:5" x14ac:dyDescent="0.3">
      <c r="A302" t="s">
        <v>795</v>
      </c>
      <c r="B302" t="s">
        <v>5</v>
      </c>
      <c r="C302" t="s">
        <v>796</v>
      </c>
      <c r="D302" t="s">
        <v>522</v>
      </c>
      <c r="E302" t="str">
        <f>HYPERLINK("https://talan.bank.gov.ua/get-user-certificate/UCD_Te11-7SbVKo2eMcR","Завантажити сертифікат")</f>
        <v>Завантажити сертифікат</v>
      </c>
    </row>
    <row r="303" spans="1:5" x14ac:dyDescent="0.3">
      <c r="A303" t="s">
        <v>797</v>
      </c>
      <c r="B303" t="s">
        <v>5</v>
      </c>
      <c r="C303" t="s">
        <v>798</v>
      </c>
      <c r="D303" t="s">
        <v>482</v>
      </c>
      <c r="E303" t="str">
        <f>HYPERLINK("https://talan.bank.gov.ua/get-user-certificate/UCD_TQOqfpfZ_v9a1oew","Завантажити сертифікат")</f>
        <v>Завантажити сертифікат</v>
      </c>
    </row>
    <row r="304" spans="1:5" x14ac:dyDescent="0.3">
      <c r="A304" t="s">
        <v>799</v>
      </c>
      <c r="B304" t="s">
        <v>5</v>
      </c>
      <c r="C304" t="s">
        <v>800</v>
      </c>
      <c r="D304" t="s">
        <v>334</v>
      </c>
      <c r="E304" t="str">
        <f>HYPERLINK("https://talan.bank.gov.ua/get-user-certificate/UCD_TMPFjy3AXcYmIcOT","Завантажити сертифікат")</f>
        <v>Завантажити сертифікат</v>
      </c>
    </row>
    <row r="305" spans="1:5" x14ac:dyDescent="0.3">
      <c r="A305" t="s">
        <v>801</v>
      </c>
      <c r="B305" t="s">
        <v>5</v>
      </c>
      <c r="C305" t="s">
        <v>802</v>
      </c>
      <c r="D305" t="s">
        <v>803</v>
      </c>
      <c r="E305" t="str">
        <f>HYPERLINK("https://talan.bank.gov.ua/get-user-certificate/UCD_TcBmuVz-7s4Evx9K","Завантажити сертифікат")</f>
        <v>Завантажити сертифікат</v>
      </c>
    </row>
    <row r="306" spans="1:5" x14ac:dyDescent="0.3">
      <c r="A306" t="s">
        <v>804</v>
      </c>
      <c r="B306" t="s">
        <v>5</v>
      </c>
      <c r="C306" t="s">
        <v>805</v>
      </c>
      <c r="D306" t="s">
        <v>34</v>
      </c>
      <c r="E306" t="str">
        <f>HYPERLINK("https://talan.bank.gov.ua/get-user-certificate/UCD_TBGB1lEzwvE8H3Gw","Завантажити сертифікат")</f>
        <v>Завантажити сертифікат</v>
      </c>
    </row>
    <row r="307" spans="1:5" x14ac:dyDescent="0.3">
      <c r="A307" t="s">
        <v>806</v>
      </c>
      <c r="B307" t="s">
        <v>5</v>
      </c>
      <c r="C307" t="s">
        <v>807</v>
      </c>
      <c r="D307" t="s">
        <v>808</v>
      </c>
      <c r="E307" t="str">
        <f>HYPERLINK("https://talan.bank.gov.ua/get-user-certificate/UCD_TlkeWv-iiZyzGrxP","Завантажити сертифікат")</f>
        <v>Завантажити сертифікат</v>
      </c>
    </row>
    <row r="308" spans="1:5" x14ac:dyDescent="0.3">
      <c r="A308" t="s">
        <v>809</v>
      </c>
      <c r="B308" t="s">
        <v>5</v>
      </c>
      <c r="C308" t="s">
        <v>810</v>
      </c>
      <c r="D308" t="s">
        <v>365</v>
      </c>
      <c r="E308" t="str">
        <f>HYPERLINK("https://talan.bank.gov.ua/get-user-certificate/UCD_Trgt_07eIF2pzEF7","Завантажити сертифікат")</f>
        <v>Завантажити сертифікат</v>
      </c>
    </row>
    <row r="309" spans="1:5" x14ac:dyDescent="0.3">
      <c r="A309" t="s">
        <v>811</v>
      </c>
      <c r="B309" t="s">
        <v>5</v>
      </c>
      <c r="C309" t="s">
        <v>812</v>
      </c>
      <c r="D309" t="s">
        <v>813</v>
      </c>
      <c r="E309" t="str">
        <f>HYPERLINK("https://talan.bank.gov.ua/get-user-certificate/UCD_TSH9g9BtQRNzUOWr","Завантажити сертифікат")</f>
        <v>Завантажити сертифікат</v>
      </c>
    </row>
    <row r="310" spans="1:5" x14ac:dyDescent="0.3">
      <c r="A310" t="s">
        <v>814</v>
      </c>
      <c r="B310" t="s">
        <v>5</v>
      </c>
      <c r="C310" t="s">
        <v>815</v>
      </c>
      <c r="D310" t="s">
        <v>334</v>
      </c>
      <c r="E310" t="str">
        <f>HYPERLINK("https://talan.bank.gov.ua/get-user-certificate/UCD_TdndzLuMBuR0PfE2","Завантажити сертифікат")</f>
        <v>Завантажити сертифікат</v>
      </c>
    </row>
    <row r="311" spans="1:5" x14ac:dyDescent="0.3">
      <c r="A311" t="s">
        <v>816</v>
      </c>
      <c r="B311" t="s">
        <v>5</v>
      </c>
      <c r="C311" t="s">
        <v>817</v>
      </c>
      <c r="D311" t="s">
        <v>818</v>
      </c>
      <c r="E311" t="str">
        <f>HYPERLINK("https://talan.bank.gov.ua/get-user-certificate/UCD_TSLUyHAvvjD9saCy","Завантажити сертифікат")</f>
        <v>Завантажити сертифікат</v>
      </c>
    </row>
    <row r="312" spans="1:5" x14ac:dyDescent="0.3">
      <c r="A312" t="s">
        <v>819</v>
      </c>
      <c r="B312" t="s">
        <v>5</v>
      </c>
      <c r="C312" t="s">
        <v>820</v>
      </c>
      <c r="D312" t="s">
        <v>821</v>
      </c>
      <c r="E312" t="str">
        <f>HYPERLINK("https://talan.bank.gov.ua/get-user-certificate/UCD_T7qf7Vl6HT5sYP5u","Завантажити сертифікат")</f>
        <v>Завантажити сертифікат</v>
      </c>
    </row>
    <row r="313" spans="1:5" x14ac:dyDescent="0.3">
      <c r="A313" t="s">
        <v>822</v>
      </c>
      <c r="B313" t="s">
        <v>5</v>
      </c>
      <c r="C313" t="s">
        <v>823</v>
      </c>
      <c r="D313" t="s">
        <v>688</v>
      </c>
      <c r="E313" t="str">
        <f>HYPERLINK("https://talan.bank.gov.ua/get-user-certificate/UCD_TApLLGn-vVqon9E6","Завантажити сертифікат")</f>
        <v>Завантажити сертифікат</v>
      </c>
    </row>
    <row r="314" spans="1:5" x14ac:dyDescent="0.3">
      <c r="A314" t="s">
        <v>824</v>
      </c>
      <c r="B314" t="s">
        <v>5</v>
      </c>
      <c r="C314" t="s">
        <v>825</v>
      </c>
      <c r="D314" t="s">
        <v>826</v>
      </c>
      <c r="E314" t="str">
        <f>HYPERLINK("https://talan.bank.gov.ua/get-user-certificate/UCD_TgNPlMmvGYRlA-t2","Завантажити сертифікат")</f>
        <v>Завантажити сертифікат</v>
      </c>
    </row>
    <row r="315" spans="1:5" x14ac:dyDescent="0.3">
      <c r="A315" t="s">
        <v>827</v>
      </c>
      <c r="B315" t="s">
        <v>5</v>
      </c>
      <c r="C315" t="s">
        <v>828</v>
      </c>
      <c r="D315" t="s">
        <v>142</v>
      </c>
      <c r="E315" t="str">
        <f>HYPERLINK("https://talan.bank.gov.ua/get-user-certificate/UCD_TJbY_lqcy5XfwBZ8","Завантажити сертифікат")</f>
        <v>Завантажити сертифікат</v>
      </c>
    </row>
    <row r="316" spans="1:5" x14ac:dyDescent="0.3">
      <c r="A316" t="s">
        <v>829</v>
      </c>
      <c r="B316" t="s">
        <v>5</v>
      </c>
      <c r="C316" t="s">
        <v>830</v>
      </c>
      <c r="D316" t="s">
        <v>831</v>
      </c>
      <c r="E316" t="str">
        <f>HYPERLINK("https://talan.bank.gov.ua/get-user-certificate/UCD_TP5hlJdXTks18oPg","Завантажити сертифікат")</f>
        <v>Завантажити сертифікат</v>
      </c>
    </row>
    <row r="317" spans="1:5" x14ac:dyDescent="0.3">
      <c r="A317" t="s">
        <v>832</v>
      </c>
      <c r="B317" t="s">
        <v>5</v>
      </c>
      <c r="C317" t="s">
        <v>833</v>
      </c>
      <c r="D317" t="s">
        <v>334</v>
      </c>
      <c r="E317" t="str">
        <f>HYPERLINK("https://talan.bank.gov.ua/get-user-certificate/UCD_TLOIwTBREqXMeFou","Завантажити сертифікат")</f>
        <v>Завантажити сертифікат</v>
      </c>
    </row>
    <row r="318" spans="1:5" x14ac:dyDescent="0.3">
      <c r="A318" t="s">
        <v>834</v>
      </c>
      <c r="B318" t="s">
        <v>5</v>
      </c>
      <c r="C318" t="s">
        <v>835</v>
      </c>
      <c r="D318" t="s">
        <v>407</v>
      </c>
      <c r="E318" t="str">
        <f>HYPERLINK("https://talan.bank.gov.ua/get-user-certificate/UCD_TUZ-4Wpy8GufjwUb","Завантажити сертифікат")</f>
        <v>Завантажити сертифікат</v>
      </c>
    </row>
    <row r="319" spans="1:5" x14ac:dyDescent="0.3">
      <c r="A319" t="s">
        <v>836</v>
      </c>
      <c r="B319" t="s">
        <v>5</v>
      </c>
      <c r="C319" t="s">
        <v>837</v>
      </c>
      <c r="D319" t="s">
        <v>838</v>
      </c>
      <c r="E319" t="str">
        <f>HYPERLINK("https://talan.bank.gov.ua/get-user-certificate/UCD_TiimqWKS0NkIl-8c","Завантажити сертифікат")</f>
        <v>Завантажити сертифікат</v>
      </c>
    </row>
    <row r="320" spans="1:5" x14ac:dyDescent="0.3">
      <c r="A320" t="s">
        <v>839</v>
      </c>
      <c r="B320" t="s">
        <v>5</v>
      </c>
      <c r="C320" t="s">
        <v>840</v>
      </c>
      <c r="D320" t="s">
        <v>841</v>
      </c>
      <c r="E320" t="str">
        <f>HYPERLINK("https://talan.bank.gov.ua/get-user-certificate/UCD_TbkLzCMftCuOjxDj","Завантажити сертифікат")</f>
        <v>Завантажити сертифікат</v>
      </c>
    </row>
    <row r="321" spans="1:5" x14ac:dyDescent="0.3">
      <c r="A321" t="s">
        <v>842</v>
      </c>
      <c r="B321" t="s">
        <v>5</v>
      </c>
      <c r="C321" t="s">
        <v>843</v>
      </c>
      <c r="D321" t="s">
        <v>186</v>
      </c>
      <c r="E321" t="str">
        <f>HYPERLINK("https://talan.bank.gov.ua/get-user-certificate/UCD_TJl5YSZw2FMRqaW-","Завантажити сертифікат")</f>
        <v>Завантажити сертифікат</v>
      </c>
    </row>
    <row r="322" spans="1:5" x14ac:dyDescent="0.3">
      <c r="A322" t="s">
        <v>844</v>
      </c>
      <c r="B322" t="s">
        <v>5</v>
      </c>
      <c r="C322" t="s">
        <v>845</v>
      </c>
      <c r="D322" t="s">
        <v>846</v>
      </c>
      <c r="E322" t="str">
        <f>HYPERLINK("https://talan.bank.gov.ua/get-user-certificate/UCD_T3b6ej2ZqmVXT9wO","Завантажити сертифікат")</f>
        <v>Завантажити сертифікат</v>
      </c>
    </row>
    <row r="323" spans="1:5" x14ac:dyDescent="0.3">
      <c r="A323" t="s">
        <v>847</v>
      </c>
      <c r="B323" t="s">
        <v>5</v>
      </c>
      <c r="C323" t="s">
        <v>848</v>
      </c>
      <c r="D323" t="s">
        <v>849</v>
      </c>
      <c r="E323" t="str">
        <f>HYPERLINK("https://talan.bank.gov.ua/get-user-certificate/UCD_TeOm4_IZbskE0cx8","Завантажити сертифікат")</f>
        <v>Завантажити сертифікат</v>
      </c>
    </row>
    <row r="324" spans="1:5" x14ac:dyDescent="0.3">
      <c r="A324" t="s">
        <v>850</v>
      </c>
      <c r="B324" t="s">
        <v>5</v>
      </c>
      <c r="C324" t="s">
        <v>851</v>
      </c>
      <c r="D324" t="s">
        <v>852</v>
      </c>
      <c r="E324" t="str">
        <f>HYPERLINK("https://talan.bank.gov.ua/get-user-certificate/UCD_TlKb01YbZXk_8jw9","Завантажити сертифікат")</f>
        <v>Завантажити сертифікат</v>
      </c>
    </row>
    <row r="325" spans="1:5" x14ac:dyDescent="0.3">
      <c r="A325" t="s">
        <v>853</v>
      </c>
      <c r="B325" t="s">
        <v>5</v>
      </c>
      <c r="C325" t="s">
        <v>854</v>
      </c>
      <c r="D325" t="s">
        <v>855</v>
      </c>
      <c r="E325" t="str">
        <f>HYPERLINK("https://talan.bank.gov.ua/get-user-certificate/UCD_T9BkRKRoTqkXUFGH","Завантажити сертифікат")</f>
        <v>Завантажити сертифікат</v>
      </c>
    </row>
    <row r="326" spans="1:5" x14ac:dyDescent="0.3">
      <c r="A326" t="s">
        <v>856</v>
      </c>
      <c r="B326" t="s">
        <v>5</v>
      </c>
      <c r="C326" t="s">
        <v>857</v>
      </c>
      <c r="D326" t="s">
        <v>858</v>
      </c>
      <c r="E326" t="str">
        <f>HYPERLINK("https://talan.bank.gov.ua/get-user-certificate/UCD_T5bxLZ_CfLYc2tAG","Завантажити сертифікат")</f>
        <v>Завантажити сертифікат</v>
      </c>
    </row>
    <row r="327" spans="1:5" x14ac:dyDescent="0.3">
      <c r="A327" t="s">
        <v>859</v>
      </c>
      <c r="B327" t="s">
        <v>5</v>
      </c>
      <c r="C327" t="s">
        <v>860</v>
      </c>
      <c r="D327" t="s">
        <v>861</v>
      </c>
      <c r="E327" t="str">
        <f>HYPERLINK("https://talan.bank.gov.ua/get-user-certificate/UCD_Tz6CXcjonf6uwz0N","Завантажити сертифікат")</f>
        <v>Завантажити сертифікат</v>
      </c>
    </row>
    <row r="328" spans="1:5" x14ac:dyDescent="0.3">
      <c r="A328" t="s">
        <v>862</v>
      </c>
      <c r="B328" t="s">
        <v>5</v>
      </c>
      <c r="C328" t="s">
        <v>863</v>
      </c>
      <c r="D328" t="s">
        <v>197</v>
      </c>
      <c r="E328" t="str">
        <f>HYPERLINK("https://talan.bank.gov.ua/get-user-certificate/UCD_Tsr2judjawPsFq7-","Завантажити сертифікат")</f>
        <v>Завантажити сертифікат</v>
      </c>
    </row>
    <row r="329" spans="1:5" x14ac:dyDescent="0.3">
      <c r="A329" t="s">
        <v>864</v>
      </c>
      <c r="B329" t="s">
        <v>5</v>
      </c>
      <c r="C329" t="s">
        <v>865</v>
      </c>
      <c r="D329" t="s">
        <v>28</v>
      </c>
      <c r="E329" t="str">
        <f>HYPERLINK("https://talan.bank.gov.ua/get-user-certificate/UCD_T4IeRmN3xLTtQ7Og","Завантажити сертифікат")</f>
        <v>Завантажити сертифікат</v>
      </c>
    </row>
    <row r="330" spans="1:5" x14ac:dyDescent="0.3">
      <c r="A330" t="s">
        <v>866</v>
      </c>
      <c r="B330" t="s">
        <v>5</v>
      </c>
      <c r="C330" t="s">
        <v>867</v>
      </c>
      <c r="D330" t="s">
        <v>334</v>
      </c>
      <c r="E330" t="str">
        <f>HYPERLINK("https://talan.bank.gov.ua/get-user-certificate/UCD_T-IN14JpWxQ0-EHO","Завантажити сертифікат")</f>
        <v>Завантажити сертифікат</v>
      </c>
    </row>
    <row r="331" spans="1:5" x14ac:dyDescent="0.3">
      <c r="A331" t="s">
        <v>868</v>
      </c>
      <c r="B331" t="s">
        <v>5</v>
      </c>
      <c r="C331" t="s">
        <v>869</v>
      </c>
      <c r="D331" t="s">
        <v>870</v>
      </c>
      <c r="E331" t="str">
        <f>HYPERLINK("https://talan.bank.gov.ua/get-user-certificate/UCD_TK4q_vSSQU8U-mxP","Завантажити сертифікат")</f>
        <v>Завантажити сертифікат</v>
      </c>
    </row>
    <row r="332" spans="1:5" x14ac:dyDescent="0.3">
      <c r="A332" t="s">
        <v>871</v>
      </c>
      <c r="B332" t="s">
        <v>5</v>
      </c>
      <c r="C332" t="s">
        <v>872</v>
      </c>
      <c r="D332" t="s">
        <v>873</v>
      </c>
      <c r="E332" t="str">
        <f>HYPERLINK("https://talan.bank.gov.ua/get-user-certificate/UCD_T5sYlrRilW1bzL0o","Завантажити сертифікат")</f>
        <v>Завантажити сертифікат</v>
      </c>
    </row>
    <row r="333" spans="1:5" x14ac:dyDescent="0.3">
      <c r="A333" t="s">
        <v>874</v>
      </c>
      <c r="B333" t="s">
        <v>5</v>
      </c>
      <c r="C333" t="s">
        <v>875</v>
      </c>
      <c r="D333" t="s">
        <v>16</v>
      </c>
      <c r="E333" t="str">
        <f>HYPERLINK("https://talan.bank.gov.ua/get-user-certificate/UCD_TbzhnRgjvFP4Oy4F","Завантажити сертифікат")</f>
        <v>Завантажити сертифікат</v>
      </c>
    </row>
    <row r="334" spans="1:5" x14ac:dyDescent="0.3">
      <c r="A334" t="s">
        <v>876</v>
      </c>
      <c r="B334" t="s">
        <v>5</v>
      </c>
      <c r="C334" t="s">
        <v>877</v>
      </c>
      <c r="D334" t="s">
        <v>878</v>
      </c>
      <c r="E334" t="str">
        <f>HYPERLINK("https://talan.bank.gov.ua/get-user-certificate/UCD_T_3xam0mEso7RCMo","Завантажити сертифікат")</f>
        <v>Завантажити сертифікат</v>
      </c>
    </row>
    <row r="335" spans="1:5" x14ac:dyDescent="0.3">
      <c r="A335" t="s">
        <v>879</v>
      </c>
      <c r="B335" t="s">
        <v>5</v>
      </c>
      <c r="C335" t="s">
        <v>880</v>
      </c>
      <c r="D335" t="s">
        <v>881</v>
      </c>
      <c r="E335" t="str">
        <f>HYPERLINK("https://talan.bank.gov.ua/get-user-certificate/UCD_T_Lcf5gB8SCXsdH6","Завантажити сертифікат")</f>
        <v>Завантажити сертифікат</v>
      </c>
    </row>
    <row r="336" spans="1:5" x14ac:dyDescent="0.3">
      <c r="A336" t="s">
        <v>882</v>
      </c>
      <c r="B336" t="s">
        <v>5</v>
      </c>
      <c r="C336" t="s">
        <v>883</v>
      </c>
      <c r="D336" t="s">
        <v>884</v>
      </c>
      <c r="E336" t="str">
        <f>HYPERLINK("https://talan.bank.gov.ua/get-user-certificate/UCD_TLRshntXxs15_ZGE","Завантажити сертифікат")</f>
        <v>Завантажити сертифікат</v>
      </c>
    </row>
    <row r="337" spans="1:5" x14ac:dyDescent="0.3">
      <c r="A337" t="s">
        <v>885</v>
      </c>
      <c r="B337" t="s">
        <v>5</v>
      </c>
      <c r="C337" t="s">
        <v>886</v>
      </c>
      <c r="D337" t="s">
        <v>334</v>
      </c>
      <c r="E337" t="str">
        <f>HYPERLINK("https://talan.bank.gov.ua/get-user-certificate/UCD_TjMaE-4WoTznmh7N","Завантажити сертифікат")</f>
        <v>Завантажити сертифікат</v>
      </c>
    </row>
    <row r="338" spans="1:5" x14ac:dyDescent="0.3">
      <c r="A338" t="s">
        <v>887</v>
      </c>
      <c r="B338" t="s">
        <v>5</v>
      </c>
      <c r="C338" t="s">
        <v>888</v>
      </c>
      <c r="D338" t="s">
        <v>226</v>
      </c>
      <c r="E338" t="str">
        <f>HYPERLINK("https://talan.bank.gov.ua/get-user-certificate/UCD_TdfOYHamsEqCyhNP","Завантажити сертифікат")</f>
        <v>Завантажити сертифікат</v>
      </c>
    </row>
    <row r="339" spans="1:5" x14ac:dyDescent="0.3">
      <c r="A339" t="s">
        <v>889</v>
      </c>
      <c r="B339" t="s">
        <v>5</v>
      </c>
      <c r="C339" t="s">
        <v>890</v>
      </c>
      <c r="D339" t="s">
        <v>891</v>
      </c>
      <c r="E339" t="str">
        <f>HYPERLINK("https://talan.bank.gov.ua/get-user-certificate/UCD_TlyCo49kBJnW63Vx","Завантажити сертифікат")</f>
        <v>Завантажити сертифікат</v>
      </c>
    </row>
    <row r="340" spans="1:5" x14ac:dyDescent="0.3">
      <c r="A340" t="s">
        <v>892</v>
      </c>
      <c r="B340" t="s">
        <v>5</v>
      </c>
      <c r="C340" t="s">
        <v>893</v>
      </c>
      <c r="D340" t="s">
        <v>894</v>
      </c>
      <c r="E340" t="str">
        <f>HYPERLINK("https://talan.bank.gov.ua/get-user-certificate/UCD_T1ns4H5F0fA_RXKb","Завантажити сертифікат")</f>
        <v>Завантажити сертифікат</v>
      </c>
    </row>
    <row r="341" spans="1:5" x14ac:dyDescent="0.3">
      <c r="A341" t="s">
        <v>895</v>
      </c>
      <c r="B341" t="s">
        <v>5</v>
      </c>
      <c r="C341" t="s">
        <v>896</v>
      </c>
      <c r="D341" t="s">
        <v>897</v>
      </c>
      <c r="E341" t="str">
        <f>HYPERLINK("https://talan.bank.gov.ua/get-user-certificate/UCD_T9kZ4BWE9yLZTGQo","Завантажити сертифікат")</f>
        <v>Завантажити сертифікат</v>
      </c>
    </row>
    <row r="342" spans="1:5" x14ac:dyDescent="0.3">
      <c r="A342" t="s">
        <v>898</v>
      </c>
      <c r="B342" t="s">
        <v>5</v>
      </c>
      <c r="C342" t="s">
        <v>899</v>
      </c>
      <c r="D342" t="s">
        <v>16</v>
      </c>
      <c r="E342" t="str">
        <f>HYPERLINK("https://talan.bank.gov.ua/get-user-certificate/UCD_TkrxSYSDfysvo5wK","Завантажити сертифікат")</f>
        <v>Завантажити сертифікат</v>
      </c>
    </row>
    <row r="343" spans="1:5" x14ac:dyDescent="0.3">
      <c r="A343" t="s">
        <v>900</v>
      </c>
      <c r="B343" t="s">
        <v>5</v>
      </c>
      <c r="C343" t="s">
        <v>901</v>
      </c>
      <c r="D343" t="s">
        <v>206</v>
      </c>
      <c r="E343" t="str">
        <f>HYPERLINK("https://talan.bank.gov.ua/get-user-certificate/UCD_TrnrXUZYdFYqE9V9","Завантажити сертифікат")</f>
        <v>Завантажити сертифікат</v>
      </c>
    </row>
    <row r="344" spans="1:5" x14ac:dyDescent="0.3">
      <c r="A344" t="s">
        <v>902</v>
      </c>
      <c r="B344" t="s">
        <v>5</v>
      </c>
      <c r="C344" t="s">
        <v>903</v>
      </c>
      <c r="D344" t="s">
        <v>904</v>
      </c>
      <c r="E344" t="str">
        <f>HYPERLINK("https://talan.bank.gov.ua/get-user-certificate/UCD_TrdSVOhNh-KwBgqK","Завантажити сертифікат")</f>
        <v>Завантажити сертифікат</v>
      </c>
    </row>
    <row r="345" spans="1:5" x14ac:dyDescent="0.3">
      <c r="A345" t="s">
        <v>905</v>
      </c>
      <c r="B345" t="s">
        <v>5</v>
      </c>
      <c r="C345" t="s">
        <v>906</v>
      </c>
      <c r="D345" t="s">
        <v>907</v>
      </c>
      <c r="E345" t="str">
        <f>HYPERLINK("https://talan.bank.gov.ua/get-user-certificate/UCD_Tg-CpE5xZ5pP-C3u","Завантажити сертифікат")</f>
        <v>Завантажити сертифікат</v>
      </c>
    </row>
    <row r="346" spans="1:5" x14ac:dyDescent="0.3">
      <c r="A346" t="s">
        <v>908</v>
      </c>
      <c r="B346" t="s">
        <v>5</v>
      </c>
      <c r="C346" t="s">
        <v>909</v>
      </c>
      <c r="D346" t="s">
        <v>142</v>
      </c>
      <c r="E346" t="str">
        <f>HYPERLINK("https://talan.bank.gov.ua/get-user-certificate/UCD_T0UjxaZbOEar0hEK","Завантажити сертифікат")</f>
        <v>Завантажити сертифікат</v>
      </c>
    </row>
    <row r="347" spans="1:5" x14ac:dyDescent="0.3">
      <c r="A347" t="s">
        <v>910</v>
      </c>
      <c r="B347" t="s">
        <v>5</v>
      </c>
      <c r="C347" t="s">
        <v>911</v>
      </c>
      <c r="D347" t="s">
        <v>912</v>
      </c>
      <c r="E347" t="str">
        <f>HYPERLINK("https://talan.bank.gov.ua/get-user-certificate/UCD_TjoZTJDzpvPl2T1o","Завантажити сертифікат")</f>
        <v>Завантажити сертифікат</v>
      </c>
    </row>
    <row r="348" spans="1:5" x14ac:dyDescent="0.3">
      <c r="A348" t="s">
        <v>913</v>
      </c>
      <c r="B348" t="s">
        <v>5</v>
      </c>
      <c r="C348" t="s">
        <v>914</v>
      </c>
      <c r="D348" t="s">
        <v>206</v>
      </c>
      <c r="E348" t="str">
        <f>HYPERLINK("https://talan.bank.gov.ua/get-user-certificate/UCD_TZpKzuyhhMdohFHG","Завантажити сертифікат")</f>
        <v>Завантажити сертифікат</v>
      </c>
    </row>
    <row r="349" spans="1:5" x14ac:dyDescent="0.3">
      <c r="A349" t="s">
        <v>915</v>
      </c>
      <c r="B349" t="s">
        <v>5</v>
      </c>
      <c r="C349" t="s">
        <v>916</v>
      </c>
      <c r="D349" t="s">
        <v>117</v>
      </c>
      <c r="E349" t="str">
        <f>HYPERLINK("https://talan.bank.gov.ua/get-user-certificate/UCD_TMP69PiXRY3D_esU","Завантажити сертифікат")</f>
        <v>Завантажити сертифікат</v>
      </c>
    </row>
    <row r="350" spans="1:5" x14ac:dyDescent="0.3">
      <c r="A350" t="s">
        <v>917</v>
      </c>
      <c r="B350" t="s">
        <v>5</v>
      </c>
      <c r="C350" t="s">
        <v>918</v>
      </c>
      <c r="D350" t="s">
        <v>826</v>
      </c>
      <c r="E350" t="str">
        <f>HYPERLINK("https://talan.bank.gov.ua/get-user-certificate/UCD_TMTbhqCnOyLG8co3","Завантажити сертифікат")</f>
        <v>Завантажити сертифікат</v>
      </c>
    </row>
    <row r="351" spans="1:5" x14ac:dyDescent="0.3">
      <c r="A351" t="s">
        <v>919</v>
      </c>
      <c r="B351" t="s">
        <v>5</v>
      </c>
      <c r="C351" t="s">
        <v>920</v>
      </c>
      <c r="D351" t="s">
        <v>745</v>
      </c>
      <c r="E351" t="str">
        <f>HYPERLINK("https://talan.bank.gov.ua/get-user-certificate/UCD_TKErziTyAMfnXd9P","Завантажити сертифікат")</f>
        <v>Завантажити сертифікат</v>
      </c>
    </row>
    <row r="352" spans="1:5" x14ac:dyDescent="0.3">
      <c r="A352" t="s">
        <v>921</v>
      </c>
      <c r="B352" t="s">
        <v>5</v>
      </c>
      <c r="C352" t="s">
        <v>922</v>
      </c>
      <c r="D352" t="s">
        <v>923</v>
      </c>
      <c r="E352" t="str">
        <f>HYPERLINK("https://talan.bank.gov.ua/get-user-certificate/UCD_Ty2h0EL6Swx7caRq","Завантажити сертифікат")</f>
        <v>Завантажити сертифікат</v>
      </c>
    </row>
    <row r="353" spans="1:5" x14ac:dyDescent="0.3">
      <c r="A353" t="s">
        <v>924</v>
      </c>
      <c r="B353" t="s">
        <v>5</v>
      </c>
      <c r="C353" t="s">
        <v>925</v>
      </c>
      <c r="D353" t="s">
        <v>926</v>
      </c>
      <c r="E353" t="str">
        <f>HYPERLINK("https://talan.bank.gov.ua/get-user-certificate/UCD_Tr7uSlbmaZKaaI3o","Завантажити сертифікат")</f>
        <v>Завантажити сертифікат</v>
      </c>
    </row>
    <row r="354" spans="1:5" x14ac:dyDescent="0.3">
      <c r="A354" t="s">
        <v>927</v>
      </c>
      <c r="B354" t="s">
        <v>5</v>
      </c>
      <c r="C354" t="s">
        <v>928</v>
      </c>
      <c r="D354" t="s">
        <v>929</v>
      </c>
      <c r="E354" t="str">
        <f>HYPERLINK("https://talan.bank.gov.ua/get-user-certificate/UCD_TnlTm7Uf1zvowkdx","Завантажити сертифікат")</f>
        <v>Завантажити сертифікат</v>
      </c>
    </row>
    <row r="355" spans="1:5" x14ac:dyDescent="0.3">
      <c r="A355" t="s">
        <v>930</v>
      </c>
      <c r="B355" t="s">
        <v>5</v>
      </c>
      <c r="C355" t="s">
        <v>931</v>
      </c>
      <c r="D355" t="s">
        <v>212</v>
      </c>
      <c r="E355" t="str">
        <f>HYPERLINK("https://talan.bank.gov.ua/get-user-certificate/UCD_TWM8M-TYo8AXAkWN","Завантажити сертифікат")</f>
        <v>Завантажити сертифікат</v>
      </c>
    </row>
    <row r="356" spans="1:5" x14ac:dyDescent="0.3">
      <c r="A356" t="s">
        <v>932</v>
      </c>
      <c r="B356" t="s">
        <v>5</v>
      </c>
      <c r="C356" t="s">
        <v>933</v>
      </c>
      <c r="D356" t="s">
        <v>934</v>
      </c>
      <c r="E356" t="str">
        <f>HYPERLINK("https://talan.bank.gov.ua/get-user-certificate/UCD_TufngoG1vFn5thmx","Завантажити сертифікат")</f>
        <v>Завантажити сертифікат</v>
      </c>
    </row>
    <row r="357" spans="1:5" x14ac:dyDescent="0.3">
      <c r="A357" t="s">
        <v>935</v>
      </c>
      <c r="B357" t="s">
        <v>5</v>
      </c>
      <c r="C357" t="s">
        <v>936</v>
      </c>
      <c r="D357" t="s">
        <v>937</v>
      </c>
      <c r="E357" t="str">
        <f>HYPERLINK("https://talan.bank.gov.ua/get-user-certificate/UCD_Tgy8vf1xTrPWSUWS","Завантажити сертифікат")</f>
        <v>Завантажити сертифікат</v>
      </c>
    </row>
    <row r="358" spans="1:5" x14ac:dyDescent="0.3">
      <c r="A358" t="s">
        <v>938</v>
      </c>
      <c r="B358" t="s">
        <v>5</v>
      </c>
      <c r="C358" t="s">
        <v>939</v>
      </c>
      <c r="D358" t="s">
        <v>206</v>
      </c>
      <c r="E358" t="str">
        <f>HYPERLINK("https://talan.bank.gov.ua/get-user-certificate/UCD_Tzof1FkC3ryRegAb","Завантажити сертифікат")</f>
        <v>Завантажити сертифікат</v>
      </c>
    </row>
    <row r="359" spans="1:5" x14ac:dyDescent="0.3">
      <c r="A359" t="s">
        <v>940</v>
      </c>
      <c r="B359" t="s">
        <v>5</v>
      </c>
      <c r="C359" t="s">
        <v>941</v>
      </c>
      <c r="D359" t="s">
        <v>519</v>
      </c>
      <c r="E359" t="str">
        <f>HYPERLINK("https://talan.bank.gov.ua/get-user-certificate/UCD_TnCVK2JNqUo92d5-","Завантажити сертифікат")</f>
        <v>Завантажити сертифікат</v>
      </c>
    </row>
    <row r="360" spans="1:5" x14ac:dyDescent="0.3">
      <c r="A360" t="s">
        <v>942</v>
      </c>
      <c r="B360" t="s">
        <v>5</v>
      </c>
      <c r="C360" t="s">
        <v>943</v>
      </c>
      <c r="D360" t="s">
        <v>34</v>
      </c>
      <c r="E360" t="str">
        <f>HYPERLINK("https://talan.bank.gov.ua/get-user-certificate/UCD_TdI0mH9lsre6jVxi","Завантажити сертифікат")</f>
        <v>Завантажити сертифікат</v>
      </c>
    </row>
    <row r="361" spans="1:5" x14ac:dyDescent="0.3">
      <c r="A361" t="s">
        <v>944</v>
      </c>
      <c r="B361" t="s">
        <v>5</v>
      </c>
      <c r="C361" t="s">
        <v>945</v>
      </c>
      <c r="D361" t="s">
        <v>946</v>
      </c>
      <c r="E361" t="str">
        <f>HYPERLINK("https://talan.bank.gov.ua/get-user-certificate/UCD_TKB9RK898j1Qs9yO","Завантажити сертифікат")</f>
        <v>Завантажити сертифікат</v>
      </c>
    </row>
    <row r="362" spans="1:5" x14ac:dyDescent="0.3">
      <c r="A362" t="s">
        <v>947</v>
      </c>
      <c r="B362" t="s">
        <v>5</v>
      </c>
      <c r="C362" t="s">
        <v>948</v>
      </c>
      <c r="D362" t="s">
        <v>949</v>
      </c>
      <c r="E362" t="str">
        <f>HYPERLINK("https://talan.bank.gov.ua/get-user-certificate/UCD_TBkvbqyW1rNVxaDL","Завантажити сертифікат")</f>
        <v>Завантажити сертифікат</v>
      </c>
    </row>
    <row r="363" spans="1:5" x14ac:dyDescent="0.3">
      <c r="A363" t="s">
        <v>950</v>
      </c>
      <c r="B363" t="s">
        <v>5</v>
      </c>
      <c r="C363" t="s">
        <v>951</v>
      </c>
      <c r="D363" t="s">
        <v>34</v>
      </c>
      <c r="E363" t="str">
        <f>HYPERLINK("https://talan.bank.gov.ua/get-user-certificate/UCD_TD7OvhJJY6dd1trn","Завантажити сертифікат")</f>
        <v>Завантажити сертифікат</v>
      </c>
    </row>
    <row r="364" spans="1:5" x14ac:dyDescent="0.3">
      <c r="A364" t="s">
        <v>952</v>
      </c>
      <c r="B364" t="s">
        <v>5</v>
      </c>
      <c r="C364" t="s">
        <v>953</v>
      </c>
      <c r="D364" t="s">
        <v>175</v>
      </c>
      <c r="E364" t="str">
        <f>HYPERLINK("https://talan.bank.gov.ua/get-user-certificate/UCD_T4KqNPQeoGUbDDaZ","Завантажити сертифікат")</f>
        <v>Завантажити сертифікат</v>
      </c>
    </row>
    <row r="365" spans="1:5" x14ac:dyDescent="0.3">
      <c r="A365" t="s">
        <v>954</v>
      </c>
      <c r="B365" t="s">
        <v>5</v>
      </c>
      <c r="C365" t="s">
        <v>955</v>
      </c>
      <c r="D365" t="s">
        <v>956</v>
      </c>
      <c r="E365" t="str">
        <f>HYPERLINK("https://talan.bank.gov.ua/get-user-certificate/UCD_Tu6yV_qwFnSVt7n2","Завантажити сертифікат")</f>
        <v>Завантажити сертифікат</v>
      </c>
    </row>
    <row r="366" spans="1:5" x14ac:dyDescent="0.3">
      <c r="A366" t="s">
        <v>957</v>
      </c>
      <c r="B366" t="s">
        <v>5</v>
      </c>
      <c r="C366" t="s">
        <v>958</v>
      </c>
      <c r="D366" t="s">
        <v>34</v>
      </c>
      <c r="E366" t="str">
        <f>HYPERLINK("https://talan.bank.gov.ua/get-user-certificate/UCD_TR7IfbJKYCRL7RBo","Завантажити сертифікат")</f>
        <v>Завантажити сертифікат</v>
      </c>
    </row>
    <row r="367" spans="1:5" x14ac:dyDescent="0.3">
      <c r="A367" t="s">
        <v>959</v>
      </c>
      <c r="B367" t="s">
        <v>5</v>
      </c>
      <c r="C367" t="s">
        <v>960</v>
      </c>
      <c r="D367" t="s">
        <v>961</v>
      </c>
      <c r="E367" t="str">
        <f>HYPERLINK("https://talan.bank.gov.ua/get-user-certificate/UCD_TU79mi_mr28U4jNK","Завантажити сертифікат")</f>
        <v>Завантажити сертифікат</v>
      </c>
    </row>
    <row r="368" spans="1:5" x14ac:dyDescent="0.3">
      <c r="A368" t="s">
        <v>962</v>
      </c>
      <c r="B368" t="s">
        <v>5</v>
      </c>
      <c r="C368" t="s">
        <v>963</v>
      </c>
      <c r="D368" t="s">
        <v>964</v>
      </c>
      <c r="E368" t="str">
        <f>HYPERLINK("https://talan.bank.gov.ua/get-user-certificate/UCD_T5BttdrjnK0iD7k4","Завантажити сертифікат")</f>
        <v>Завантажити сертифікат</v>
      </c>
    </row>
    <row r="369" spans="1:5" x14ac:dyDescent="0.3">
      <c r="A369" t="s">
        <v>965</v>
      </c>
      <c r="B369" t="s">
        <v>5</v>
      </c>
      <c r="C369" t="s">
        <v>966</v>
      </c>
      <c r="D369" t="s">
        <v>967</v>
      </c>
      <c r="E369" t="str">
        <f>HYPERLINK("https://talan.bank.gov.ua/get-user-certificate/UCD_T_btznR3AD8Y393L","Завантажити сертифікат")</f>
        <v>Завантажити сертифікат</v>
      </c>
    </row>
    <row r="370" spans="1:5" x14ac:dyDescent="0.3">
      <c r="A370" t="s">
        <v>968</v>
      </c>
      <c r="B370" t="s">
        <v>5</v>
      </c>
      <c r="C370" t="s">
        <v>969</v>
      </c>
      <c r="D370" t="s">
        <v>334</v>
      </c>
      <c r="E370" t="str">
        <f>HYPERLINK("https://talan.bank.gov.ua/get-user-certificate/UCD_TfxsrolHcCU4qvqp","Завантажити сертифікат")</f>
        <v>Завантажити сертифікат</v>
      </c>
    </row>
    <row r="371" spans="1:5" x14ac:dyDescent="0.3">
      <c r="A371" t="s">
        <v>970</v>
      </c>
      <c r="B371" t="s">
        <v>5</v>
      </c>
      <c r="C371" t="s">
        <v>971</v>
      </c>
      <c r="D371" t="s">
        <v>34</v>
      </c>
      <c r="E371" t="str">
        <f>HYPERLINK("https://talan.bank.gov.ua/get-user-certificate/UCD_Th3ppLkKZFhF8Xni","Завантажити сертифікат")</f>
        <v>Завантажити сертифікат</v>
      </c>
    </row>
    <row r="372" spans="1:5" x14ac:dyDescent="0.3">
      <c r="A372" t="s">
        <v>972</v>
      </c>
      <c r="B372" t="s">
        <v>5</v>
      </c>
      <c r="C372" t="s">
        <v>973</v>
      </c>
      <c r="D372" t="s">
        <v>223</v>
      </c>
      <c r="E372" t="str">
        <f>HYPERLINK("https://talan.bank.gov.ua/get-user-certificate/UCD_TPo4vxqIMQ9-Nz8Z","Завантажити сертифікат")</f>
        <v>Завантажити сертифікат</v>
      </c>
    </row>
    <row r="373" spans="1:5" x14ac:dyDescent="0.3">
      <c r="A373" t="s">
        <v>974</v>
      </c>
      <c r="B373" t="s">
        <v>5</v>
      </c>
      <c r="C373" t="s">
        <v>975</v>
      </c>
      <c r="D373" t="s">
        <v>976</v>
      </c>
      <c r="E373" t="str">
        <f>HYPERLINK("https://talan.bank.gov.ua/get-user-certificate/UCD_T15qLbh08Lkx2x4t","Завантажити сертифікат")</f>
        <v>Завантажити сертифікат</v>
      </c>
    </row>
    <row r="374" spans="1:5" x14ac:dyDescent="0.3">
      <c r="A374" t="s">
        <v>977</v>
      </c>
      <c r="B374" t="s">
        <v>5</v>
      </c>
      <c r="C374" t="s">
        <v>978</v>
      </c>
      <c r="D374" t="s">
        <v>979</v>
      </c>
      <c r="E374" t="str">
        <f>HYPERLINK("https://talan.bank.gov.ua/get-user-certificate/UCD_TGZkjOqoEoqdzphH","Завантажити сертифікат")</f>
        <v>Завантажити сертифікат</v>
      </c>
    </row>
    <row r="375" spans="1:5" x14ac:dyDescent="0.3">
      <c r="A375" t="s">
        <v>980</v>
      </c>
      <c r="B375" t="s">
        <v>5</v>
      </c>
      <c r="C375" t="s">
        <v>981</v>
      </c>
      <c r="D375" t="s">
        <v>982</v>
      </c>
      <c r="E375" t="str">
        <f>HYPERLINK("https://talan.bank.gov.ua/get-user-certificate/UCD_TT_yjRBXMBzp7mix","Завантажити сертифікат")</f>
        <v>Завантажити сертифікат</v>
      </c>
    </row>
    <row r="376" spans="1:5" x14ac:dyDescent="0.3">
      <c r="A376" t="s">
        <v>983</v>
      </c>
      <c r="B376" t="s">
        <v>5</v>
      </c>
      <c r="C376" t="s">
        <v>984</v>
      </c>
      <c r="D376" t="s">
        <v>985</v>
      </c>
      <c r="E376" t="str">
        <f>HYPERLINK("https://talan.bank.gov.ua/get-user-certificate/UCD_TUQXO6PtpMizU-WJ","Завантажити сертифікат")</f>
        <v>Завантажити сертифікат</v>
      </c>
    </row>
    <row r="377" spans="1:5" x14ac:dyDescent="0.3">
      <c r="A377" t="s">
        <v>986</v>
      </c>
      <c r="B377" t="s">
        <v>5</v>
      </c>
      <c r="C377" t="s">
        <v>987</v>
      </c>
      <c r="D377" t="s">
        <v>988</v>
      </c>
      <c r="E377" t="str">
        <f>HYPERLINK("https://talan.bank.gov.ua/get-user-certificate/UCD_TV15r88Q21wYIoHF","Завантажити сертифікат")</f>
        <v>Завантажити сертифікат</v>
      </c>
    </row>
    <row r="378" spans="1:5" x14ac:dyDescent="0.3">
      <c r="A378" t="s">
        <v>989</v>
      </c>
      <c r="B378" t="s">
        <v>5</v>
      </c>
      <c r="C378" t="s">
        <v>990</v>
      </c>
      <c r="D378" t="s">
        <v>197</v>
      </c>
      <c r="E378" t="str">
        <f>HYPERLINK("https://talan.bank.gov.ua/get-user-certificate/UCD_TtPbklfpwjgPjdAi","Завантажити сертифікат")</f>
        <v>Завантажити сертифікат</v>
      </c>
    </row>
    <row r="379" spans="1:5" x14ac:dyDescent="0.3">
      <c r="A379" t="s">
        <v>991</v>
      </c>
      <c r="B379" t="s">
        <v>5</v>
      </c>
      <c r="C379" t="s">
        <v>992</v>
      </c>
      <c r="D379" t="s">
        <v>993</v>
      </c>
      <c r="E379" t="str">
        <f>HYPERLINK("https://talan.bank.gov.ua/get-user-certificate/UCD_TLUIQAO98mpxC3FU","Завантажити сертифікат")</f>
        <v>Завантажити сертифікат</v>
      </c>
    </row>
    <row r="380" spans="1:5" x14ac:dyDescent="0.3">
      <c r="A380" t="s">
        <v>994</v>
      </c>
      <c r="B380" t="s">
        <v>5</v>
      </c>
      <c r="C380" t="s">
        <v>995</v>
      </c>
      <c r="D380" t="s">
        <v>996</v>
      </c>
      <c r="E380" t="str">
        <f>HYPERLINK("https://talan.bank.gov.ua/get-user-certificate/UCD_Tw2t_CWaEhu_DeQA","Завантажити сертифікат")</f>
        <v>Завантажити сертифікат</v>
      </c>
    </row>
    <row r="381" spans="1:5" x14ac:dyDescent="0.3">
      <c r="A381" t="s">
        <v>997</v>
      </c>
      <c r="B381" t="s">
        <v>5</v>
      </c>
      <c r="C381" t="s">
        <v>998</v>
      </c>
      <c r="D381" t="s">
        <v>7</v>
      </c>
      <c r="E381" t="str">
        <f>HYPERLINK("https://talan.bank.gov.ua/get-user-certificate/UCD_TZruWc8AlK1N31c-","Завантажити сертифікат")</f>
        <v>Завантажити сертифікат</v>
      </c>
    </row>
    <row r="382" spans="1:5" x14ac:dyDescent="0.3">
      <c r="A382" t="s">
        <v>999</v>
      </c>
      <c r="B382" t="s">
        <v>5</v>
      </c>
      <c r="C382" t="s">
        <v>1000</v>
      </c>
      <c r="D382" t="s">
        <v>1001</v>
      </c>
      <c r="E382" t="str">
        <f>HYPERLINK("https://talan.bank.gov.ua/get-user-certificate/UCD_TqKGXt-mSdGIZc3L","Завантажити сертифікат")</f>
        <v>Завантажити сертифікат</v>
      </c>
    </row>
    <row r="383" spans="1:5" x14ac:dyDescent="0.3">
      <c r="A383" t="s">
        <v>1002</v>
      </c>
      <c r="B383" t="s">
        <v>5</v>
      </c>
      <c r="C383" t="s">
        <v>1003</v>
      </c>
      <c r="D383" t="s">
        <v>16</v>
      </c>
      <c r="E383" t="str">
        <f>HYPERLINK("https://talan.bank.gov.ua/get-user-certificate/UCD_TC9wVOd-mbLPrPYi","Завантажити сертифікат")</f>
        <v>Завантажити сертифікат</v>
      </c>
    </row>
    <row r="384" spans="1:5" x14ac:dyDescent="0.3">
      <c r="A384" t="s">
        <v>1004</v>
      </c>
      <c r="B384" t="s">
        <v>5</v>
      </c>
      <c r="C384" t="s">
        <v>1005</v>
      </c>
      <c r="D384" t="s">
        <v>206</v>
      </c>
      <c r="E384" t="str">
        <f>HYPERLINK("https://talan.bank.gov.ua/get-user-certificate/UCD_TN5OqXaVyt9LEK_R","Завантажити сертифікат")</f>
        <v>Завантажити сертифікат</v>
      </c>
    </row>
    <row r="385" spans="1:5" x14ac:dyDescent="0.3">
      <c r="A385" t="s">
        <v>1006</v>
      </c>
      <c r="B385" t="s">
        <v>5</v>
      </c>
      <c r="C385" t="s">
        <v>1007</v>
      </c>
      <c r="D385" t="s">
        <v>175</v>
      </c>
      <c r="E385" t="str">
        <f>HYPERLINK("https://talan.bank.gov.ua/get-user-certificate/UCD_TNecVS5ZYbcuU1xf","Завантажити сертифікат")</f>
        <v>Завантажити сертифікат</v>
      </c>
    </row>
    <row r="386" spans="1:5" x14ac:dyDescent="0.3">
      <c r="A386" t="s">
        <v>1008</v>
      </c>
      <c r="B386" t="s">
        <v>5</v>
      </c>
      <c r="C386" t="s">
        <v>1009</v>
      </c>
      <c r="D386" t="s">
        <v>365</v>
      </c>
      <c r="E386" t="str">
        <f>HYPERLINK("https://talan.bank.gov.ua/get-user-certificate/UCD_TRMG8yYbBQOZqe59","Завантажити сертифікат")</f>
        <v>Завантажити сертифікат</v>
      </c>
    </row>
    <row r="387" spans="1:5" x14ac:dyDescent="0.3">
      <c r="A387" t="s">
        <v>1010</v>
      </c>
      <c r="B387" t="s">
        <v>5</v>
      </c>
      <c r="C387" t="s">
        <v>1011</v>
      </c>
      <c r="D387" t="s">
        <v>1012</v>
      </c>
      <c r="E387" t="str">
        <f>HYPERLINK("https://talan.bank.gov.ua/get-user-certificate/UCD_T6feg6zpW6D44lV-","Завантажити сертифікат")</f>
        <v>Завантажити сертифікат</v>
      </c>
    </row>
    <row r="388" spans="1:5" x14ac:dyDescent="0.3">
      <c r="A388" t="s">
        <v>1013</v>
      </c>
      <c r="B388" t="s">
        <v>5</v>
      </c>
      <c r="C388" t="s">
        <v>1014</v>
      </c>
      <c r="D388" t="s">
        <v>175</v>
      </c>
      <c r="E388" t="str">
        <f>HYPERLINK("https://talan.bank.gov.ua/get-user-certificate/UCD_T_Zc6x5L6cS3aYYE","Завантажити сертифікат")</f>
        <v>Завантажити сертифікат</v>
      </c>
    </row>
    <row r="389" spans="1:5" x14ac:dyDescent="0.3">
      <c r="A389" t="s">
        <v>1015</v>
      </c>
      <c r="B389" t="s">
        <v>5</v>
      </c>
      <c r="C389" t="s">
        <v>1016</v>
      </c>
      <c r="D389" t="s">
        <v>976</v>
      </c>
      <c r="E389" t="str">
        <f>HYPERLINK("https://talan.bank.gov.ua/get-user-certificate/UCD_T46ZnYjzWPYFReU1","Завантажити сертифікат")</f>
        <v>Завантажити сертифікат</v>
      </c>
    </row>
    <row r="390" spans="1:5" x14ac:dyDescent="0.3">
      <c r="A390" t="s">
        <v>1017</v>
      </c>
      <c r="B390" t="s">
        <v>5</v>
      </c>
      <c r="C390" t="s">
        <v>1018</v>
      </c>
      <c r="D390" t="s">
        <v>1019</v>
      </c>
      <c r="E390" t="str">
        <f>HYPERLINK("https://talan.bank.gov.ua/get-user-certificate/UCD_T0p4ZAm0eX_MtkcY","Завантажити сертифікат")</f>
        <v>Завантажити сертифікат</v>
      </c>
    </row>
    <row r="391" spans="1:5" x14ac:dyDescent="0.3">
      <c r="A391" t="s">
        <v>1020</v>
      </c>
      <c r="B391" t="s">
        <v>5</v>
      </c>
      <c r="C391" t="s">
        <v>1021</v>
      </c>
      <c r="D391" t="s">
        <v>1022</v>
      </c>
      <c r="E391" t="str">
        <f>HYPERLINK("https://talan.bank.gov.ua/get-user-certificate/UCD_TZMtfloUqmyNrMk3","Завантажити сертифікат")</f>
        <v>Завантажити сертифікат</v>
      </c>
    </row>
    <row r="392" spans="1:5" x14ac:dyDescent="0.3">
      <c r="A392" t="s">
        <v>1023</v>
      </c>
      <c r="B392" t="s">
        <v>5</v>
      </c>
      <c r="C392" t="s">
        <v>1024</v>
      </c>
      <c r="D392" t="s">
        <v>34</v>
      </c>
      <c r="E392" t="str">
        <f>HYPERLINK("https://talan.bank.gov.ua/get-user-certificate/UCD_TLhrmhgrVbcyuqrq","Завантажити сертифікат")</f>
        <v>Завантажити сертифікат</v>
      </c>
    </row>
    <row r="393" spans="1:5" x14ac:dyDescent="0.3">
      <c r="A393" t="s">
        <v>1025</v>
      </c>
      <c r="B393" t="s">
        <v>5</v>
      </c>
      <c r="C393" t="s">
        <v>1026</v>
      </c>
      <c r="D393" t="s">
        <v>34</v>
      </c>
      <c r="E393" t="str">
        <f>HYPERLINK("https://talan.bank.gov.ua/get-user-certificate/UCD_TwtKcIlhLI6IEaBX","Завантажити сертифікат")</f>
        <v>Завантажити сертифікат</v>
      </c>
    </row>
    <row r="394" spans="1:5" x14ac:dyDescent="0.3">
      <c r="A394" t="s">
        <v>1027</v>
      </c>
      <c r="B394" t="s">
        <v>5</v>
      </c>
      <c r="C394" t="s">
        <v>1028</v>
      </c>
      <c r="D394" t="s">
        <v>1029</v>
      </c>
      <c r="E394" t="str">
        <f>HYPERLINK("https://talan.bank.gov.ua/get-user-certificate/UCD_THgYIZV4vB9jd0mn","Завантажити сертифікат")</f>
        <v>Завантажити сертифікат</v>
      </c>
    </row>
    <row r="395" spans="1:5" x14ac:dyDescent="0.3">
      <c r="A395" t="s">
        <v>1030</v>
      </c>
      <c r="B395" t="s">
        <v>5</v>
      </c>
      <c r="C395" t="s">
        <v>1031</v>
      </c>
      <c r="D395" t="s">
        <v>1032</v>
      </c>
      <c r="E395" t="str">
        <f>HYPERLINK("https://talan.bank.gov.ua/get-user-certificate/UCD_TQ8LKcK96y-KLbMY","Завантажити сертифікат")</f>
        <v>Завантажити сертифікат</v>
      </c>
    </row>
    <row r="396" spans="1:5" x14ac:dyDescent="0.3">
      <c r="A396" t="s">
        <v>1033</v>
      </c>
      <c r="B396" t="s">
        <v>5</v>
      </c>
      <c r="C396" t="s">
        <v>1034</v>
      </c>
      <c r="D396" t="s">
        <v>1035</v>
      </c>
      <c r="E396" t="str">
        <f>HYPERLINK("https://talan.bank.gov.ua/get-user-certificate/UCD_TukixBRwiEk-0YgR","Завантажити сертифікат")</f>
        <v>Завантажити сертифікат</v>
      </c>
    </row>
    <row r="397" spans="1:5" x14ac:dyDescent="0.3">
      <c r="A397" t="s">
        <v>1036</v>
      </c>
      <c r="B397" t="s">
        <v>5</v>
      </c>
      <c r="C397" t="s">
        <v>1037</v>
      </c>
      <c r="D397" t="s">
        <v>904</v>
      </c>
      <c r="E397" t="str">
        <f>HYPERLINK("https://talan.bank.gov.ua/get-user-certificate/UCD_Tm94yIxqZ1O36QrN","Завантажити сертифікат")</f>
        <v>Завантажити сертифікат</v>
      </c>
    </row>
    <row r="398" spans="1:5" x14ac:dyDescent="0.3">
      <c r="A398" t="s">
        <v>1038</v>
      </c>
      <c r="B398" t="s">
        <v>5</v>
      </c>
      <c r="C398" t="s">
        <v>1039</v>
      </c>
      <c r="D398" t="s">
        <v>1040</v>
      </c>
      <c r="E398" t="str">
        <f>HYPERLINK("https://talan.bank.gov.ua/get-user-certificate/UCD_TAJ3iqVfGy64lqch","Завантажити сертифікат")</f>
        <v>Завантажити сертифікат</v>
      </c>
    </row>
    <row r="399" spans="1:5" x14ac:dyDescent="0.3">
      <c r="A399" t="s">
        <v>1041</v>
      </c>
      <c r="B399" t="s">
        <v>5</v>
      </c>
      <c r="C399" t="s">
        <v>1042</v>
      </c>
      <c r="D399" t="s">
        <v>1043</v>
      </c>
      <c r="E399" t="str">
        <f>HYPERLINK("https://talan.bank.gov.ua/get-user-certificate/UCD_THi0sVCX4sHTSx5-","Завантажити сертифікат")</f>
        <v>Завантажити сертифікат</v>
      </c>
    </row>
    <row r="400" spans="1:5" x14ac:dyDescent="0.3">
      <c r="A400" t="s">
        <v>1044</v>
      </c>
      <c r="B400" t="s">
        <v>5</v>
      </c>
      <c r="C400" t="s">
        <v>1045</v>
      </c>
      <c r="D400" t="s">
        <v>1046</v>
      </c>
      <c r="E400" t="str">
        <f>HYPERLINK("https://talan.bank.gov.ua/get-user-certificate/UCD_TqBcsdTcNEMRdP2e","Завантажити сертифікат")</f>
        <v>Завантажити сертифікат</v>
      </c>
    </row>
    <row r="401" spans="1:5" x14ac:dyDescent="0.3">
      <c r="A401" t="s">
        <v>1047</v>
      </c>
      <c r="B401" t="s">
        <v>5</v>
      </c>
      <c r="C401" t="s">
        <v>1048</v>
      </c>
      <c r="D401" t="s">
        <v>612</v>
      </c>
      <c r="E401" t="str">
        <f>HYPERLINK("https://talan.bank.gov.ua/get-user-certificate/UCD_TO2cwthwfBT2vcPY","Завантажити сертифікат")</f>
        <v>Завантажити сертифікат</v>
      </c>
    </row>
    <row r="402" spans="1:5" x14ac:dyDescent="0.3">
      <c r="A402" t="s">
        <v>1049</v>
      </c>
      <c r="B402" t="s">
        <v>5</v>
      </c>
      <c r="C402" t="s">
        <v>1050</v>
      </c>
      <c r="D402" t="s">
        <v>1051</v>
      </c>
      <c r="E402" t="str">
        <f>HYPERLINK("https://talan.bank.gov.ua/get-user-certificate/UCD_TPFMOXgZIHfh8Ywq","Завантажити сертифікат")</f>
        <v>Завантажити сертифікат</v>
      </c>
    </row>
    <row r="403" spans="1:5" x14ac:dyDescent="0.3">
      <c r="A403" t="s">
        <v>1052</v>
      </c>
      <c r="B403" t="s">
        <v>5</v>
      </c>
      <c r="C403" t="s">
        <v>1053</v>
      </c>
      <c r="D403" t="s">
        <v>175</v>
      </c>
      <c r="E403" t="str">
        <f>HYPERLINK("https://talan.bank.gov.ua/get-user-certificate/UCD_TNI3bxtuXj1eCCVW","Завантажити сертифікат")</f>
        <v>Завантажити сертифікат</v>
      </c>
    </row>
    <row r="404" spans="1:5" x14ac:dyDescent="0.3">
      <c r="A404" t="s">
        <v>1054</v>
      </c>
      <c r="B404" t="s">
        <v>5</v>
      </c>
      <c r="C404" t="s">
        <v>1055</v>
      </c>
      <c r="D404" t="s">
        <v>1056</v>
      </c>
      <c r="E404" t="str">
        <f>HYPERLINK("https://talan.bank.gov.ua/get-user-certificate/UCD_TgOCK0xLu4hcBSxW","Завантажити сертифікат")</f>
        <v>Завантажити сертифікат</v>
      </c>
    </row>
    <row r="405" spans="1:5" x14ac:dyDescent="0.3">
      <c r="A405" t="s">
        <v>1057</v>
      </c>
      <c r="B405" t="s">
        <v>5</v>
      </c>
      <c r="C405" t="s">
        <v>1058</v>
      </c>
      <c r="D405" t="s">
        <v>1059</v>
      </c>
      <c r="E405" t="str">
        <f>HYPERLINK("https://talan.bank.gov.ua/get-user-certificate/UCD_TXXRofmagBGi6sRx","Завантажити сертифікат")</f>
        <v>Завантажити сертифікат</v>
      </c>
    </row>
    <row r="406" spans="1:5" x14ac:dyDescent="0.3">
      <c r="A406" t="s">
        <v>1060</v>
      </c>
      <c r="B406" t="s">
        <v>5</v>
      </c>
      <c r="C406" t="s">
        <v>1061</v>
      </c>
      <c r="D406" t="s">
        <v>19</v>
      </c>
      <c r="E406" t="str">
        <f>HYPERLINK("https://talan.bank.gov.ua/get-user-certificate/UCD_TSB5Y9T3vpOEI6vr","Завантажити сертифікат")</f>
        <v>Завантажити сертифікат</v>
      </c>
    </row>
    <row r="407" spans="1:5" x14ac:dyDescent="0.3">
      <c r="A407" t="s">
        <v>1062</v>
      </c>
      <c r="B407" t="s">
        <v>5</v>
      </c>
      <c r="C407" t="s">
        <v>1063</v>
      </c>
      <c r="D407" t="s">
        <v>1064</v>
      </c>
      <c r="E407" t="str">
        <f>HYPERLINK("https://talan.bank.gov.ua/get-user-certificate/UCD_TgRJe9uJt3GWe7Jx","Завантажити сертифікат")</f>
        <v>Завантажити сертифікат</v>
      </c>
    </row>
    <row r="408" spans="1:5" x14ac:dyDescent="0.3">
      <c r="A408" t="s">
        <v>1065</v>
      </c>
      <c r="B408" t="s">
        <v>5</v>
      </c>
      <c r="C408" t="s">
        <v>1066</v>
      </c>
      <c r="D408" t="s">
        <v>961</v>
      </c>
      <c r="E408" t="str">
        <f>HYPERLINK("https://talan.bank.gov.ua/get-user-certificate/UCD_TQ59UKYYzhrhGdp2","Завантажити сертифікат")</f>
        <v>Завантажити сертифікат</v>
      </c>
    </row>
    <row r="409" spans="1:5" x14ac:dyDescent="0.3">
      <c r="A409" t="s">
        <v>1067</v>
      </c>
      <c r="B409" t="s">
        <v>5</v>
      </c>
      <c r="C409" t="s">
        <v>1068</v>
      </c>
      <c r="D409" t="s">
        <v>1069</v>
      </c>
      <c r="E409" t="str">
        <f>HYPERLINK("https://talan.bank.gov.ua/get-user-certificate/UCD_TPLUapqXmxhOPKu7","Завантажити сертифікат")</f>
        <v>Завантажити сертифікат</v>
      </c>
    </row>
    <row r="410" spans="1:5" x14ac:dyDescent="0.3">
      <c r="A410" t="s">
        <v>1070</v>
      </c>
      <c r="B410" t="s">
        <v>5</v>
      </c>
      <c r="C410" t="s">
        <v>1071</v>
      </c>
      <c r="D410" t="s">
        <v>16</v>
      </c>
      <c r="E410" t="str">
        <f>HYPERLINK("https://talan.bank.gov.ua/get-user-certificate/UCD_T7INhJ6khiAXbWSR","Завантажити сертифікат")</f>
        <v>Завантажити сертифікат</v>
      </c>
    </row>
    <row r="411" spans="1:5" x14ac:dyDescent="0.3">
      <c r="A411" t="s">
        <v>1072</v>
      </c>
      <c r="B411" t="s">
        <v>5</v>
      </c>
      <c r="C411" t="s">
        <v>1073</v>
      </c>
      <c r="D411" t="s">
        <v>831</v>
      </c>
      <c r="E411" t="str">
        <f>HYPERLINK("https://talan.bank.gov.ua/get-user-certificate/UCD_TVNIURm9yCitbPWY","Завантажити сертифікат")</f>
        <v>Завантажити сертифікат</v>
      </c>
    </row>
    <row r="412" spans="1:5" x14ac:dyDescent="0.3">
      <c r="A412" t="s">
        <v>1074</v>
      </c>
      <c r="B412" t="s">
        <v>5</v>
      </c>
      <c r="C412" t="s">
        <v>1075</v>
      </c>
      <c r="D412" t="s">
        <v>34</v>
      </c>
      <c r="E412" t="str">
        <f>HYPERLINK("https://talan.bank.gov.ua/get-user-certificate/UCD_TeqDBsCBRdJCiLt6","Завантажити сертифікат")</f>
        <v>Завантажити сертифікат</v>
      </c>
    </row>
    <row r="413" spans="1:5" x14ac:dyDescent="0.3">
      <c r="A413" t="s">
        <v>1076</v>
      </c>
      <c r="B413" t="s">
        <v>5</v>
      </c>
      <c r="C413" t="s">
        <v>1077</v>
      </c>
      <c r="D413" t="s">
        <v>34</v>
      </c>
      <c r="E413" t="str">
        <f>HYPERLINK("https://talan.bank.gov.ua/get-user-certificate/UCD_T8rzouZ7CSPAMtos","Завантажити сертифікат")</f>
        <v>Завантажити сертифікат</v>
      </c>
    </row>
    <row r="414" spans="1:5" x14ac:dyDescent="0.3">
      <c r="A414" t="s">
        <v>1078</v>
      </c>
      <c r="B414" t="s">
        <v>5</v>
      </c>
      <c r="C414" t="s">
        <v>1079</v>
      </c>
      <c r="D414" t="s">
        <v>964</v>
      </c>
      <c r="E414" t="str">
        <f>HYPERLINK("https://talan.bank.gov.ua/get-user-certificate/UCD_TFTK75M9f4aDZRgI","Завантажити сертифікат")</f>
        <v>Завантажити сертифікат</v>
      </c>
    </row>
    <row r="415" spans="1:5" x14ac:dyDescent="0.3">
      <c r="A415" t="s">
        <v>1080</v>
      </c>
      <c r="B415" t="s">
        <v>5</v>
      </c>
      <c r="C415" t="s">
        <v>1081</v>
      </c>
      <c r="D415" t="s">
        <v>34</v>
      </c>
      <c r="E415" t="str">
        <f>HYPERLINK("https://talan.bank.gov.ua/get-user-certificate/UCD_TB3KJPEUpsFmhOs6","Завантажити сертифікат")</f>
        <v>Завантажити сертифікат</v>
      </c>
    </row>
    <row r="416" spans="1:5" x14ac:dyDescent="0.3">
      <c r="A416" t="s">
        <v>1082</v>
      </c>
      <c r="B416" t="s">
        <v>5</v>
      </c>
      <c r="C416" t="s">
        <v>1083</v>
      </c>
      <c r="D416" t="s">
        <v>985</v>
      </c>
      <c r="E416" t="str">
        <f>HYPERLINK("https://talan.bank.gov.ua/get-user-certificate/UCD_TEVuswRZtgaEr1JC","Завантажити сертифікат")</f>
        <v>Завантажити сертифікат</v>
      </c>
    </row>
    <row r="417" spans="1:5" x14ac:dyDescent="0.3">
      <c r="A417" t="s">
        <v>1084</v>
      </c>
      <c r="B417" t="s">
        <v>5</v>
      </c>
      <c r="C417" t="s">
        <v>1085</v>
      </c>
      <c r="D417" t="s">
        <v>1086</v>
      </c>
      <c r="E417" t="str">
        <f>HYPERLINK("https://talan.bank.gov.ua/get-user-certificate/UCD_Tq-Z-Lca1RjatXzv","Завантажити сертифікат")</f>
        <v>Завантажити сертифікат</v>
      </c>
    </row>
    <row r="418" spans="1:5" x14ac:dyDescent="0.3">
      <c r="A418" t="s">
        <v>1087</v>
      </c>
      <c r="B418" t="s">
        <v>5</v>
      </c>
      <c r="C418" t="s">
        <v>1088</v>
      </c>
      <c r="D418" t="s">
        <v>1089</v>
      </c>
      <c r="E418" t="str">
        <f>HYPERLINK("https://talan.bank.gov.ua/get-user-certificate/UCD_TxrZiiC0_sGAGXk1","Завантажити сертифікат")</f>
        <v>Завантажити сертифікат</v>
      </c>
    </row>
    <row r="419" spans="1:5" x14ac:dyDescent="0.3">
      <c r="A419" t="s">
        <v>1090</v>
      </c>
      <c r="B419" t="s">
        <v>5</v>
      </c>
      <c r="C419" t="s">
        <v>1091</v>
      </c>
      <c r="D419" t="s">
        <v>1092</v>
      </c>
      <c r="E419" t="str">
        <f>HYPERLINK("https://talan.bank.gov.ua/get-user-certificate/UCD_Tr6y22c2bCrl5fP8","Завантажити сертифікат")</f>
        <v>Завантажити сертифікат</v>
      </c>
    </row>
    <row r="420" spans="1:5" x14ac:dyDescent="0.3">
      <c r="A420" t="s">
        <v>1093</v>
      </c>
      <c r="B420" t="s">
        <v>5</v>
      </c>
      <c r="C420" t="s">
        <v>1094</v>
      </c>
      <c r="D420" t="s">
        <v>1095</v>
      </c>
      <c r="E420" t="str">
        <f>HYPERLINK("https://talan.bank.gov.ua/get-user-certificate/UCD_TCEsQNbdbEDi9Eer","Завантажити сертифікат")</f>
        <v>Завантажити сертифікат</v>
      </c>
    </row>
    <row r="421" spans="1:5" x14ac:dyDescent="0.3">
      <c r="A421" t="s">
        <v>1096</v>
      </c>
      <c r="B421" t="s">
        <v>5</v>
      </c>
      <c r="C421" t="s">
        <v>1097</v>
      </c>
      <c r="D421" t="s">
        <v>31</v>
      </c>
      <c r="E421" t="str">
        <f>HYPERLINK("https://talan.bank.gov.ua/get-user-certificate/UCD_T0_Q-rISCWkTJjg4","Завантажити сертифікат")</f>
        <v>Завантажити сертифікат</v>
      </c>
    </row>
    <row r="422" spans="1:5" x14ac:dyDescent="0.3">
      <c r="A422" t="s">
        <v>1098</v>
      </c>
      <c r="B422" t="s">
        <v>5</v>
      </c>
      <c r="C422" t="s">
        <v>1099</v>
      </c>
      <c r="D422" t="s">
        <v>1100</v>
      </c>
      <c r="E422" t="str">
        <f>HYPERLINK("https://talan.bank.gov.ua/get-user-certificate/UCD_TKEXN_au1uFTy5kb","Завантажити сертифікат")</f>
        <v>Завантажити сертифікат</v>
      </c>
    </row>
    <row r="423" spans="1:5" x14ac:dyDescent="0.3">
      <c r="A423" t="s">
        <v>1101</v>
      </c>
      <c r="B423" t="s">
        <v>5</v>
      </c>
      <c r="C423" t="s">
        <v>1102</v>
      </c>
      <c r="D423" t="s">
        <v>1103</v>
      </c>
      <c r="E423" t="str">
        <f>HYPERLINK("https://talan.bank.gov.ua/get-user-certificate/UCD_TjVcPI9LIoJTOy5E","Завантажити сертифікат")</f>
        <v>Завантажити сертифікат</v>
      </c>
    </row>
    <row r="424" spans="1:5" x14ac:dyDescent="0.3">
      <c r="A424" t="s">
        <v>1104</v>
      </c>
      <c r="B424" t="s">
        <v>5</v>
      </c>
      <c r="C424" t="s">
        <v>1105</v>
      </c>
      <c r="D424" t="s">
        <v>1106</v>
      </c>
      <c r="E424" t="str">
        <f>HYPERLINK("https://talan.bank.gov.ua/get-user-certificate/UCD_T-_XfQjpcX3pFfWB","Завантажити сертифікат")</f>
        <v>Завантажити сертифікат</v>
      </c>
    </row>
    <row r="425" spans="1:5" x14ac:dyDescent="0.3">
      <c r="A425" t="s">
        <v>1107</v>
      </c>
      <c r="B425" t="s">
        <v>5</v>
      </c>
      <c r="C425" t="s">
        <v>1108</v>
      </c>
      <c r="D425" t="s">
        <v>1109</v>
      </c>
      <c r="E425" t="str">
        <f>HYPERLINK("https://talan.bank.gov.ua/get-user-certificate/UCD_TiT19qoIYXSK_SOu","Завантажити сертифікат")</f>
        <v>Завантажити сертифікат</v>
      </c>
    </row>
    <row r="426" spans="1:5" x14ac:dyDescent="0.3">
      <c r="A426" t="s">
        <v>1110</v>
      </c>
      <c r="B426" t="s">
        <v>5</v>
      </c>
      <c r="C426" t="s">
        <v>1111</v>
      </c>
      <c r="D426" t="s">
        <v>1112</v>
      </c>
      <c r="E426" t="str">
        <f>HYPERLINK("https://talan.bank.gov.ua/get-user-certificate/UCD_T8fARQztpLe2a4zk","Завантажити сертифікат")</f>
        <v>Завантажити сертифікат</v>
      </c>
    </row>
    <row r="427" spans="1:5" x14ac:dyDescent="0.3">
      <c r="A427" t="s">
        <v>1113</v>
      </c>
      <c r="B427" t="s">
        <v>5</v>
      </c>
      <c r="C427" t="s">
        <v>1114</v>
      </c>
      <c r="D427" t="s">
        <v>1115</v>
      </c>
      <c r="E427" t="str">
        <f>HYPERLINK("https://talan.bank.gov.ua/get-user-certificate/UCD_TewZ9uFwDbrjMHLY","Завантажити сертифікат")</f>
        <v>Завантажити сертифікат</v>
      </c>
    </row>
    <row r="428" spans="1:5" x14ac:dyDescent="0.3">
      <c r="A428" t="s">
        <v>1116</v>
      </c>
      <c r="B428" t="s">
        <v>5</v>
      </c>
      <c r="C428" t="s">
        <v>1117</v>
      </c>
      <c r="D428" t="s">
        <v>430</v>
      </c>
      <c r="E428" t="str">
        <f>HYPERLINK("https://talan.bank.gov.ua/get-user-certificate/UCD_TSwvDJZ30sYyWOa1","Завантажити сертифікат")</f>
        <v>Завантажити сертифікат</v>
      </c>
    </row>
    <row r="429" spans="1:5" x14ac:dyDescent="0.3">
      <c r="A429" t="s">
        <v>1118</v>
      </c>
      <c r="B429" t="s">
        <v>5</v>
      </c>
      <c r="C429" t="s">
        <v>1119</v>
      </c>
      <c r="D429" t="s">
        <v>1120</v>
      </c>
      <c r="E429" t="str">
        <f>HYPERLINK("https://talan.bank.gov.ua/get-user-certificate/UCD_TMdgjI_8AQp1obLW","Завантажити сертифікат")</f>
        <v>Завантажити сертифікат</v>
      </c>
    </row>
    <row r="430" spans="1:5" x14ac:dyDescent="0.3">
      <c r="A430" t="s">
        <v>1121</v>
      </c>
      <c r="B430" t="s">
        <v>5</v>
      </c>
      <c r="C430" t="s">
        <v>1122</v>
      </c>
      <c r="D430" t="s">
        <v>175</v>
      </c>
      <c r="E430" t="str">
        <f>HYPERLINK("https://talan.bank.gov.ua/get-user-certificate/UCD_TS1R6KLi61y4z-xN","Завантажити сертифікат")</f>
        <v>Завантажити сертифікат</v>
      </c>
    </row>
    <row r="431" spans="1:5" x14ac:dyDescent="0.3">
      <c r="A431" t="s">
        <v>1123</v>
      </c>
      <c r="B431" t="s">
        <v>5</v>
      </c>
      <c r="C431" t="s">
        <v>1124</v>
      </c>
      <c r="D431" t="s">
        <v>460</v>
      </c>
      <c r="E431" t="str">
        <f>HYPERLINK("https://talan.bank.gov.ua/get-user-certificate/UCD_TJzuyekj0Y4ekePK","Завантажити сертифікат")</f>
        <v>Завантажити сертифікат</v>
      </c>
    </row>
    <row r="432" spans="1:5" x14ac:dyDescent="0.3">
      <c r="A432" t="s">
        <v>1125</v>
      </c>
      <c r="B432" t="s">
        <v>5</v>
      </c>
      <c r="C432" t="s">
        <v>1126</v>
      </c>
      <c r="D432" t="s">
        <v>1127</v>
      </c>
      <c r="E432" t="str">
        <f>HYPERLINK("https://talan.bank.gov.ua/get-user-certificate/UCD_TYIvI-Quj-_6myOz","Завантажити сертифікат")</f>
        <v>Завантажити сертифікат</v>
      </c>
    </row>
    <row r="433" spans="1:5" x14ac:dyDescent="0.3">
      <c r="A433" t="s">
        <v>1128</v>
      </c>
      <c r="B433" t="s">
        <v>5</v>
      </c>
      <c r="C433" t="s">
        <v>1129</v>
      </c>
      <c r="D433" t="s">
        <v>1012</v>
      </c>
      <c r="E433" t="str">
        <f>HYPERLINK("https://talan.bank.gov.ua/get-user-certificate/UCD_TnjWhnFBsykd4Qj0","Завантажити сертифікат")</f>
        <v>Завантажити сертифікат</v>
      </c>
    </row>
    <row r="434" spans="1:5" x14ac:dyDescent="0.3">
      <c r="A434" t="s">
        <v>1130</v>
      </c>
      <c r="B434" t="s">
        <v>5</v>
      </c>
      <c r="C434" t="s">
        <v>1131</v>
      </c>
      <c r="D434" t="s">
        <v>244</v>
      </c>
      <c r="E434" t="str">
        <f>HYPERLINK("https://talan.bank.gov.ua/get-user-certificate/UCD_TY3HCLZ2_yqyF_rr","Завантажити сертифікат")</f>
        <v>Завантажити сертифікат</v>
      </c>
    </row>
    <row r="435" spans="1:5" x14ac:dyDescent="0.3">
      <c r="A435" t="s">
        <v>1132</v>
      </c>
      <c r="B435" t="s">
        <v>5</v>
      </c>
      <c r="C435" t="s">
        <v>1133</v>
      </c>
      <c r="D435" t="s">
        <v>1134</v>
      </c>
      <c r="E435" t="str">
        <f>HYPERLINK("https://talan.bank.gov.ua/get-user-certificate/UCD_Tl1Szkpnhp77pW-c","Завантажити сертифікат")</f>
        <v>Завантажити сертифікат</v>
      </c>
    </row>
    <row r="436" spans="1:5" x14ac:dyDescent="0.3">
      <c r="A436" t="s">
        <v>1135</v>
      </c>
      <c r="B436" t="s">
        <v>5</v>
      </c>
      <c r="C436" t="s">
        <v>1136</v>
      </c>
      <c r="D436" t="s">
        <v>34</v>
      </c>
      <c r="E436" t="str">
        <f>HYPERLINK("https://talan.bank.gov.ua/get-user-certificate/UCD_TcDQzNaY4rI679IJ","Завантажити сертифікат")</f>
        <v>Завантажити сертифікат</v>
      </c>
    </row>
    <row r="437" spans="1:5" x14ac:dyDescent="0.3">
      <c r="A437" t="s">
        <v>1137</v>
      </c>
      <c r="B437" t="s">
        <v>5</v>
      </c>
      <c r="C437" t="s">
        <v>1138</v>
      </c>
      <c r="D437" t="s">
        <v>1139</v>
      </c>
      <c r="E437" t="str">
        <f>HYPERLINK("https://talan.bank.gov.ua/get-user-certificate/UCD_TBL_dUcSTjKHZ05u","Завантажити сертифікат")</f>
        <v>Завантажити сертифікат</v>
      </c>
    </row>
    <row r="438" spans="1:5" x14ac:dyDescent="0.3">
      <c r="A438" t="s">
        <v>1140</v>
      </c>
      <c r="B438" t="s">
        <v>5</v>
      </c>
      <c r="C438" t="s">
        <v>1141</v>
      </c>
      <c r="D438" t="s">
        <v>1089</v>
      </c>
      <c r="E438" t="str">
        <f>HYPERLINK("https://talan.bank.gov.ua/get-user-certificate/UCD_T8qXeXmjUTXPq5eS","Завантажити сертифікат")</f>
        <v>Завантажити сертифікат</v>
      </c>
    </row>
    <row r="439" spans="1:5" x14ac:dyDescent="0.3">
      <c r="A439" t="s">
        <v>1142</v>
      </c>
      <c r="B439" t="s">
        <v>5</v>
      </c>
      <c r="C439" t="s">
        <v>1143</v>
      </c>
      <c r="D439" t="s">
        <v>34</v>
      </c>
      <c r="E439" t="str">
        <f>HYPERLINK("https://talan.bank.gov.ua/get-user-certificate/UCD_Te4B4hVWSxjWiDFW","Завантажити сертифікат")</f>
        <v>Завантажити сертифікат</v>
      </c>
    </row>
    <row r="440" spans="1:5" x14ac:dyDescent="0.3">
      <c r="A440" t="s">
        <v>1144</v>
      </c>
      <c r="B440" t="s">
        <v>5</v>
      </c>
      <c r="C440" t="s">
        <v>1145</v>
      </c>
      <c r="D440" t="s">
        <v>519</v>
      </c>
      <c r="E440" t="str">
        <f>HYPERLINK("https://talan.bank.gov.ua/get-user-certificate/UCD_T4yotKifRBUAIk8K","Завантажити сертифікат")</f>
        <v>Завантажити сертифікат</v>
      </c>
    </row>
    <row r="441" spans="1:5" x14ac:dyDescent="0.3">
      <c r="A441" t="s">
        <v>1146</v>
      </c>
      <c r="B441" t="s">
        <v>5</v>
      </c>
      <c r="C441" t="s">
        <v>1147</v>
      </c>
      <c r="D441" t="s">
        <v>73</v>
      </c>
      <c r="E441" t="str">
        <f>HYPERLINK("https://talan.bank.gov.ua/get-user-certificate/UCD_Tqt9kxXBmAlyWGCi","Завантажити сертифікат")</f>
        <v>Завантажити сертифікат</v>
      </c>
    </row>
    <row r="442" spans="1:5" x14ac:dyDescent="0.3">
      <c r="A442" t="s">
        <v>1148</v>
      </c>
      <c r="B442" t="s">
        <v>5</v>
      </c>
      <c r="C442" t="s">
        <v>1149</v>
      </c>
      <c r="D442" t="s">
        <v>1150</v>
      </c>
      <c r="E442" t="str">
        <f>HYPERLINK("https://talan.bank.gov.ua/get-user-certificate/UCD_TGc8mNXrHYNj6djl","Завантажити сертифікат")</f>
        <v>Завантажити сертифікат</v>
      </c>
    </row>
    <row r="443" spans="1:5" x14ac:dyDescent="0.3">
      <c r="A443" t="s">
        <v>1151</v>
      </c>
      <c r="B443" t="s">
        <v>5</v>
      </c>
      <c r="C443" t="s">
        <v>1152</v>
      </c>
      <c r="D443" t="s">
        <v>560</v>
      </c>
      <c r="E443" t="str">
        <f>HYPERLINK("https://talan.bank.gov.ua/get-user-certificate/UCD_T9B55GLZBNHDlgt0","Завантажити сертифікат")</f>
        <v>Завантажити сертифікат</v>
      </c>
    </row>
    <row r="444" spans="1:5" x14ac:dyDescent="0.3">
      <c r="A444" t="s">
        <v>1153</v>
      </c>
      <c r="B444" t="s">
        <v>5</v>
      </c>
      <c r="C444" t="s">
        <v>1154</v>
      </c>
      <c r="D444" t="s">
        <v>34</v>
      </c>
      <c r="E444" t="str">
        <f>HYPERLINK("https://talan.bank.gov.ua/get-user-certificate/UCD_TJJKWbrM3VeH7elK","Завантажити сертифікат")</f>
        <v>Завантажити сертифікат</v>
      </c>
    </row>
    <row r="445" spans="1:5" x14ac:dyDescent="0.3">
      <c r="A445" t="s">
        <v>1155</v>
      </c>
      <c r="B445" t="s">
        <v>5</v>
      </c>
      <c r="C445" t="s">
        <v>1156</v>
      </c>
      <c r="D445" t="s">
        <v>516</v>
      </c>
      <c r="E445" t="str">
        <f>HYPERLINK("https://talan.bank.gov.ua/get-user-certificate/UCD_T_Os57preItl0qqA","Завантажити сертифікат")</f>
        <v>Завантажити сертифікат</v>
      </c>
    </row>
    <row r="446" spans="1:5" x14ac:dyDescent="0.3">
      <c r="A446" t="s">
        <v>1157</v>
      </c>
      <c r="B446" t="s">
        <v>5</v>
      </c>
      <c r="C446" t="s">
        <v>1158</v>
      </c>
      <c r="D446" t="s">
        <v>1159</v>
      </c>
      <c r="E446" t="str">
        <f>HYPERLINK("https://talan.bank.gov.ua/get-user-certificate/UCD_TwgqqWSCIp2rPHC-","Завантажити сертифікат")</f>
        <v>Завантажити сертифікат</v>
      </c>
    </row>
    <row r="447" spans="1:5" x14ac:dyDescent="0.3">
      <c r="A447" t="s">
        <v>1160</v>
      </c>
      <c r="B447" t="s">
        <v>5</v>
      </c>
      <c r="C447" t="s">
        <v>1161</v>
      </c>
      <c r="D447" t="s">
        <v>519</v>
      </c>
      <c r="E447" t="str">
        <f>HYPERLINK("https://talan.bank.gov.ua/get-user-certificate/UCD_TieT_tY5B5xgMIhB","Завантажити сертифікат")</f>
        <v>Завантажити сертифікат</v>
      </c>
    </row>
    <row r="448" spans="1:5" x14ac:dyDescent="0.3">
      <c r="A448" t="s">
        <v>1162</v>
      </c>
      <c r="B448" t="s">
        <v>5</v>
      </c>
      <c r="C448" t="s">
        <v>1163</v>
      </c>
      <c r="D448" t="s">
        <v>1139</v>
      </c>
      <c r="E448" t="str">
        <f>HYPERLINK("https://talan.bank.gov.ua/get-user-certificate/UCD_T91Of59Ll7PqttzG","Завантажити сертифікат")</f>
        <v>Завантажити сертифікат</v>
      </c>
    </row>
    <row r="449" spans="1:5" x14ac:dyDescent="0.3">
      <c r="A449" t="s">
        <v>1164</v>
      </c>
      <c r="B449" t="s">
        <v>5</v>
      </c>
      <c r="C449" t="s">
        <v>1165</v>
      </c>
      <c r="D449" t="s">
        <v>881</v>
      </c>
      <c r="E449" t="str">
        <f>HYPERLINK("https://talan.bank.gov.ua/get-user-certificate/UCD_TlKqnqlsNBTCiE3W","Завантажити сертифікат")</f>
        <v>Завантажити сертифікат</v>
      </c>
    </row>
    <row r="450" spans="1:5" x14ac:dyDescent="0.3">
      <c r="A450" t="s">
        <v>1166</v>
      </c>
      <c r="B450" t="s">
        <v>5</v>
      </c>
      <c r="C450" t="s">
        <v>1167</v>
      </c>
      <c r="D450" t="s">
        <v>175</v>
      </c>
      <c r="E450" t="str">
        <f>HYPERLINK("https://talan.bank.gov.ua/get-user-certificate/UCD_TYvlg5ieUPxA-i_l","Завантажити сертифікат")</f>
        <v>Завантажити сертифікат</v>
      </c>
    </row>
    <row r="451" spans="1:5" x14ac:dyDescent="0.3">
      <c r="A451" t="s">
        <v>1168</v>
      </c>
      <c r="B451" t="s">
        <v>5</v>
      </c>
      <c r="C451" t="s">
        <v>1169</v>
      </c>
      <c r="D451" t="s">
        <v>175</v>
      </c>
      <c r="E451" t="str">
        <f>HYPERLINK("https://talan.bank.gov.ua/get-user-certificate/UCD_Tm7GpMXO0FrdcRu-","Завантажити сертифікат")</f>
        <v>Завантажити сертифікат</v>
      </c>
    </row>
    <row r="452" spans="1:5" x14ac:dyDescent="0.3">
      <c r="A452" t="s">
        <v>1170</v>
      </c>
      <c r="B452" t="s">
        <v>5</v>
      </c>
      <c r="C452" t="s">
        <v>1171</v>
      </c>
      <c r="D452" t="s">
        <v>175</v>
      </c>
      <c r="E452" t="str">
        <f>HYPERLINK("https://talan.bank.gov.ua/get-user-certificate/UCD_TLyPdY06ZoVB-BVp","Завантажити сертифікат")</f>
        <v>Завантажити сертифікат</v>
      </c>
    </row>
    <row r="453" spans="1:5" x14ac:dyDescent="0.3">
      <c r="A453" t="s">
        <v>1172</v>
      </c>
      <c r="B453" t="s">
        <v>5</v>
      </c>
      <c r="C453" t="s">
        <v>1173</v>
      </c>
      <c r="D453" t="s">
        <v>1174</v>
      </c>
      <c r="E453" t="str">
        <f>HYPERLINK("https://talan.bank.gov.ua/get-user-certificate/UCD_Tcltp64v2EaQ8XEx","Завантажити сертифікат")</f>
        <v>Завантажити сертифікат</v>
      </c>
    </row>
    <row r="454" spans="1:5" x14ac:dyDescent="0.3">
      <c r="A454" t="s">
        <v>1175</v>
      </c>
      <c r="B454" t="s">
        <v>5</v>
      </c>
      <c r="C454" t="s">
        <v>1176</v>
      </c>
      <c r="D454" t="s">
        <v>1177</v>
      </c>
      <c r="E454" t="str">
        <f>HYPERLINK("https://talan.bank.gov.ua/get-user-certificate/UCD_T1RrRs448WGHsDY2","Завантажити сертифікат")</f>
        <v>Завантажити сертифікат</v>
      </c>
    </row>
    <row r="455" spans="1:5" x14ac:dyDescent="0.3">
      <c r="A455" t="s">
        <v>1178</v>
      </c>
      <c r="B455" t="s">
        <v>5</v>
      </c>
      <c r="C455" t="s">
        <v>1179</v>
      </c>
      <c r="D455" t="s">
        <v>745</v>
      </c>
      <c r="E455" t="str">
        <f>HYPERLINK("https://talan.bank.gov.ua/get-user-certificate/UCD_Tsiw7znWHlPZ6ybT","Завантажити сертифікат")</f>
        <v>Завантажити сертифікат</v>
      </c>
    </row>
    <row r="456" spans="1:5" x14ac:dyDescent="0.3">
      <c r="A456" t="s">
        <v>1180</v>
      </c>
      <c r="B456" t="s">
        <v>5</v>
      </c>
      <c r="C456" t="s">
        <v>1181</v>
      </c>
      <c r="D456" t="s">
        <v>220</v>
      </c>
      <c r="E456" t="str">
        <f>HYPERLINK("https://talan.bank.gov.ua/get-user-certificate/UCD_To77CssiYeIkuWiH","Завантажити сертифікат")</f>
        <v>Завантажити сертифікат</v>
      </c>
    </row>
    <row r="457" spans="1:5" x14ac:dyDescent="0.3">
      <c r="A457" t="s">
        <v>1182</v>
      </c>
      <c r="B457" t="s">
        <v>5</v>
      </c>
      <c r="C457" t="s">
        <v>1183</v>
      </c>
      <c r="D457" t="s">
        <v>904</v>
      </c>
      <c r="E457" t="str">
        <f>HYPERLINK("https://talan.bank.gov.ua/get-user-certificate/UCD_TRxwLq0I86oX15-s","Завантажити сертифікат")</f>
        <v>Завантажити сертифікат</v>
      </c>
    </row>
    <row r="458" spans="1:5" x14ac:dyDescent="0.3">
      <c r="A458" t="s">
        <v>1184</v>
      </c>
      <c r="B458" t="s">
        <v>5</v>
      </c>
      <c r="C458" t="s">
        <v>1185</v>
      </c>
      <c r="D458" t="s">
        <v>826</v>
      </c>
      <c r="E458" t="str">
        <f>HYPERLINK("https://talan.bank.gov.ua/get-user-certificate/UCD_TjtUCUSzLV5VqZhN","Завантажити сертифікат")</f>
        <v>Завантажити сертифікат</v>
      </c>
    </row>
    <row r="459" spans="1:5" x14ac:dyDescent="0.3">
      <c r="A459" t="s">
        <v>1186</v>
      </c>
      <c r="B459" t="s">
        <v>5</v>
      </c>
      <c r="C459" t="s">
        <v>1187</v>
      </c>
      <c r="D459" t="s">
        <v>1188</v>
      </c>
      <c r="E459" t="str">
        <f>HYPERLINK("https://talan.bank.gov.ua/get-user-certificate/UCD_Tb1cXJ_gF_Y7uf0i","Завантажити сертифікат")</f>
        <v>Завантажити сертифікат</v>
      </c>
    </row>
    <row r="460" spans="1:5" x14ac:dyDescent="0.3">
      <c r="A460" t="s">
        <v>1189</v>
      </c>
      <c r="B460" t="s">
        <v>5</v>
      </c>
      <c r="C460" t="s">
        <v>1190</v>
      </c>
      <c r="D460" t="s">
        <v>1139</v>
      </c>
      <c r="E460" t="str">
        <f>HYPERLINK("https://talan.bank.gov.ua/get-user-certificate/UCD_T1WyS1HTYwif5G-1","Завантажити сертифікат")</f>
        <v>Завантажити сертифікат</v>
      </c>
    </row>
    <row r="461" spans="1:5" x14ac:dyDescent="0.3">
      <c r="A461" t="s">
        <v>1191</v>
      </c>
      <c r="B461" t="s">
        <v>5</v>
      </c>
      <c r="C461" t="s">
        <v>1192</v>
      </c>
      <c r="D461" t="s">
        <v>34</v>
      </c>
      <c r="E461" t="str">
        <f>HYPERLINK("https://talan.bank.gov.ua/get-user-certificate/UCD_TwdcyYJt15ck9dnk","Завантажити сертифікат")</f>
        <v>Завантажити сертифікат</v>
      </c>
    </row>
    <row r="462" spans="1:5" x14ac:dyDescent="0.3">
      <c r="A462" t="s">
        <v>1193</v>
      </c>
      <c r="B462" t="s">
        <v>5</v>
      </c>
      <c r="C462" t="s">
        <v>1194</v>
      </c>
      <c r="D462" t="s">
        <v>34</v>
      </c>
      <c r="E462" t="str">
        <f>HYPERLINK("https://talan.bank.gov.ua/get-user-certificate/UCD_T7fC-WaHXKdX5dzs","Завантажити сертифікат")</f>
        <v>Завантажити сертифікат</v>
      </c>
    </row>
    <row r="463" spans="1:5" x14ac:dyDescent="0.3">
      <c r="A463" t="s">
        <v>1195</v>
      </c>
      <c r="B463" t="s">
        <v>5</v>
      </c>
      <c r="C463" t="s">
        <v>1196</v>
      </c>
      <c r="D463" t="s">
        <v>1197</v>
      </c>
      <c r="E463" t="str">
        <f>HYPERLINK("https://talan.bank.gov.ua/get-user-certificate/UCD_TJPHlR7fQbMoofgI","Завантажити сертифікат")</f>
        <v>Завантажити сертифікат</v>
      </c>
    </row>
    <row r="464" spans="1:5" x14ac:dyDescent="0.3">
      <c r="A464" t="s">
        <v>1198</v>
      </c>
      <c r="B464" t="s">
        <v>5</v>
      </c>
      <c r="C464" t="s">
        <v>1199</v>
      </c>
      <c r="D464" t="s">
        <v>1200</v>
      </c>
      <c r="E464" t="str">
        <f>HYPERLINK("https://talan.bank.gov.ua/get-user-certificate/UCD_T25S3jN1PGAcxmNR","Завантажити сертифікат")</f>
        <v>Завантажити сертифікат</v>
      </c>
    </row>
    <row r="465" spans="1:5" x14ac:dyDescent="0.3">
      <c r="A465" t="s">
        <v>1201</v>
      </c>
      <c r="B465" t="s">
        <v>5</v>
      </c>
      <c r="C465" t="s">
        <v>1202</v>
      </c>
      <c r="D465" t="s">
        <v>1203</v>
      </c>
      <c r="E465" t="str">
        <f>HYPERLINK("https://talan.bank.gov.ua/get-user-certificate/UCD_TbIJSDWfJDt7xRYM","Завантажити сертифікат")</f>
        <v>Завантажити сертифікат</v>
      </c>
    </row>
    <row r="466" spans="1:5" x14ac:dyDescent="0.3">
      <c r="A466" t="s">
        <v>1204</v>
      </c>
      <c r="B466" t="s">
        <v>5</v>
      </c>
      <c r="C466" t="s">
        <v>1205</v>
      </c>
      <c r="D466" t="s">
        <v>1043</v>
      </c>
      <c r="E466" t="str">
        <f>HYPERLINK("https://talan.bank.gov.ua/get-user-certificate/UCD_TUkUKjcWXAtUcZL_","Завантажити сертифікат")</f>
        <v>Завантажити сертифікат</v>
      </c>
    </row>
    <row r="467" spans="1:5" x14ac:dyDescent="0.3">
      <c r="A467" t="s">
        <v>1206</v>
      </c>
      <c r="B467" t="s">
        <v>5</v>
      </c>
      <c r="C467" t="s">
        <v>1207</v>
      </c>
      <c r="D467" t="s">
        <v>1208</v>
      </c>
      <c r="E467" t="str">
        <f>HYPERLINK("https://talan.bank.gov.ua/get-user-certificate/UCD_TNsTHmQ0Rk6j3hu4","Завантажити сертифікат")</f>
        <v>Завантажити сертифікат</v>
      </c>
    </row>
    <row r="468" spans="1:5" x14ac:dyDescent="0.3">
      <c r="A468" t="s">
        <v>1209</v>
      </c>
      <c r="B468" t="s">
        <v>5</v>
      </c>
      <c r="C468" t="s">
        <v>1210</v>
      </c>
      <c r="D468" t="s">
        <v>1211</v>
      </c>
      <c r="E468" t="str">
        <f>HYPERLINK("https://talan.bank.gov.ua/get-user-certificate/UCD_TB_IFb6wc1OWFKDs","Завантажити сертифікат")</f>
        <v>Завантажити сертифікат</v>
      </c>
    </row>
    <row r="469" spans="1:5" x14ac:dyDescent="0.3">
      <c r="A469" t="s">
        <v>1212</v>
      </c>
      <c r="B469" t="s">
        <v>5</v>
      </c>
      <c r="C469" t="s">
        <v>1213</v>
      </c>
      <c r="D469" t="s">
        <v>73</v>
      </c>
      <c r="E469" t="str">
        <f>HYPERLINK("https://talan.bank.gov.ua/get-user-certificate/UCD_TBnvJf7dO8clONwN","Завантажити сертифікат")</f>
        <v>Завантажити сертифікат</v>
      </c>
    </row>
    <row r="470" spans="1:5" x14ac:dyDescent="0.3">
      <c r="A470" t="s">
        <v>1214</v>
      </c>
      <c r="B470" t="s">
        <v>5</v>
      </c>
      <c r="C470" t="s">
        <v>1215</v>
      </c>
      <c r="D470" t="s">
        <v>1216</v>
      </c>
      <c r="E470" t="str">
        <f>HYPERLINK("https://talan.bank.gov.ua/get-user-certificate/UCD_TVbeebRwJj-ToEiN","Завантажити сертифікат")</f>
        <v>Завантажити сертифікат</v>
      </c>
    </row>
    <row r="471" spans="1:5" x14ac:dyDescent="0.3">
      <c r="A471" t="s">
        <v>1217</v>
      </c>
      <c r="B471" t="s">
        <v>5</v>
      </c>
      <c r="C471" t="s">
        <v>1218</v>
      </c>
      <c r="D471" t="s">
        <v>519</v>
      </c>
      <c r="E471" t="str">
        <f>HYPERLINK("https://talan.bank.gov.ua/get-user-certificate/UCD_TZfiofVznjc1wYJh","Завантажити сертифікат")</f>
        <v>Завантажити сертифікат</v>
      </c>
    </row>
    <row r="472" spans="1:5" x14ac:dyDescent="0.3">
      <c r="A472" t="s">
        <v>1219</v>
      </c>
      <c r="B472" t="s">
        <v>5</v>
      </c>
      <c r="C472" t="s">
        <v>1220</v>
      </c>
      <c r="D472" t="s">
        <v>1221</v>
      </c>
      <c r="E472" t="str">
        <f>HYPERLINK("https://talan.bank.gov.ua/get-user-certificate/UCD_TV9tmSsEOlpcoUvK","Завантажити сертифікат")</f>
        <v>Завантажити сертифікат</v>
      </c>
    </row>
    <row r="473" spans="1:5" x14ac:dyDescent="0.3">
      <c r="A473" t="s">
        <v>1222</v>
      </c>
      <c r="B473" t="s">
        <v>5</v>
      </c>
      <c r="C473" t="s">
        <v>1223</v>
      </c>
      <c r="D473" t="s">
        <v>226</v>
      </c>
      <c r="E473" t="str">
        <f>HYPERLINK("https://talan.bank.gov.ua/get-user-certificate/UCD_TS7516CJmIIuQSTo","Завантажити сертифікат")</f>
        <v>Завантажити сертифікат</v>
      </c>
    </row>
    <row r="474" spans="1:5" x14ac:dyDescent="0.3">
      <c r="A474" t="s">
        <v>1224</v>
      </c>
      <c r="B474" t="s">
        <v>5</v>
      </c>
      <c r="C474" t="s">
        <v>1225</v>
      </c>
      <c r="D474" t="s">
        <v>1226</v>
      </c>
      <c r="E474" t="str">
        <f>HYPERLINK("https://talan.bank.gov.ua/get-user-certificate/UCD_TLd2v3uNnnNG0EKM","Завантажити сертифікат")</f>
        <v>Завантажити сертифікат</v>
      </c>
    </row>
    <row r="475" spans="1:5" x14ac:dyDescent="0.3">
      <c r="A475" t="s">
        <v>1227</v>
      </c>
      <c r="B475" t="s">
        <v>5</v>
      </c>
      <c r="C475" t="s">
        <v>1228</v>
      </c>
      <c r="D475" t="s">
        <v>1229</v>
      </c>
      <c r="E475" t="str">
        <f>HYPERLINK("https://talan.bank.gov.ua/get-user-certificate/UCD_Ta--XX_55P6-csm1","Завантажити сертифікат")</f>
        <v>Завантажити сертифікат</v>
      </c>
    </row>
    <row r="476" spans="1:5" x14ac:dyDescent="0.3">
      <c r="A476" t="s">
        <v>1230</v>
      </c>
      <c r="B476" t="s">
        <v>5</v>
      </c>
      <c r="C476" t="s">
        <v>1231</v>
      </c>
      <c r="D476" t="s">
        <v>1089</v>
      </c>
      <c r="E476" t="str">
        <f>HYPERLINK("https://talan.bank.gov.ua/get-user-certificate/UCD_Tp3I7RoH-JuQ-Fb-","Завантажити сертифікат")</f>
        <v>Завантажити сертифікат</v>
      </c>
    </row>
    <row r="477" spans="1:5" x14ac:dyDescent="0.3">
      <c r="A477" t="s">
        <v>1232</v>
      </c>
      <c r="B477" t="s">
        <v>5</v>
      </c>
      <c r="C477" t="s">
        <v>1233</v>
      </c>
      <c r="D477" t="s">
        <v>745</v>
      </c>
      <c r="E477" t="str">
        <f>HYPERLINK("https://talan.bank.gov.ua/get-user-certificate/UCD_T9Bjf6BQCrUvLZJb","Завантажити сертифікат")</f>
        <v>Завантажити сертифікат</v>
      </c>
    </row>
    <row r="478" spans="1:5" x14ac:dyDescent="0.3">
      <c r="A478" t="s">
        <v>1234</v>
      </c>
      <c r="B478" t="s">
        <v>5</v>
      </c>
      <c r="C478" t="s">
        <v>1235</v>
      </c>
      <c r="D478" t="s">
        <v>34</v>
      </c>
      <c r="E478" t="str">
        <f>HYPERLINK("https://talan.bank.gov.ua/get-user-certificate/UCD_T_EXz7MPrpIB6bA4","Завантажити сертифікат")</f>
        <v>Завантажити сертифікат</v>
      </c>
    </row>
    <row r="479" spans="1:5" x14ac:dyDescent="0.3">
      <c r="A479" t="s">
        <v>1236</v>
      </c>
      <c r="B479" t="s">
        <v>5</v>
      </c>
      <c r="C479" t="s">
        <v>1237</v>
      </c>
      <c r="D479" t="s">
        <v>1238</v>
      </c>
      <c r="E479" t="str">
        <f>HYPERLINK("https://talan.bank.gov.ua/get-user-certificate/UCD_TofOX0cts_IABxj9","Завантажити сертифікат")</f>
        <v>Завантажити сертифікат</v>
      </c>
    </row>
    <row r="480" spans="1:5" x14ac:dyDescent="0.3">
      <c r="A480" t="s">
        <v>1239</v>
      </c>
      <c r="B480" t="s">
        <v>5</v>
      </c>
      <c r="C480" t="s">
        <v>1240</v>
      </c>
      <c r="D480" t="s">
        <v>34</v>
      </c>
      <c r="E480" t="str">
        <f>HYPERLINK("https://talan.bank.gov.ua/get-user-certificate/UCD_T8b9YQVJiujjJ1o9","Завантажити сертифікат")</f>
        <v>Завантажити сертифікат</v>
      </c>
    </row>
    <row r="481" spans="1:5" x14ac:dyDescent="0.3">
      <c r="A481" t="s">
        <v>1241</v>
      </c>
      <c r="B481" t="s">
        <v>5</v>
      </c>
      <c r="C481" t="s">
        <v>1242</v>
      </c>
      <c r="D481" t="s">
        <v>1243</v>
      </c>
      <c r="E481" t="str">
        <f>HYPERLINK("https://talan.bank.gov.ua/get-user-certificate/UCD_Tt0_LgCrnJQtykqU","Завантажити сертифікат")</f>
        <v>Завантажити сертифікат</v>
      </c>
    </row>
    <row r="482" spans="1:5" x14ac:dyDescent="0.3">
      <c r="A482" t="s">
        <v>1244</v>
      </c>
      <c r="B482" t="s">
        <v>5</v>
      </c>
      <c r="C482" t="s">
        <v>1245</v>
      </c>
      <c r="D482" t="s">
        <v>1019</v>
      </c>
      <c r="E482" t="str">
        <f>HYPERLINK("https://talan.bank.gov.ua/get-user-certificate/UCD_TClZkkTiJEFyog0s","Завантажити сертифікат")</f>
        <v>Завантажити сертифікат</v>
      </c>
    </row>
    <row r="483" spans="1:5" x14ac:dyDescent="0.3">
      <c r="A483" t="s">
        <v>1246</v>
      </c>
      <c r="B483" t="s">
        <v>5</v>
      </c>
      <c r="C483" t="s">
        <v>1247</v>
      </c>
      <c r="D483" t="s">
        <v>1248</v>
      </c>
      <c r="E483" t="str">
        <f>HYPERLINK("https://talan.bank.gov.ua/get-user-certificate/UCD_T3RC6KEBM14bD2Db","Завантажити сертифікат")</f>
        <v>Завантажити сертифікат</v>
      </c>
    </row>
    <row r="484" spans="1:5" x14ac:dyDescent="0.3">
      <c r="A484" t="s">
        <v>1249</v>
      </c>
      <c r="B484" t="s">
        <v>5</v>
      </c>
      <c r="C484" t="s">
        <v>1250</v>
      </c>
      <c r="D484" t="s">
        <v>1251</v>
      </c>
      <c r="E484" t="str">
        <f>HYPERLINK("https://talan.bank.gov.ua/get-user-certificate/UCD_TdAa03QIo5CORy21","Завантажити сертифікат")</f>
        <v>Завантажити сертифікат</v>
      </c>
    </row>
    <row r="485" spans="1:5" x14ac:dyDescent="0.3">
      <c r="A485" t="s">
        <v>1252</v>
      </c>
      <c r="B485" t="s">
        <v>5</v>
      </c>
      <c r="C485" t="s">
        <v>1253</v>
      </c>
      <c r="D485" t="s">
        <v>220</v>
      </c>
      <c r="E485" t="str">
        <f>HYPERLINK("https://talan.bank.gov.ua/get-user-certificate/UCD_Txd5ayr15cmqudND","Завантажити сертифікат")</f>
        <v>Завантажити сертифікат</v>
      </c>
    </row>
    <row r="486" spans="1:5" x14ac:dyDescent="0.3">
      <c r="A486" t="s">
        <v>1254</v>
      </c>
      <c r="B486" t="s">
        <v>5</v>
      </c>
      <c r="C486" t="s">
        <v>1255</v>
      </c>
      <c r="D486" t="s">
        <v>1256</v>
      </c>
      <c r="E486" t="str">
        <f>HYPERLINK("https://talan.bank.gov.ua/get-user-certificate/UCD_T71ioIysc-LNgAyE","Завантажити сертифікат")</f>
        <v>Завантажити сертифікат</v>
      </c>
    </row>
    <row r="487" spans="1:5" x14ac:dyDescent="0.3">
      <c r="A487" t="s">
        <v>1257</v>
      </c>
      <c r="B487" t="s">
        <v>5</v>
      </c>
      <c r="C487" t="s">
        <v>1258</v>
      </c>
      <c r="D487" t="s">
        <v>1259</v>
      </c>
      <c r="E487" t="str">
        <f>HYPERLINK("https://talan.bank.gov.ua/get-user-certificate/UCD_TYEO4DMLDyQ3cqt1","Завантажити сертифікат")</f>
        <v>Завантажити сертифікат</v>
      </c>
    </row>
    <row r="488" spans="1:5" x14ac:dyDescent="0.3">
      <c r="A488" t="s">
        <v>1260</v>
      </c>
      <c r="B488" t="s">
        <v>5</v>
      </c>
      <c r="C488" t="s">
        <v>1261</v>
      </c>
      <c r="D488" t="s">
        <v>178</v>
      </c>
      <c r="E488" t="str">
        <f>HYPERLINK("https://talan.bank.gov.ua/get-user-certificate/UCD_TlTzZfKSU9Su9_gR","Завантажити сертифікат")</f>
        <v>Завантажити сертифікат</v>
      </c>
    </row>
    <row r="489" spans="1:5" x14ac:dyDescent="0.3">
      <c r="A489" t="s">
        <v>1262</v>
      </c>
      <c r="B489" t="s">
        <v>5</v>
      </c>
      <c r="C489" t="s">
        <v>1263</v>
      </c>
      <c r="D489" t="s">
        <v>1264</v>
      </c>
      <c r="E489" t="str">
        <f>HYPERLINK("https://talan.bank.gov.ua/get-user-certificate/UCD_Tpc5g7IdFKMdRb3C","Завантажити сертифікат")</f>
        <v>Завантажити сертифікат</v>
      </c>
    </row>
    <row r="490" spans="1:5" x14ac:dyDescent="0.3">
      <c r="A490" t="s">
        <v>1265</v>
      </c>
      <c r="B490" t="s">
        <v>5</v>
      </c>
      <c r="C490" t="s">
        <v>1266</v>
      </c>
      <c r="D490" t="s">
        <v>1267</v>
      </c>
      <c r="E490" t="str">
        <f>HYPERLINK("https://talan.bank.gov.ua/get-user-certificate/UCD_T9RMoqHFEjqvRVSH","Завантажити сертифікат")</f>
        <v>Завантажити сертифікат</v>
      </c>
    </row>
    <row r="491" spans="1:5" x14ac:dyDescent="0.3">
      <c r="A491" t="s">
        <v>1268</v>
      </c>
      <c r="B491" t="s">
        <v>5</v>
      </c>
      <c r="C491" t="s">
        <v>1269</v>
      </c>
      <c r="D491" t="s">
        <v>1270</v>
      </c>
      <c r="E491" t="str">
        <f>HYPERLINK("https://talan.bank.gov.ua/get-user-certificate/UCD_TWaKyt9SzO7umiGR","Завантажити сертифікат")</f>
        <v>Завантажити сертифікат</v>
      </c>
    </row>
    <row r="492" spans="1:5" x14ac:dyDescent="0.3">
      <c r="A492" t="s">
        <v>1271</v>
      </c>
      <c r="B492" t="s">
        <v>5</v>
      </c>
      <c r="C492" t="s">
        <v>1272</v>
      </c>
      <c r="D492" t="s">
        <v>28</v>
      </c>
      <c r="E492" t="str">
        <f>HYPERLINK("https://talan.bank.gov.ua/get-user-certificate/UCD_TVIBJpOoX2KGBA6J","Завантажити сертифікат")</f>
        <v>Завантажити сертифікат</v>
      </c>
    </row>
    <row r="493" spans="1:5" x14ac:dyDescent="0.3">
      <c r="A493" t="s">
        <v>1273</v>
      </c>
      <c r="B493" t="s">
        <v>5</v>
      </c>
      <c r="C493" t="s">
        <v>1274</v>
      </c>
      <c r="D493" t="s">
        <v>1275</v>
      </c>
      <c r="E493" t="str">
        <f>HYPERLINK("https://talan.bank.gov.ua/get-user-certificate/UCD_TvwoG_ayLbhybCTX","Завантажити сертифікат")</f>
        <v>Завантажити сертифікат</v>
      </c>
    </row>
    <row r="494" spans="1:5" x14ac:dyDescent="0.3">
      <c r="A494" t="s">
        <v>1276</v>
      </c>
      <c r="B494" t="s">
        <v>5</v>
      </c>
      <c r="C494" t="s">
        <v>1277</v>
      </c>
      <c r="D494" t="s">
        <v>584</v>
      </c>
      <c r="E494" t="str">
        <f>HYPERLINK("https://talan.bank.gov.ua/get-user-certificate/UCD_Ts7Tay2zw43alDf4","Завантажити сертифікат")</f>
        <v>Завантажити сертифікат</v>
      </c>
    </row>
    <row r="495" spans="1:5" x14ac:dyDescent="0.3">
      <c r="A495" t="s">
        <v>1278</v>
      </c>
      <c r="B495" t="s">
        <v>5</v>
      </c>
      <c r="C495" t="s">
        <v>1279</v>
      </c>
      <c r="D495" t="s">
        <v>1280</v>
      </c>
      <c r="E495" t="str">
        <f>HYPERLINK("https://talan.bank.gov.ua/get-user-certificate/UCD_T5SgbYWk4FqlKgwl","Завантажити сертифікат")</f>
        <v>Завантажити сертифікат</v>
      </c>
    </row>
    <row r="496" spans="1:5" x14ac:dyDescent="0.3">
      <c r="A496" t="s">
        <v>1281</v>
      </c>
      <c r="B496" t="s">
        <v>5</v>
      </c>
      <c r="C496" t="s">
        <v>1282</v>
      </c>
      <c r="D496" t="s">
        <v>1283</v>
      </c>
      <c r="E496" t="str">
        <f>HYPERLINK("https://talan.bank.gov.ua/get-user-certificate/UCD_TGyqpggLZtnoKbkz","Завантажити сертифікат")</f>
        <v>Завантажити сертифікат</v>
      </c>
    </row>
    <row r="497" spans="1:5" x14ac:dyDescent="0.3">
      <c r="A497" t="s">
        <v>1284</v>
      </c>
      <c r="B497" t="s">
        <v>5</v>
      </c>
      <c r="C497" t="s">
        <v>1285</v>
      </c>
      <c r="D497" t="s">
        <v>1243</v>
      </c>
      <c r="E497" t="str">
        <f>HYPERLINK("https://talan.bank.gov.ua/get-user-certificate/UCD_Tr6Uu-OMfPDtURiD","Завантажити сертифікат")</f>
        <v>Завантажити сертифікат</v>
      </c>
    </row>
    <row r="498" spans="1:5" x14ac:dyDescent="0.3">
      <c r="A498" t="s">
        <v>1286</v>
      </c>
      <c r="B498" t="s">
        <v>5</v>
      </c>
      <c r="C498" t="s">
        <v>1287</v>
      </c>
      <c r="D498" t="s">
        <v>178</v>
      </c>
      <c r="E498" t="str">
        <f>HYPERLINK("https://talan.bank.gov.ua/get-user-certificate/UCD_T8sNcKMvlwZjHIct","Завантажити сертифікат")</f>
        <v>Завантажити сертифікат</v>
      </c>
    </row>
    <row r="499" spans="1:5" x14ac:dyDescent="0.3">
      <c r="A499" t="s">
        <v>1288</v>
      </c>
      <c r="B499" t="s">
        <v>5</v>
      </c>
      <c r="C499" t="s">
        <v>1289</v>
      </c>
      <c r="D499" t="s">
        <v>745</v>
      </c>
      <c r="E499" t="str">
        <f>HYPERLINK("https://talan.bank.gov.ua/get-user-certificate/UCD_TXqxvhHA9x5sHSEc","Завантажити сертифікат")</f>
        <v>Завантажити сертифікат</v>
      </c>
    </row>
    <row r="500" spans="1:5" x14ac:dyDescent="0.3">
      <c r="A500" t="s">
        <v>1290</v>
      </c>
      <c r="B500" t="s">
        <v>5</v>
      </c>
      <c r="C500" t="s">
        <v>1291</v>
      </c>
      <c r="D500" t="s">
        <v>1292</v>
      </c>
      <c r="E500" t="str">
        <f>HYPERLINK("https://talan.bank.gov.ua/get-user-certificate/UCD_T3KaRNDco84qg4ur","Завантажити сертифікат")</f>
        <v>Завантажити сертифікат</v>
      </c>
    </row>
    <row r="501" spans="1:5" x14ac:dyDescent="0.3">
      <c r="A501" t="s">
        <v>1293</v>
      </c>
      <c r="B501" t="s">
        <v>5</v>
      </c>
      <c r="C501" t="s">
        <v>1294</v>
      </c>
      <c r="D501" t="s">
        <v>175</v>
      </c>
      <c r="E501" t="str">
        <f>HYPERLINK("https://talan.bank.gov.ua/get-user-certificate/UCD_TlITM30KXxILsjRs","Завантажити сертифікат")</f>
        <v>Завантажити сертифікат</v>
      </c>
    </row>
    <row r="502" spans="1:5" x14ac:dyDescent="0.3">
      <c r="A502" t="s">
        <v>1295</v>
      </c>
      <c r="B502" t="s">
        <v>5</v>
      </c>
      <c r="C502" t="s">
        <v>1296</v>
      </c>
      <c r="D502" t="s">
        <v>178</v>
      </c>
      <c r="E502" t="str">
        <f>HYPERLINK("https://talan.bank.gov.ua/get-user-certificate/UCD_TFcgdVs9AEklTp7T","Завантажити сертифікат")</f>
        <v>Завантажити сертифікат</v>
      </c>
    </row>
    <row r="503" spans="1:5" x14ac:dyDescent="0.3">
      <c r="A503" t="s">
        <v>1297</v>
      </c>
      <c r="B503" t="s">
        <v>5</v>
      </c>
      <c r="C503" t="s">
        <v>1298</v>
      </c>
      <c r="D503" t="s">
        <v>178</v>
      </c>
      <c r="E503" t="str">
        <f>HYPERLINK("https://talan.bank.gov.ua/get-user-certificate/UCD_Tng7aF7IQnYjPhWE","Завантажити сертифікат")</f>
        <v>Завантажити сертифікат</v>
      </c>
    </row>
    <row r="504" spans="1:5" x14ac:dyDescent="0.3">
      <c r="A504" t="s">
        <v>1299</v>
      </c>
      <c r="B504" t="s">
        <v>5</v>
      </c>
      <c r="C504" t="s">
        <v>1300</v>
      </c>
      <c r="D504" t="s">
        <v>584</v>
      </c>
      <c r="E504" t="str">
        <f>HYPERLINK("https://talan.bank.gov.ua/get-user-certificate/UCD_TTcS35DPSQEF5ofu","Завантажити сертифікат")</f>
        <v>Завантажити сертифікат</v>
      </c>
    </row>
    <row r="505" spans="1:5" x14ac:dyDescent="0.3">
      <c r="A505" t="s">
        <v>1301</v>
      </c>
      <c r="B505" t="s">
        <v>5</v>
      </c>
      <c r="C505" t="s">
        <v>1302</v>
      </c>
      <c r="D505" t="s">
        <v>519</v>
      </c>
      <c r="E505" t="str">
        <f>HYPERLINK("https://talan.bank.gov.ua/get-user-certificate/UCD_Thz6T44GUx_xsUo8","Завантажити сертифікат")</f>
        <v>Завантажити сертифікат</v>
      </c>
    </row>
    <row r="506" spans="1:5" x14ac:dyDescent="0.3">
      <c r="A506" t="s">
        <v>1303</v>
      </c>
      <c r="B506" t="s">
        <v>5</v>
      </c>
      <c r="C506" t="s">
        <v>1304</v>
      </c>
      <c r="D506" t="s">
        <v>1259</v>
      </c>
      <c r="E506" t="str">
        <f>HYPERLINK("https://talan.bank.gov.ua/get-user-certificate/UCD_T4LVa0stu5tLPqva","Завантажити сертифікат")</f>
        <v>Завантажити сертифікат</v>
      </c>
    </row>
    <row r="507" spans="1:5" x14ac:dyDescent="0.3">
      <c r="A507" t="s">
        <v>1305</v>
      </c>
      <c r="B507" t="s">
        <v>5</v>
      </c>
      <c r="C507" t="s">
        <v>1306</v>
      </c>
      <c r="D507" t="s">
        <v>1221</v>
      </c>
      <c r="E507" t="str">
        <f>HYPERLINK("https://talan.bank.gov.ua/get-user-certificate/UCD_TpU21EljgUCAKqnD","Завантажити сертифікат")</f>
        <v>Завантажити сертифікат</v>
      </c>
    </row>
    <row r="508" spans="1:5" x14ac:dyDescent="0.3">
      <c r="A508" t="s">
        <v>1307</v>
      </c>
      <c r="B508" t="s">
        <v>5</v>
      </c>
      <c r="C508" t="s">
        <v>1308</v>
      </c>
      <c r="D508" t="s">
        <v>881</v>
      </c>
      <c r="E508" t="str">
        <f>HYPERLINK("https://talan.bank.gov.ua/get-user-certificate/UCD_T1XWYtKLKE-bRjZj","Завантажити сертифікат")</f>
        <v>Завантажити сертифікат</v>
      </c>
    </row>
    <row r="509" spans="1:5" x14ac:dyDescent="0.3">
      <c r="A509" t="s">
        <v>1309</v>
      </c>
      <c r="B509" t="s">
        <v>5</v>
      </c>
      <c r="C509" t="s">
        <v>1310</v>
      </c>
      <c r="D509" t="s">
        <v>178</v>
      </c>
      <c r="E509" t="str">
        <f>HYPERLINK("https://talan.bank.gov.ua/get-user-certificate/UCD_TSqJVEFxdMrKU7GH","Завантажити сертифікат")</f>
        <v>Завантажити сертифікат</v>
      </c>
    </row>
    <row r="510" spans="1:5" x14ac:dyDescent="0.3">
      <c r="A510" t="s">
        <v>1311</v>
      </c>
      <c r="B510" t="s">
        <v>5</v>
      </c>
      <c r="C510" t="s">
        <v>1312</v>
      </c>
      <c r="D510" t="s">
        <v>745</v>
      </c>
      <c r="E510" t="str">
        <f>HYPERLINK("https://talan.bank.gov.ua/get-user-certificate/UCD_Tt3x6k8VCw96ijUp","Завантажити сертифікат")</f>
        <v>Завантажити сертифікат</v>
      </c>
    </row>
    <row r="511" spans="1:5" x14ac:dyDescent="0.3">
      <c r="A511" t="s">
        <v>1313</v>
      </c>
      <c r="B511" t="s">
        <v>5</v>
      </c>
      <c r="C511" t="s">
        <v>1314</v>
      </c>
      <c r="D511" t="s">
        <v>175</v>
      </c>
      <c r="E511" t="str">
        <f>HYPERLINK("https://talan.bank.gov.ua/get-user-certificate/UCD_T9gj2_i4uZsgtcJG","Завантажити сертифікат")</f>
        <v>Завантажити сертифікат</v>
      </c>
    </row>
    <row r="512" spans="1:5" x14ac:dyDescent="0.3">
      <c r="A512" t="s">
        <v>1315</v>
      </c>
      <c r="B512" t="s">
        <v>5</v>
      </c>
      <c r="C512" t="s">
        <v>1316</v>
      </c>
      <c r="D512" t="s">
        <v>16</v>
      </c>
      <c r="E512" t="str">
        <f>HYPERLINK("https://talan.bank.gov.ua/get-user-certificate/UCD_T8fNAy3iVOmV56nE","Завантажити сертифікат")</f>
        <v>Завантажити сертифікат</v>
      </c>
    </row>
    <row r="513" spans="1:5" x14ac:dyDescent="0.3">
      <c r="A513" t="s">
        <v>1317</v>
      </c>
      <c r="B513" t="s">
        <v>5</v>
      </c>
      <c r="C513" t="s">
        <v>1318</v>
      </c>
      <c r="D513" t="s">
        <v>1319</v>
      </c>
      <c r="E513" t="str">
        <f>HYPERLINK("https://talan.bank.gov.ua/get-user-certificate/UCD_TXrEcRaMVynR0QfL","Завантажити сертифікат")</f>
        <v>Завантажити сертифікат</v>
      </c>
    </row>
    <row r="514" spans="1:5" x14ac:dyDescent="0.3">
      <c r="A514" t="s">
        <v>1320</v>
      </c>
      <c r="B514" t="s">
        <v>5</v>
      </c>
      <c r="C514" t="s">
        <v>1321</v>
      </c>
      <c r="D514" t="s">
        <v>745</v>
      </c>
      <c r="E514" t="str">
        <f>HYPERLINK("https://talan.bank.gov.ua/get-user-certificate/UCD_TmT6eZaj7XZDB5Q1","Завантажити сертифікат")</f>
        <v>Завантажити сертифікат</v>
      </c>
    </row>
    <row r="515" spans="1:5" x14ac:dyDescent="0.3">
      <c r="A515" t="s">
        <v>1322</v>
      </c>
      <c r="B515" t="s">
        <v>5</v>
      </c>
      <c r="C515" t="s">
        <v>1323</v>
      </c>
      <c r="D515" t="s">
        <v>1324</v>
      </c>
      <c r="E515" t="str">
        <f>HYPERLINK("https://talan.bank.gov.ua/get-user-certificate/UCD_TE6qgzVFQzDT2tIn","Завантажити сертифікат")</f>
        <v>Завантажити сертифікат</v>
      </c>
    </row>
    <row r="516" spans="1:5" x14ac:dyDescent="0.3">
      <c r="A516" t="s">
        <v>1325</v>
      </c>
      <c r="B516" t="s">
        <v>5</v>
      </c>
      <c r="C516" t="s">
        <v>1326</v>
      </c>
      <c r="D516" t="s">
        <v>1211</v>
      </c>
      <c r="E516" t="str">
        <f>HYPERLINK("https://talan.bank.gov.ua/get-user-certificate/UCD_T0pBemP7IyVNaE-S","Завантажити сертифікат")</f>
        <v>Завантажити сертифікат</v>
      </c>
    </row>
    <row r="517" spans="1:5" x14ac:dyDescent="0.3">
      <c r="A517" t="s">
        <v>1327</v>
      </c>
      <c r="B517" t="s">
        <v>5</v>
      </c>
      <c r="C517" t="s">
        <v>1328</v>
      </c>
      <c r="D517" t="s">
        <v>1329</v>
      </c>
      <c r="E517" t="str">
        <f>HYPERLINK("https://talan.bank.gov.ua/get-user-certificate/UCD_T1QhGXszyiY1vKbF","Завантажити сертифікат")</f>
        <v>Завантажити сертифікат</v>
      </c>
    </row>
    <row r="518" spans="1:5" x14ac:dyDescent="0.3">
      <c r="A518" t="s">
        <v>1330</v>
      </c>
      <c r="B518" t="s">
        <v>5</v>
      </c>
      <c r="C518" t="s">
        <v>1331</v>
      </c>
      <c r="D518" t="s">
        <v>73</v>
      </c>
      <c r="E518" t="str">
        <f>HYPERLINK("https://talan.bank.gov.ua/get-user-certificate/UCD_TqhNZyzBMsvbyAIu","Завантажити сертифікат")</f>
        <v>Завантажити сертифікат</v>
      </c>
    </row>
    <row r="519" spans="1:5" x14ac:dyDescent="0.3">
      <c r="A519" t="s">
        <v>1332</v>
      </c>
      <c r="B519" t="s">
        <v>5</v>
      </c>
      <c r="C519" t="s">
        <v>1333</v>
      </c>
      <c r="D519" t="s">
        <v>745</v>
      </c>
      <c r="E519" t="str">
        <f>HYPERLINK("https://talan.bank.gov.ua/get-user-certificate/UCD_TFiVz1LmYFANMAdr","Завантажити сертифікат")</f>
        <v>Завантажити сертифікат</v>
      </c>
    </row>
    <row r="520" spans="1:5" x14ac:dyDescent="0.3">
      <c r="A520" t="s">
        <v>1334</v>
      </c>
      <c r="B520" t="s">
        <v>5</v>
      </c>
      <c r="C520" t="s">
        <v>1335</v>
      </c>
      <c r="D520" t="s">
        <v>1336</v>
      </c>
      <c r="E520" t="str">
        <f>HYPERLINK("https://talan.bank.gov.ua/get-user-certificate/UCD_T9p1C3JNgN97L5Kh","Завантажити сертифікат")</f>
        <v>Завантажити сертифікат</v>
      </c>
    </row>
    <row r="521" spans="1:5" x14ac:dyDescent="0.3">
      <c r="A521" t="s">
        <v>1337</v>
      </c>
      <c r="B521" t="s">
        <v>5</v>
      </c>
      <c r="C521" t="s">
        <v>1338</v>
      </c>
      <c r="D521" t="s">
        <v>1211</v>
      </c>
      <c r="E521" t="str">
        <f>HYPERLINK("https://talan.bank.gov.ua/get-user-certificate/UCD_TTfSEjQzHywzDEWc","Завантажити сертифікат")</f>
        <v>Завантажити сертифікат</v>
      </c>
    </row>
    <row r="522" spans="1:5" x14ac:dyDescent="0.3">
      <c r="A522" t="s">
        <v>1339</v>
      </c>
      <c r="B522" t="s">
        <v>5</v>
      </c>
      <c r="C522" t="s">
        <v>1340</v>
      </c>
      <c r="D522" t="s">
        <v>1341</v>
      </c>
      <c r="E522" t="str">
        <f>HYPERLINK("https://talan.bank.gov.ua/get-user-certificate/UCD_TXSAELBWU-bQD6tv","Завантажити сертифікат")</f>
        <v>Завантажити сертифікат</v>
      </c>
    </row>
    <row r="523" spans="1:5" x14ac:dyDescent="0.3">
      <c r="A523" t="s">
        <v>1342</v>
      </c>
      <c r="B523" t="s">
        <v>5</v>
      </c>
      <c r="C523" t="s">
        <v>1343</v>
      </c>
      <c r="D523" t="s">
        <v>745</v>
      </c>
      <c r="E523" t="str">
        <f>HYPERLINK("https://talan.bank.gov.ua/get-user-certificate/UCD_TwsgXvDR87LrYqI8","Завантажити сертифікат")</f>
        <v>Завантажити сертифікат</v>
      </c>
    </row>
    <row r="524" spans="1:5" x14ac:dyDescent="0.3">
      <c r="A524" t="s">
        <v>1344</v>
      </c>
      <c r="B524" t="s">
        <v>5</v>
      </c>
      <c r="C524" t="s">
        <v>1345</v>
      </c>
      <c r="D524" t="s">
        <v>1346</v>
      </c>
      <c r="E524" t="str">
        <f>HYPERLINK("https://talan.bank.gov.ua/get-user-certificate/UCD_T2N2vWJYyVxvcTGt","Завантажити сертифікат")</f>
        <v>Завантажити сертифікат</v>
      </c>
    </row>
    <row r="525" spans="1:5" x14ac:dyDescent="0.3">
      <c r="A525" t="s">
        <v>1347</v>
      </c>
      <c r="B525" t="s">
        <v>5</v>
      </c>
      <c r="C525" t="s">
        <v>1348</v>
      </c>
      <c r="D525" t="s">
        <v>1349</v>
      </c>
      <c r="E525" t="str">
        <f>HYPERLINK("https://talan.bank.gov.ua/get-user-certificate/UCD_Tj6Pj0lKMaABxdgL","Завантажити сертифікат")</f>
        <v>Завантажити сертифікат</v>
      </c>
    </row>
    <row r="526" spans="1:5" x14ac:dyDescent="0.3">
      <c r="A526" t="s">
        <v>1350</v>
      </c>
      <c r="B526" t="s">
        <v>5</v>
      </c>
      <c r="C526" t="s">
        <v>1351</v>
      </c>
      <c r="D526" t="s">
        <v>1352</v>
      </c>
      <c r="E526" t="str">
        <f>HYPERLINK("https://talan.bank.gov.ua/get-user-certificate/UCD_T8SmU_1_UyhBKqib","Завантажити сертифікат")</f>
        <v>Завантажити сертифікат</v>
      </c>
    </row>
    <row r="527" spans="1:5" x14ac:dyDescent="0.3">
      <c r="A527" t="s">
        <v>1353</v>
      </c>
      <c r="B527" t="s">
        <v>5</v>
      </c>
      <c r="C527" t="s">
        <v>1354</v>
      </c>
      <c r="D527" t="s">
        <v>745</v>
      </c>
      <c r="E527" t="str">
        <f>HYPERLINK("https://talan.bank.gov.ua/get-user-certificate/UCD_THjfWHWdcHT5vqXT","Завантажити сертифікат")</f>
        <v>Завантажити сертифікат</v>
      </c>
    </row>
    <row r="528" spans="1:5" x14ac:dyDescent="0.3">
      <c r="A528" t="s">
        <v>1355</v>
      </c>
      <c r="B528" t="s">
        <v>5</v>
      </c>
      <c r="C528" t="s">
        <v>1356</v>
      </c>
      <c r="D528" t="s">
        <v>226</v>
      </c>
      <c r="E528" t="str">
        <f>HYPERLINK("https://talan.bank.gov.ua/get-user-certificate/UCD_TfNKhODYrXYQ2F82","Завантажити сертифікат")</f>
        <v>Завантажити сертифікат</v>
      </c>
    </row>
    <row r="529" spans="1:5" x14ac:dyDescent="0.3">
      <c r="A529" t="s">
        <v>1357</v>
      </c>
      <c r="B529" t="s">
        <v>5</v>
      </c>
      <c r="C529" t="s">
        <v>1358</v>
      </c>
      <c r="D529" t="s">
        <v>223</v>
      </c>
      <c r="E529" t="str">
        <f>HYPERLINK("https://talan.bank.gov.ua/get-user-certificate/UCD_T_xZRdsYawv3DpJP","Завантажити сертифікат")</f>
        <v>Завантажити сертифікат</v>
      </c>
    </row>
    <row r="530" spans="1:5" x14ac:dyDescent="0.3">
      <c r="A530" t="s">
        <v>1359</v>
      </c>
      <c r="B530" t="s">
        <v>5</v>
      </c>
      <c r="C530" t="s">
        <v>1360</v>
      </c>
      <c r="D530" t="s">
        <v>745</v>
      </c>
      <c r="E530" t="str">
        <f>HYPERLINK("https://talan.bank.gov.ua/get-user-certificate/UCD_TaObuKIzTHjvZsnp","Завантажити сертифікат")</f>
        <v>Завантажити сертифікат</v>
      </c>
    </row>
    <row r="531" spans="1:5" x14ac:dyDescent="0.3">
      <c r="A531" t="s">
        <v>1361</v>
      </c>
      <c r="B531" t="s">
        <v>5</v>
      </c>
      <c r="C531" t="s">
        <v>1362</v>
      </c>
      <c r="D531" t="s">
        <v>223</v>
      </c>
      <c r="E531" t="str">
        <f>HYPERLINK("https://talan.bank.gov.ua/get-user-certificate/UCD_TB8LzAfqogvgmJy4","Завантажити сертифікат")</f>
        <v>Завантажити сертифікат</v>
      </c>
    </row>
    <row r="532" spans="1:5" x14ac:dyDescent="0.3">
      <c r="A532" t="s">
        <v>1363</v>
      </c>
      <c r="B532" t="s">
        <v>5</v>
      </c>
      <c r="C532" t="s">
        <v>1364</v>
      </c>
      <c r="D532" t="s">
        <v>745</v>
      </c>
      <c r="E532" t="str">
        <f>HYPERLINK("https://talan.bank.gov.ua/get-user-certificate/UCD_TbCuvI6aOhsvZc_y","Завантажити сертифікат")</f>
        <v>Завантажити сертифікат</v>
      </c>
    </row>
    <row r="533" spans="1:5" x14ac:dyDescent="0.3">
      <c r="A533" t="s">
        <v>1365</v>
      </c>
      <c r="B533" t="s">
        <v>5</v>
      </c>
      <c r="C533" t="s">
        <v>1366</v>
      </c>
      <c r="D533" t="s">
        <v>1211</v>
      </c>
      <c r="E533" t="str">
        <f>HYPERLINK("https://talan.bank.gov.ua/get-user-certificate/UCD_T2NMwvVxIPOvG_-G","Завантажити сертифікат")</f>
        <v>Завантажити сертифікат</v>
      </c>
    </row>
    <row r="534" spans="1:5" x14ac:dyDescent="0.3">
      <c r="A534" t="s">
        <v>1367</v>
      </c>
      <c r="B534" t="s">
        <v>5</v>
      </c>
      <c r="C534" t="s">
        <v>1368</v>
      </c>
      <c r="D534" t="s">
        <v>745</v>
      </c>
      <c r="E534" t="str">
        <f>HYPERLINK("https://talan.bank.gov.ua/get-user-certificate/UCD_T7qxzP11Rnk33IrS","Завантажити сертифікат")</f>
        <v>Завантажити сертифікат</v>
      </c>
    </row>
    <row r="535" spans="1:5" x14ac:dyDescent="0.3">
      <c r="A535" t="s">
        <v>1369</v>
      </c>
      <c r="B535" t="s">
        <v>5</v>
      </c>
      <c r="C535" t="s">
        <v>1370</v>
      </c>
      <c r="D535" t="s">
        <v>745</v>
      </c>
      <c r="E535" t="str">
        <f>HYPERLINK("https://talan.bank.gov.ua/get-user-certificate/UCD_TcMCn1CoeZXyo1cv","Завантажити сертифікат")</f>
        <v>Завантажити сертифікат</v>
      </c>
    </row>
    <row r="536" spans="1:5" x14ac:dyDescent="0.3">
      <c r="A536" t="s">
        <v>1371</v>
      </c>
      <c r="B536" t="s">
        <v>5</v>
      </c>
      <c r="C536" t="s">
        <v>1372</v>
      </c>
      <c r="D536" t="s">
        <v>1221</v>
      </c>
      <c r="E536" t="str">
        <f>HYPERLINK("https://talan.bank.gov.ua/get-user-certificate/UCD_TN3NlP0Bl49kpMy1","Завантажити сертифікат")</f>
        <v>Завантажити сертифікат</v>
      </c>
    </row>
    <row r="537" spans="1:5" x14ac:dyDescent="0.3">
      <c r="A537" t="s">
        <v>1373</v>
      </c>
      <c r="B537" t="s">
        <v>5</v>
      </c>
      <c r="C537" t="s">
        <v>1374</v>
      </c>
      <c r="D537" t="s">
        <v>988</v>
      </c>
      <c r="E537" t="str">
        <f>HYPERLINK("https://talan.bank.gov.ua/get-user-certificate/UCD_TDhAsCONOdad7Fap","Завантажити сертифікат")</f>
        <v>Завантажити сертифікат</v>
      </c>
    </row>
    <row r="538" spans="1:5" x14ac:dyDescent="0.3">
      <c r="A538" t="s">
        <v>1375</v>
      </c>
      <c r="B538" t="s">
        <v>5</v>
      </c>
      <c r="C538" t="s">
        <v>1376</v>
      </c>
      <c r="D538" t="s">
        <v>745</v>
      </c>
      <c r="E538" t="str">
        <f>HYPERLINK("https://talan.bank.gov.ua/get-user-certificate/UCD_TrZ7GHvA1SLtXNnX","Завантажити сертифікат")</f>
        <v>Завантажити сертифікат</v>
      </c>
    </row>
    <row r="539" spans="1:5" x14ac:dyDescent="0.3">
      <c r="A539" t="s">
        <v>1377</v>
      </c>
      <c r="B539" t="s">
        <v>5</v>
      </c>
      <c r="C539" t="s">
        <v>1378</v>
      </c>
      <c r="D539" t="s">
        <v>1379</v>
      </c>
      <c r="E539" t="str">
        <f>HYPERLINK("https://talan.bank.gov.ua/get-user-certificate/UCD_TaqH-kSuvvKszMsx","Завантажити сертифікат")</f>
        <v>Завантажити сертифікат</v>
      </c>
    </row>
    <row r="540" spans="1:5" x14ac:dyDescent="0.3">
      <c r="A540" t="s">
        <v>1380</v>
      </c>
      <c r="B540" t="s">
        <v>5</v>
      </c>
      <c r="C540" t="s">
        <v>1381</v>
      </c>
      <c r="D540" t="s">
        <v>220</v>
      </c>
      <c r="E540" t="str">
        <f>HYPERLINK("https://talan.bank.gov.ua/get-user-certificate/UCD_TOfT6DFSGi6LXIDO","Завантажити сертифікат")</f>
        <v>Завантажити сертифікат</v>
      </c>
    </row>
    <row r="541" spans="1:5" x14ac:dyDescent="0.3">
      <c r="A541" t="s">
        <v>1382</v>
      </c>
      <c r="B541" t="s">
        <v>5</v>
      </c>
      <c r="C541" t="s">
        <v>1383</v>
      </c>
      <c r="D541" t="s">
        <v>745</v>
      </c>
      <c r="E541" t="str">
        <f>HYPERLINK("https://talan.bank.gov.ua/get-user-certificate/UCD_T4Tc0DprNzUxF7kB","Завантажити сертифікат")</f>
        <v>Завантажити сертифікат</v>
      </c>
    </row>
    <row r="542" spans="1:5" x14ac:dyDescent="0.3">
      <c r="A542" t="s">
        <v>1384</v>
      </c>
      <c r="B542" t="s">
        <v>5</v>
      </c>
      <c r="C542" t="s">
        <v>1385</v>
      </c>
      <c r="D542" t="s">
        <v>745</v>
      </c>
      <c r="E542" t="str">
        <f>HYPERLINK("https://talan.bank.gov.ua/get-user-certificate/UCD_T_wDoTvFKcUxRjhZ","Завантажити сертифікат")</f>
        <v>Завантажити сертифікат</v>
      </c>
    </row>
    <row r="543" spans="1:5" x14ac:dyDescent="0.3">
      <c r="A543" t="s">
        <v>1386</v>
      </c>
      <c r="B543" t="s">
        <v>5</v>
      </c>
      <c r="C543" t="s">
        <v>1387</v>
      </c>
      <c r="D543" t="s">
        <v>1388</v>
      </c>
      <c r="E543" t="str">
        <f>HYPERLINK("https://talan.bank.gov.ua/get-user-certificate/UCD_TapWeuGzSKqcMgUn","Завантажити сертифікат")</f>
        <v>Завантажити сертифікат</v>
      </c>
    </row>
    <row r="544" spans="1:5" x14ac:dyDescent="0.3">
      <c r="A544" t="s">
        <v>1389</v>
      </c>
      <c r="B544" t="s">
        <v>5</v>
      </c>
      <c r="C544" t="s">
        <v>1390</v>
      </c>
      <c r="D544" t="s">
        <v>745</v>
      </c>
      <c r="E544" t="str">
        <f>HYPERLINK("https://talan.bank.gov.ua/get-user-certificate/UCD_ToWs4HB4ofFuAu88","Завантажити сертифікат")</f>
        <v>Завантажити сертифікат</v>
      </c>
    </row>
    <row r="545" spans="1:5" x14ac:dyDescent="0.3">
      <c r="A545" t="s">
        <v>1391</v>
      </c>
      <c r="B545" t="s">
        <v>5</v>
      </c>
      <c r="C545" t="s">
        <v>1392</v>
      </c>
      <c r="D545" t="s">
        <v>745</v>
      </c>
      <c r="E545" t="str">
        <f>HYPERLINK("https://talan.bank.gov.ua/get-user-certificate/UCD_ToQbhGZKAf3P5edf","Завантажити сертифікат")</f>
        <v>Завантажити сертифікат</v>
      </c>
    </row>
    <row r="546" spans="1:5" x14ac:dyDescent="0.3">
      <c r="A546" t="s">
        <v>1393</v>
      </c>
      <c r="B546" t="s">
        <v>5</v>
      </c>
      <c r="C546" t="s">
        <v>1394</v>
      </c>
      <c r="D546" t="s">
        <v>1395</v>
      </c>
      <c r="E546" t="str">
        <f>HYPERLINK("https://talan.bank.gov.ua/get-user-certificate/UCD_TS77DwzpRq5Yc7sE","Завантажити сертифікат")</f>
        <v>Завантажити сертифікат</v>
      </c>
    </row>
    <row r="547" spans="1:5" x14ac:dyDescent="0.3">
      <c r="A547" t="s">
        <v>1396</v>
      </c>
      <c r="B547" t="s">
        <v>5</v>
      </c>
      <c r="C547" t="s">
        <v>1397</v>
      </c>
      <c r="D547" t="s">
        <v>745</v>
      </c>
      <c r="E547" t="str">
        <f>HYPERLINK("https://talan.bank.gov.ua/get-user-certificate/UCD_TsvVZAIewTGzJFQE","Завантажити сертифікат")</f>
        <v>Завантажити сертифікат</v>
      </c>
    </row>
    <row r="548" spans="1:5" x14ac:dyDescent="0.3">
      <c r="A548" t="s">
        <v>1398</v>
      </c>
      <c r="B548" t="s">
        <v>5</v>
      </c>
      <c r="C548" t="s">
        <v>1399</v>
      </c>
      <c r="D548" t="s">
        <v>1400</v>
      </c>
      <c r="E548" t="str">
        <f>HYPERLINK("https://talan.bank.gov.ua/get-user-certificate/UCD_THQHyArICf8s3Iry","Завантажити сертифікат")</f>
        <v>Завантажити сертифікат</v>
      </c>
    </row>
    <row r="549" spans="1:5" x14ac:dyDescent="0.3">
      <c r="A549" t="s">
        <v>1401</v>
      </c>
      <c r="B549" t="s">
        <v>5</v>
      </c>
      <c r="C549" t="s">
        <v>1402</v>
      </c>
      <c r="D549" t="s">
        <v>745</v>
      </c>
      <c r="E549" t="str">
        <f>HYPERLINK("https://talan.bank.gov.ua/get-user-certificate/UCD_ToLiMaD-KKD8HnF_","Завантажити сертифікат")</f>
        <v>Завантажити сертифікат</v>
      </c>
    </row>
    <row r="550" spans="1:5" x14ac:dyDescent="0.3">
      <c r="A550" t="s">
        <v>1403</v>
      </c>
      <c r="B550" t="s">
        <v>5</v>
      </c>
      <c r="C550" t="s">
        <v>1404</v>
      </c>
      <c r="D550" t="s">
        <v>745</v>
      </c>
      <c r="E550" t="str">
        <f>HYPERLINK("https://talan.bank.gov.ua/get-user-certificate/UCD_TN1EM113vxgJzRyX","Завантажити сертифікат")</f>
        <v>Завантажити сертифікат</v>
      </c>
    </row>
    <row r="551" spans="1:5" x14ac:dyDescent="0.3">
      <c r="A551" t="s">
        <v>1405</v>
      </c>
      <c r="B551" t="s">
        <v>5</v>
      </c>
      <c r="C551" t="s">
        <v>1406</v>
      </c>
      <c r="D551" t="s">
        <v>745</v>
      </c>
      <c r="E551" t="str">
        <f>HYPERLINK("https://talan.bank.gov.ua/get-user-certificate/UCD_ThL2Kz6P8qXKvi6j","Завантажити сертифікат")</f>
        <v>Завантажити сертифікат</v>
      </c>
    </row>
    <row r="552" spans="1:5" x14ac:dyDescent="0.3">
      <c r="A552" t="s">
        <v>1407</v>
      </c>
      <c r="B552" t="s">
        <v>5</v>
      </c>
      <c r="C552" t="s">
        <v>1408</v>
      </c>
      <c r="D552" t="s">
        <v>220</v>
      </c>
      <c r="E552" t="str">
        <f>HYPERLINK("https://talan.bank.gov.ua/get-user-certificate/UCD_TlrY4mVIPa1I0NOD","Завантажити сертифікат")</f>
        <v>Завантажити сертифікат</v>
      </c>
    </row>
    <row r="553" spans="1:5" x14ac:dyDescent="0.3">
      <c r="A553" t="s">
        <v>1409</v>
      </c>
      <c r="B553" t="s">
        <v>5</v>
      </c>
      <c r="C553" t="s">
        <v>1410</v>
      </c>
      <c r="D553" t="s">
        <v>1411</v>
      </c>
      <c r="E553" t="str">
        <f>HYPERLINK("https://talan.bank.gov.ua/get-user-certificate/UCD_TFSPDOKJ9fCd44KW","Завантажити сертифікат")</f>
        <v>Завантажити сертифікат</v>
      </c>
    </row>
    <row r="554" spans="1:5" x14ac:dyDescent="0.3">
      <c r="A554" t="s">
        <v>1412</v>
      </c>
      <c r="B554" t="s">
        <v>5</v>
      </c>
      <c r="C554" t="s">
        <v>1413</v>
      </c>
      <c r="D554" t="s">
        <v>1226</v>
      </c>
      <c r="E554" t="str">
        <f>HYPERLINK("https://talan.bank.gov.ua/get-user-certificate/UCD_TjzU5Zpy89L2Rlsv","Завантажити сертифікат")</f>
        <v>Завантажити сертифікат</v>
      </c>
    </row>
    <row r="555" spans="1:5" x14ac:dyDescent="0.3">
      <c r="A555" t="s">
        <v>1414</v>
      </c>
      <c r="B555" t="s">
        <v>5</v>
      </c>
      <c r="C555" t="s">
        <v>1415</v>
      </c>
      <c r="D555" t="s">
        <v>1416</v>
      </c>
      <c r="E555" t="str">
        <f>HYPERLINK("https://talan.bank.gov.ua/get-user-certificate/UCD_TsaCqp7VQJ_GdQDD","Завантажити сертифікат")</f>
        <v>Завантажити сертифікат</v>
      </c>
    </row>
    <row r="556" spans="1:5" x14ac:dyDescent="0.3">
      <c r="A556" t="s">
        <v>1417</v>
      </c>
      <c r="B556" t="s">
        <v>5</v>
      </c>
      <c r="C556" t="s">
        <v>1418</v>
      </c>
      <c r="D556" t="s">
        <v>31</v>
      </c>
      <c r="E556" t="str">
        <f>HYPERLINK("https://talan.bank.gov.ua/get-user-certificate/UCD_Tl6wRFMfNqpfseq3","Завантажити сертифікат")</f>
        <v>Завантажити сертифікат</v>
      </c>
    </row>
    <row r="557" spans="1:5" x14ac:dyDescent="0.3">
      <c r="A557" t="s">
        <v>1419</v>
      </c>
      <c r="B557" t="s">
        <v>5</v>
      </c>
      <c r="C557" t="s">
        <v>1420</v>
      </c>
      <c r="D557" t="s">
        <v>1226</v>
      </c>
      <c r="E557" t="str">
        <f>HYPERLINK("https://talan.bank.gov.ua/get-user-certificate/UCD_TOrdGO8vUZSuwN06","Завантажити сертифікат")</f>
        <v>Завантажити сертифікат</v>
      </c>
    </row>
    <row r="558" spans="1:5" x14ac:dyDescent="0.3">
      <c r="A558" t="s">
        <v>1421</v>
      </c>
      <c r="B558" t="s">
        <v>5</v>
      </c>
      <c r="C558" t="s">
        <v>1422</v>
      </c>
      <c r="D558" t="s">
        <v>1423</v>
      </c>
      <c r="E558" t="str">
        <f>HYPERLINK("https://talan.bank.gov.ua/get-user-certificate/UCD_T8RxbUwynPNuKEBo","Завантажити сертифікат")</f>
        <v>Завантажити сертифікат</v>
      </c>
    </row>
    <row r="559" spans="1:5" x14ac:dyDescent="0.3">
      <c r="A559" t="s">
        <v>1424</v>
      </c>
      <c r="B559" t="s">
        <v>5</v>
      </c>
      <c r="C559" t="s">
        <v>1425</v>
      </c>
      <c r="D559" t="s">
        <v>1426</v>
      </c>
      <c r="E559" t="str">
        <f>HYPERLINK("https://talan.bank.gov.ua/get-user-certificate/UCD_T3lO_ZWgbVME0VoZ","Завантажити сертифікат")</f>
        <v>Завантажити сертифікат</v>
      </c>
    </row>
    <row r="560" spans="1:5" x14ac:dyDescent="0.3">
      <c r="A560" t="s">
        <v>1427</v>
      </c>
      <c r="B560" t="s">
        <v>5</v>
      </c>
      <c r="C560" t="s">
        <v>1428</v>
      </c>
      <c r="D560" t="s">
        <v>904</v>
      </c>
      <c r="E560" t="str">
        <f>HYPERLINK("https://talan.bank.gov.ua/get-user-certificate/UCD_TojRlL5nv1Db0rwm","Завантажити сертифікат")</f>
        <v>Завантажити сертифікат</v>
      </c>
    </row>
    <row r="561" spans="1:5" x14ac:dyDescent="0.3">
      <c r="A561" t="s">
        <v>1429</v>
      </c>
      <c r="B561" t="s">
        <v>5</v>
      </c>
      <c r="C561" t="s">
        <v>1430</v>
      </c>
      <c r="D561" t="s">
        <v>1431</v>
      </c>
      <c r="E561" t="str">
        <f>HYPERLINK("https://talan.bank.gov.ua/get-user-certificate/UCD_TKT1mHKhZRvnHwYP","Завантажити сертифікат")</f>
        <v>Завантажити сертифікат</v>
      </c>
    </row>
    <row r="562" spans="1:5" x14ac:dyDescent="0.3">
      <c r="A562" t="s">
        <v>1432</v>
      </c>
      <c r="B562" t="s">
        <v>5</v>
      </c>
      <c r="C562" t="s">
        <v>1433</v>
      </c>
      <c r="D562" t="s">
        <v>1434</v>
      </c>
      <c r="E562" t="str">
        <f>HYPERLINK("https://talan.bank.gov.ua/get-user-certificate/UCD_Tq8V5stpCQ8Jx0nQ","Завантажити сертифікат")</f>
        <v>Завантажити сертифікат</v>
      </c>
    </row>
    <row r="563" spans="1:5" x14ac:dyDescent="0.3">
      <c r="A563" t="s">
        <v>1435</v>
      </c>
      <c r="B563" t="s">
        <v>5</v>
      </c>
      <c r="C563" t="s">
        <v>1436</v>
      </c>
      <c r="D563" t="s">
        <v>1437</v>
      </c>
      <c r="E563" t="str">
        <f>HYPERLINK("https://talan.bank.gov.ua/get-user-certificate/UCD_TdBi-ECYak2KJwWZ","Завантажити сертифікат")</f>
        <v>Завантажити сертифікат</v>
      </c>
    </row>
    <row r="564" spans="1:5" x14ac:dyDescent="0.3">
      <c r="A564" t="s">
        <v>1438</v>
      </c>
      <c r="B564" t="s">
        <v>5</v>
      </c>
      <c r="C564" t="s">
        <v>1439</v>
      </c>
      <c r="D564" t="s">
        <v>28</v>
      </c>
      <c r="E564" t="str">
        <f>HYPERLINK("https://talan.bank.gov.ua/get-user-certificate/UCD_TQ06dyYjAgY9XM2Q","Завантажити сертифікат")</f>
        <v>Завантажити сертифікат</v>
      </c>
    </row>
    <row r="565" spans="1:5" x14ac:dyDescent="0.3">
      <c r="A565" t="s">
        <v>1440</v>
      </c>
      <c r="B565" t="s">
        <v>5</v>
      </c>
      <c r="C565" t="s">
        <v>1441</v>
      </c>
      <c r="D565" t="s">
        <v>1442</v>
      </c>
      <c r="E565" t="str">
        <f>HYPERLINK("https://talan.bank.gov.ua/get-user-certificate/UCD_TVLawA7jJpLMzXjR","Завантажити сертифікат")</f>
        <v>Завантажити сертифікат</v>
      </c>
    </row>
    <row r="566" spans="1:5" x14ac:dyDescent="0.3">
      <c r="A566" t="s">
        <v>1443</v>
      </c>
      <c r="B566" t="s">
        <v>5</v>
      </c>
      <c r="C566" t="s">
        <v>1444</v>
      </c>
      <c r="D566" t="s">
        <v>904</v>
      </c>
      <c r="E566" t="str">
        <f>HYPERLINK("https://talan.bank.gov.ua/get-user-certificate/UCD_TMBe7UQ_e6x7cv6w","Завантажити сертифікат")</f>
        <v>Завантажити сертифікат</v>
      </c>
    </row>
    <row r="567" spans="1:5" x14ac:dyDescent="0.3">
      <c r="A567" t="s">
        <v>1445</v>
      </c>
      <c r="B567" t="s">
        <v>5</v>
      </c>
      <c r="C567" t="s">
        <v>1446</v>
      </c>
      <c r="D567" t="s">
        <v>904</v>
      </c>
      <c r="E567" t="str">
        <f>HYPERLINK("https://talan.bank.gov.ua/get-user-certificate/UCD_TEeavAiEr1cBtNjs","Завантажити сертифікат")</f>
        <v>Завантажити сертифікат</v>
      </c>
    </row>
    <row r="568" spans="1:5" x14ac:dyDescent="0.3">
      <c r="A568" t="s">
        <v>1447</v>
      </c>
      <c r="B568" t="s">
        <v>5</v>
      </c>
      <c r="C568" t="s">
        <v>1448</v>
      </c>
      <c r="D568" t="s">
        <v>1431</v>
      </c>
      <c r="E568" t="str">
        <f>HYPERLINK("https://talan.bank.gov.ua/get-user-certificate/UCD_T52HWHmSiQSFxCzE","Завантажити сертифікат")</f>
        <v>Завантажити сертифікат</v>
      </c>
    </row>
    <row r="569" spans="1:5" x14ac:dyDescent="0.3">
      <c r="A569" t="s">
        <v>1449</v>
      </c>
      <c r="B569" t="s">
        <v>5</v>
      </c>
      <c r="C569" t="s">
        <v>1450</v>
      </c>
      <c r="D569" t="s">
        <v>1451</v>
      </c>
      <c r="E569" t="str">
        <f>HYPERLINK("https://talan.bank.gov.ua/get-user-certificate/UCD_TnQbcos79P62NFN8","Завантажити сертифікат")</f>
        <v>Завантажити сертифікат</v>
      </c>
    </row>
    <row r="570" spans="1:5" x14ac:dyDescent="0.3">
      <c r="A570" t="s">
        <v>1452</v>
      </c>
      <c r="B570" t="s">
        <v>5</v>
      </c>
      <c r="C570" t="s">
        <v>1453</v>
      </c>
      <c r="D570" t="s">
        <v>250</v>
      </c>
      <c r="E570" t="str">
        <f>HYPERLINK("https://talan.bank.gov.ua/get-user-certificate/UCD_TTGCAVlvq6xUfseX","Завантажити сертифікат")</f>
        <v>Завантажити сертифікат</v>
      </c>
    </row>
    <row r="571" spans="1:5" x14ac:dyDescent="0.3">
      <c r="A571" t="s">
        <v>1454</v>
      </c>
      <c r="B571" t="s">
        <v>5</v>
      </c>
      <c r="C571" t="s">
        <v>1455</v>
      </c>
      <c r="D571" t="s">
        <v>1456</v>
      </c>
      <c r="E571" t="str">
        <f>HYPERLINK("https://talan.bank.gov.ua/get-user-certificate/UCD_TETKOAWdcVw9HvFr","Завантажити сертифікат")</f>
        <v>Завантажити сертифікат</v>
      </c>
    </row>
    <row r="572" spans="1:5" x14ac:dyDescent="0.3">
      <c r="A572" t="s">
        <v>1457</v>
      </c>
      <c r="B572" t="s">
        <v>5</v>
      </c>
      <c r="C572" t="s">
        <v>1458</v>
      </c>
      <c r="D572" t="s">
        <v>1459</v>
      </c>
      <c r="E572" t="str">
        <f>HYPERLINK("https://talan.bank.gov.ua/get-user-certificate/UCD_Twwt9WGRICw-xeNf","Завантажити сертифікат")</f>
        <v>Завантажити сертифікат</v>
      </c>
    </row>
    <row r="573" spans="1:5" x14ac:dyDescent="0.3">
      <c r="A573" t="s">
        <v>1460</v>
      </c>
      <c r="B573" t="s">
        <v>5</v>
      </c>
      <c r="C573" t="s">
        <v>1461</v>
      </c>
      <c r="D573" t="s">
        <v>1442</v>
      </c>
      <c r="E573" t="str">
        <f>HYPERLINK("https://talan.bank.gov.ua/get-user-certificate/UCD_T8jKMDw8iKA0Q90p","Завантажити сертифікат")</f>
        <v>Завантажити сертифікат</v>
      </c>
    </row>
    <row r="574" spans="1:5" x14ac:dyDescent="0.3">
      <c r="A574" t="s">
        <v>1462</v>
      </c>
      <c r="B574" t="s">
        <v>5</v>
      </c>
      <c r="C574" t="s">
        <v>1463</v>
      </c>
      <c r="D574" t="s">
        <v>1464</v>
      </c>
      <c r="E574" t="str">
        <f>HYPERLINK("https://talan.bank.gov.ua/get-user-certificate/UCD_TxgPEZVnChqfSjrL","Завантажити сертифікат")</f>
        <v>Завантажити сертифікат</v>
      </c>
    </row>
    <row r="575" spans="1:5" x14ac:dyDescent="0.3">
      <c r="A575" t="s">
        <v>1465</v>
      </c>
      <c r="B575" t="s">
        <v>5</v>
      </c>
      <c r="C575" t="s">
        <v>1466</v>
      </c>
      <c r="D575" t="s">
        <v>1467</v>
      </c>
      <c r="E575" t="str">
        <f>HYPERLINK("https://talan.bank.gov.ua/get-user-certificate/UCD_Tht-GHbI_PE22WD7","Завантажити сертифікат")</f>
        <v>Завантажити сертифікат</v>
      </c>
    </row>
    <row r="576" spans="1:5" x14ac:dyDescent="0.3">
      <c r="A576" t="s">
        <v>1468</v>
      </c>
      <c r="B576" t="s">
        <v>5</v>
      </c>
      <c r="C576" t="s">
        <v>1469</v>
      </c>
      <c r="D576" t="s">
        <v>1470</v>
      </c>
      <c r="E576" t="str">
        <f>HYPERLINK("https://talan.bank.gov.ua/get-user-certificate/UCD_TKcPm5CrPnHvjpW3","Завантажити сертифікат")</f>
        <v>Завантажити сертифікат</v>
      </c>
    </row>
    <row r="577" spans="1:5" x14ac:dyDescent="0.3">
      <c r="A577" t="s">
        <v>1471</v>
      </c>
      <c r="B577" t="s">
        <v>5</v>
      </c>
      <c r="C577" t="s">
        <v>1472</v>
      </c>
      <c r="D577" t="s">
        <v>31</v>
      </c>
      <c r="E577" t="str">
        <f>HYPERLINK("https://talan.bank.gov.ua/get-user-certificate/UCD_T1dwIaIp3vcxlfMK","Завантажити сертифікат")</f>
        <v>Завантажити сертифікат</v>
      </c>
    </row>
    <row r="578" spans="1:5" x14ac:dyDescent="0.3">
      <c r="A578" t="s">
        <v>1473</v>
      </c>
      <c r="B578" t="s">
        <v>5</v>
      </c>
      <c r="C578" t="s">
        <v>1474</v>
      </c>
      <c r="D578" t="s">
        <v>1475</v>
      </c>
      <c r="E578" t="str">
        <f>HYPERLINK("https://talan.bank.gov.ua/get-user-certificate/UCD_T75afoZOu3OJ8j-B","Завантажити сертифікат")</f>
        <v>Завантажити сертифікат</v>
      </c>
    </row>
    <row r="579" spans="1:5" x14ac:dyDescent="0.3">
      <c r="A579" t="s">
        <v>1476</v>
      </c>
      <c r="B579" t="s">
        <v>5</v>
      </c>
      <c r="C579" t="s">
        <v>1477</v>
      </c>
      <c r="D579" t="s">
        <v>217</v>
      </c>
      <c r="E579" t="str">
        <f>HYPERLINK("https://talan.bank.gov.ua/get-user-certificate/UCD_TLx9OcnUYLT2kDQG","Завантажити сертифікат")</f>
        <v>Завантажити сертифікат</v>
      </c>
    </row>
    <row r="580" spans="1:5" x14ac:dyDescent="0.3">
      <c r="A580" t="s">
        <v>1478</v>
      </c>
      <c r="B580" t="s">
        <v>5</v>
      </c>
      <c r="C580" t="s">
        <v>1479</v>
      </c>
      <c r="D580" t="s">
        <v>1480</v>
      </c>
      <c r="E580" t="str">
        <f>HYPERLINK("https://talan.bank.gov.ua/get-user-certificate/UCD_Trc33jotDMsr7IEG","Завантажити сертифікат")</f>
        <v>Завантажити сертифікат</v>
      </c>
    </row>
    <row r="581" spans="1:5" x14ac:dyDescent="0.3">
      <c r="A581" t="s">
        <v>1481</v>
      </c>
      <c r="B581" t="s">
        <v>5</v>
      </c>
      <c r="C581" t="s">
        <v>1482</v>
      </c>
      <c r="D581" t="s">
        <v>223</v>
      </c>
      <c r="E581" t="str">
        <f>HYPERLINK("https://talan.bank.gov.ua/get-user-certificate/UCD_TIGyxx7TWTWM9luF","Завантажити сертифікат")</f>
        <v>Завантажити сертифікат</v>
      </c>
    </row>
    <row r="582" spans="1:5" x14ac:dyDescent="0.3">
      <c r="A582" t="s">
        <v>1483</v>
      </c>
      <c r="B582" t="s">
        <v>5</v>
      </c>
      <c r="C582" t="s">
        <v>1484</v>
      </c>
      <c r="D582" t="s">
        <v>1480</v>
      </c>
      <c r="E582" t="str">
        <f>HYPERLINK("https://talan.bank.gov.ua/get-user-certificate/UCD_TEtLKObylLNHNu-d","Завантажити сертифікат")</f>
        <v>Завантажити сертифікат</v>
      </c>
    </row>
    <row r="583" spans="1:5" x14ac:dyDescent="0.3">
      <c r="A583" t="s">
        <v>1485</v>
      </c>
      <c r="B583" t="s">
        <v>5</v>
      </c>
      <c r="C583" t="s">
        <v>1486</v>
      </c>
      <c r="D583" t="s">
        <v>16</v>
      </c>
      <c r="E583" t="str">
        <f>HYPERLINK("https://talan.bank.gov.ua/get-user-certificate/UCD_TbsvPJmhgJD18zrz","Завантажити сертифікат")</f>
        <v>Завантажити сертифікат</v>
      </c>
    </row>
    <row r="584" spans="1:5" x14ac:dyDescent="0.3">
      <c r="A584" t="s">
        <v>1487</v>
      </c>
      <c r="B584" t="s">
        <v>5</v>
      </c>
      <c r="C584" t="s">
        <v>1488</v>
      </c>
      <c r="D584" t="s">
        <v>1489</v>
      </c>
      <c r="E584" t="str">
        <f>HYPERLINK("https://talan.bank.gov.ua/get-user-certificate/UCD_TTKPMi9PWDxLvVnn","Завантажити сертифікат")</f>
        <v>Завантажити сертифікат</v>
      </c>
    </row>
    <row r="585" spans="1:5" x14ac:dyDescent="0.3">
      <c r="A585" t="s">
        <v>1490</v>
      </c>
      <c r="B585" t="s">
        <v>5</v>
      </c>
      <c r="C585" t="s">
        <v>1491</v>
      </c>
      <c r="D585" t="s">
        <v>226</v>
      </c>
      <c r="E585" t="str">
        <f>HYPERLINK("https://talan.bank.gov.ua/get-user-certificate/UCD_Tag8iY0ZxXtUxUqv","Завантажити сертифікат")</f>
        <v>Завантажити сертифікат</v>
      </c>
    </row>
    <row r="586" spans="1:5" x14ac:dyDescent="0.3">
      <c r="A586" t="s">
        <v>1492</v>
      </c>
      <c r="B586" t="s">
        <v>5</v>
      </c>
      <c r="C586" t="s">
        <v>1493</v>
      </c>
      <c r="D586" t="s">
        <v>178</v>
      </c>
      <c r="E586" t="str">
        <f>HYPERLINK("https://talan.bank.gov.ua/get-user-certificate/UCD_TVw6lh72v7PZMmvT","Завантажити сертифікат")</f>
        <v>Завантажити сертифікат</v>
      </c>
    </row>
    <row r="587" spans="1:5" x14ac:dyDescent="0.3">
      <c r="A587" t="s">
        <v>1494</v>
      </c>
      <c r="B587" t="s">
        <v>5</v>
      </c>
      <c r="C587" t="s">
        <v>1495</v>
      </c>
      <c r="D587" t="s">
        <v>1480</v>
      </c>
      <c r="E587" t="str">
        <f>HYPERLINK("https://talan.bank.gov.ua/get-user-certificate/UCD_TGeZhQLjrjtpbZxg","Завантажити сертифікат")</f>
        <v>Завантажити сертифікат</v>
      </c>
    </row>
    <row r="588" spans="1:5" x14ac:dyDescent="0.3">
      <c r="A588" t="s">
        <v>1496</v>
      </c>
      <c r="B588" t="s">
        <v>5</v>
      </c>
      <c r="C588" t="s">
        <v>1497</v>
      </c>
      <c r="D588" t="s">
        <v>1480</v>
      </c>
      <c r="E588" t="str">
        <f>HYPERLINK("https://talan.bank.gov.ua/get-user-certificate/UCD_TWjNyoeBKneDEAXK","Завантажити сертифікат")</f>
        <v>Завантажити сертифікат</v>
      </c>
    </row>
    <row r="589" spans="1:5" x14ac:dyDescent="0.3">
      <c r="A589" t="s">
        <v>1498</v>
      </c>
      <c r="B589" t="s">
        <v>5</v>
      </c>
      <c r="C589" t="s">
        <v>1499</v>
      </c>
      <c r="D589" t="s">
        <v>1480</v>
      </c>
      <c r="E589" t="str">
        <f>HYPERLINK("https://talan.bank.gov.ua/get-user-certificate/UCD_TabX2VkMarF9LwLx","Завантажити сертифікат")</f>
        <v>Завантажити сертифікат</v>
      </c>
    </row>
    <row r="590" spans="1:5" x14ac:dyDescent="0.3">
      <c r="A590" t="s">
        <v>1500</v>
      </c>
      <c r="B590" t="s">
        <v>5</v>
      </c>
      <c r="C590" t="s">
        <v>1501</v>
      </c>
      <c r="D590" t="s">
        <v>1480</v>
      </c>
      <c r="E590" t="str">
        <f>HYPERLINK("https://talan.bank.gov.ua/get-user-certificate/UCD_ThNki4zu7u4kqgVJ","Завантажити сертифікат")</f>
        <v>Завантажити сертифікат</v>
      </c>
    </row>
    <row r="591" spans="1:5" x14ac:dyDescent="0.3">
      <c r="A591" t="s">
        <v>1502</v>
      </c>
      <c r="B591" t="s">
        <v>5</v>
      </c>
      <c r="C591" t="s">
        <v>1503</v>
      </c>
      <c r="D591" t="s">
        <v>1480</v>
      </c>
      <c r="E591" t="str">
        <f>HYPERLINK("https://talan.bank.gov.ua/get-user-certificate/UCD_TZ5K2xaPY55rZRhw","Завантажити сертифікат")</f>
        <v>Завантажити сертифікат</v>
      </c>
    </row>
    <row r="592" spans="1:5" x14ac:dyDescent="0.3">
      <c r="A592" t="s">
        <v>1504</v>
      </c>
      <c r="B592" t="s">
        <v>5</v>
      </c>
      <c r="C592" t="s">
        <v>1505</v>
      </c>
      <c r="D592" t="s">
        <v>1506</v>
      </c>
      <c r="E592" t="str">
        <f>HYPERLINK("https://talan.bank.gov.ua/get-user-certificate/UCD_TYHh2IKmaazYVfwy","Завантажити сертифікат")</f>
        <v>Завантажити сертифікат</v>
      </c>
    </row>
    <row r="593" spans="1:5" x14ac:dyDescent="0.3">
      <c r="A593" t="s">
        <v>1507</v>
      </c>
      <c r="B593" t="s">
        <v>5</v>
      </c>
      <c r="C593" t="s">
        <v>1508</v>
      </c>
      <c r="D593" t="s">
        <v>1480</v>
      </c>
      <c r="E593" t="str">
        <f>HYPERLINK("https://talan.bank.gov.ua/get-user-certificate/UCD_Tr5LGxXbE0yWvI8t","Завантажити сертифікат")</f>
        <v>Завантажити сертифікат</v>
      </c>
    </row>
    <row r="594" spans="1:5" x14ac:dyDescent="0.3">
      <c r="A594" t="s">
        <v>1509</v>
      </c>
      <c r="B594" t="s">
        <v>5</v>
      </c>
      <c r="C594" t="s">
        <v>1510</v>
      </c>
      <c r="D594" t="s">
        <v>1480</v>
      </c>
      <c r="E594" t="str">
        <f>HYPERLINK("https://talan.bank.gov.ua/get-user-certificate/UCD_TQGtm8vlwcNzUB7q","Завантажити сертифікат")</f>
        <v>Завантажити сертифікат</v>
      </c>
    </row>
    <row r="595" spans="1:5" x14ac:dyDescent="0.3">
      <c r="A595" t="s">
        <v>1511</v>
      </c>
      <c r="B595" t="s">
        <v>5</v>
      </c>
      <c r="C595" t="s">
        <v>1512</v>
      </c>
      <c r="D595" t="s">
        <v>1506</v>
      </c>
      <c r="E595" t="str">
        <f>HYPERLINK("https://talan.bank.gov.ua/get-user-certificate/UCD_T-LzhewDeNcdQHz7","Завантажити сертифікат")</f>
        <v>Завантажити сертифікат</v>
      </c>
    </row>
    <row r="596" spans="1:5" x14ac:dyDescent="0.3">
      <c r="A596" t="s">
        <v>1513</v>
      </c>
      <c r="B596" t="s">
        <v>5</v>
      </c>
      <c r="C596" t="s">
        <v>1514</v>
      </c>
      <c r="D596" t="s">
        <v>178</v>
      </c>
      <c r="E596" t="str">
        <f>HYPERLINK("https://talan.bank.gov.ua/get-user-certificate/UCD_T7XlJkjzohavEzjQ","Завантажити сертифікат")</f>
        <v>Завантажити сертифікат</v>
      </c>
    </row>
    <row r="597" spans="1:5" x14ac:dyDescent="0.3">
      <c r="A597" t="s">
        <v>1515</v>
      </c>
      <c r="B597" t="s">
        <v>5</v>
      </c>
      <c r="C597" t="s">
        <v>1516</v>
      </c>
      <c r="D597" t="s">
        <v>1517</v>
      </c>
      <c r="E597" t="str">
        <f>HYPERLINK("https://talan.bank.gov.ua/get-user-certificate/UCD_T6418saZoa2aZOHP","Завантажити сертифікат")</f>
        <v>Завантажити сертифікат</v>
      </c>
    </row>
    <row r="598" spans="1:5" x14ac:dyDescent="0.3">
      <c r="A598" t="s">
        <v>1518</v>
      </c>
      <c r="B598" t="s">
        <v>5</v>
      </c>
      <c r="C598" t="s">
        <v>1519</v>
      </c>
      <c r="D598" t="s">
        <v>1520</v>
      </c>
      <c r="E598" t="str">
        <f>HYPERLINK("https://talan.bank.gov.ua/get-user-certificate/UCD_TJLxq5giSfLGeruG","Завантажити сертифікат")</f>
        <v>Завантажити сертифікат</v>
      </c>
    </row>
    <row r="599" spans="1:5" x14ac:dyDescent="0.3">
      <c r="A599" t="s">
        <v>1521</v>
      </c>
      <c r="B599" t="s">
        <v>5</v>
      </c>
      <c r="C599" t="s">
        <v>1522</v>
      </c>
      <c r="D599" t="s">
        <v>178</v>
      </c>
      <c r="E599" t="str">
        <f>HYPERLINK("https://talan.bank.gov.ua/get-user-certificate/UCD_Ty422OONgQB39DVB","Завантажити сертифікат")</f>
        <v>Завантажити сертифікат</v>
      </c>
    </row>
    <row r="600" spans="1:5" x14ac:dyDescent="0.3">
      <c r="A600" t="s">
        <v>1523</v>
      </c>
      <c r="B600" t="s">
        <v>5</v>
      </c>
      <c r="C600" t="s">
        <v>1524</v>
      </c>
      <c r="D600" t="s">
        <v>1451</v>
      </c>
      <c r="E600" t="str">
        <f>HYPERLINK("https://talan.bank.gov.ua/get-user-certificate/UCD_Te7Q8UYMdJh4C-JR","Завантажити сертифікат")</f>
        <v>Завантажити сертифікат</v>
      </c>
    </row>
    <row r="601" spans="1:5" x14ac:dyDescent="0.3">
      <c r="A601" t="s">
        <v>1525</v>
      </c>
      <c r="B601" t="s">
        <v>5</v>
      </c>
      <c r="C601" t="s">
        <v>1526</v>
      </c>
      <c r="D601" t="s">
        <v>573</v>
      </c>
      <c r="E601" t="str">
        <f>HYPERLINK("https://talan.bank.gov.ua/get-user-certificate/UCD_T_JrqAwaRl2ylR0P","Завантажити сертифікат")</f>
        <v>Завантажити сертифікат</v>
      </c>
    </row>
    <row r="602" spans="1:5" x14ac:dyDescent="0.3">
      <c r="A602" t="s">
        <v>1527</v>
      </c>
      <c r="B602" t="s">
        <v>5</v>
      </c>
      <c r="C602" t="s">
        <v>1528</v>
      </c>
      <c r="D602" t="s">
        <v>1529</v>
      </c>
      <c r="E602" t="str">
        <f>HYPERLINK("https://talan.bank.gov.ua/get-user-certificate/UCD_TgaVaG0cEG2WAER7","Завантажити сертифікат")</f>
        <v>Завантажити сертифікат</v>
      </c>
    </row>
    <row r="603" spans="1:5" x14ac:dyDescent="0.3">
      <c r="A603" t="s">
        <v>1530</v>
      </c>
      <c r="B603" t="s">
        <v>5</v>
      </c>
      <c r="C603" t="s">
        <v>1531</v>
      </c>
      <c r="D603" t="s">
        <v>244</v>
      </c>
      <c r="E603" t="str">
        <f>HYPERLINK("https://talan.bank.gov.ua/get-user-certificate/UCD_TptjWQJiPQ2QLZpT","Завантажити сертифікат")</f>
        <v>Завантажити сертифікат</v>
      </c>
    </row>
    <row r="604" spans="1:5" x14ac:dyDescent="0.3">
      <c r="A604" t="s">
        <v>1532</v>
      </c>
      <c r="B604" t="s">
        <v>5</v>
      </c>
      <c r="C604" t="s">
        <v>1533</v>
      </c>
      <c r="D604" t="s">
        <v>133</v>
      </c>
      <c r="E604" t="str">
        <f>HYPERLINK("https://talan.bank.gov.ua/get-user-certificate/UCD_TMpfTnEb2IjS5BYD","Завантажити сертифікат")</f>
        <v>Завантажити сертифікат</v>
      </c>
    </row>
    <row r="605" spans="1:5" x14ac:dyDescent="0.3">
      <c r="A605" t="s">
        <v>1534</v>
      </c>
      <c r="B605" t="s">
        <v>5</v>
      </c>
      <c r="C605" t="s">
        <v>1535</v>
      </c>
      <c r="D605" t="s">
        <v>175</v>
      </c>
      <c r="E605" t="str">
        <f>HYPERLINK("https://talan.bank.gov.ua/get-user-certificate/UCD_TnfAwEcH6U3hNBV-","Завантажити сертифікат")</f>
        <v>Завантажити сертифікат</v>
      </c>
    </row>
    <row r="606" spans="1:5" x14ac:dyDescent="0.3">
      <c r="A606" t="s">
        <v>1536</v>
      </c>
      <c r="B606" t="s">
        <v>5</v>
      </c>
      <c r="C606" t="s">
        <v>1537</v>
      </c>
      <c r="D606" t="s">
        <v>1538</v>
      </c>
      <c r="E606" t="str">
        <f>HYPERLINK("https://talan.bank.gov.ua/get-user-certificate/UCD_T4DS8tkbLgGOmuYH","Завантажити сертифікат")</f>
        <v>Завантажити сертифікат</v>
      </c>
    </row>
    <row r="607" spans="1:5" x14ac:dyDescent="0.3">
      <c r="A607" t="s">
        <v>1539</v>
      </c>
      <c r="B607" t="s">
        <v>5</v>
      </c>
      <c r="C607" t="s">
        <v>1540</v>
      </c>
      <c r="D607" t="s">
        <v>1541</v>
      </c>
      <c r="E607" t="str">
        <f>HYPERLINK("https://talan.bank.gov.ua/get-user-certificate/UCD_TXahU28fMSoqTgJO","Завантажити сертифікат")</f>
        <v>Завантажити сертифікат</v>
      </c>
    </row>
    <row r="608" spans="1:5" x14ac:dyDescent="0.3">
      <c r="A608" t="s">
        <v>1542</v>
      </c>
      <c r="B608" t="s">
        <v>5</v>
      </c>
      <c r="C608" t="s">
        <v>1543</v>
      </c>
      <c r="D608" t="s">
        <v>175</v>
      </c>
      <c r="E608" t="str">
        <f>HYPERLINK("https://talan.bank.gov.ua/get-user-certificate/UCD_TcPdAZBBzm4TtMsB","Завантажити сертифікат")</f>
        <v>Завантажити сертифікат</v>
      </c>
    </row>
    <row r="609" spans="1:5" x14ac:dyDescent="0.3">
      <c r="A609" t="s">
        <v>1544</v>
      </c>
      <c r="B609" t="s">
        <v>5</v>
      </c>
      <c r="C609" t="s">
        <v>1545</v>
      </c>
      <c r="D609" t="s">
        <v>1211</v>
      </c>
      <c r="E609" t="str">
        <f>HYPERLINK("https://talan.bank.gov.ua/get-user-certificate/UCD_TLO9gcns-gN_9WsQ","Завантажити сертифікат")</f>
        <v>Завантажити сертифікат</v>
      </c>
    </row>
    <row r="610" spans="1:5" x14ac:dyDescent="0.3">
      <c r="A610" t="s">
        <v>1546</v>
      </c>
      <c r="B610" t="s">
        <v>5</v>
      </c>
      <c r="C610" t="s">
        <v>1547</v>
      </c>
      <c r="D610" t="s">
        <v>1541</v>
      </c>
      <c r="E610" t="str">
        <f>HYPERLINK("https://talan.bank.gov.ua/get-user-certificate/UCD_TPbn6oj3-9JSQbmb","Завантажити сертифікат")</f>
        <v>Завантажити сертифікат</v>
      </c>
    </row>
    <row r="611" spans="1:5" x14ac:dyDescent="0.3">
      <c r="A611" t="s">
        <v>1548</v>
      </c>
      <c r="B611" t="s">
        <v>5</v>
      </c>
      <c r="C611" t="s">
        <v>1549</v>
      </c>
      <c r="D611" t="s">
        <v>1541</v>
      </c>
      <c r="E611" t="str">
        <f>HYPERLINK("https://talan.bank.gov.ua/get-user-certificate/UCD_Titac-wedjxAoB4D","Завантажити сертифікат")</f>
        <v>Завантажити сертифікат</v>
      </c>
    </row>
    <row r="612" spans="1:5" x14ac:dyDescent="0.3">
      <c r="A612" t="s">
        <v>1550</v>
      </c>
      <c r="B612" t="s">
        <v>5</v>
      </c>
      <c r="C612" t="s">
        <v>1551</v>
      </c>
      <c r="D612" t="s">
        <v>985</v>
      </c>
      <c r="E612" t="str">
        <f>HYPERLINK("https://talan.bank.gov.ua/get-user-certificate/UCD_TSVAY6l6YkN_fvfe","Завантажити сертифікат")</f>
        <v>Завантажити сертифікат</v>
      </c>
    </row>
    <row r="613" spans="1:5" x14ac:dyDescent="0.3">
      <c r="A613" t="s">
        <v>1552</v>
      </c>
      <c r="B613" t="s">
        <v>5</v>
      </c>
      <c r="C613" t="s">
        <v>1553</v>
      </c>
      <c r="D613" t="s">
        <v>813</v>
      </c>
      <c r="E613" t="str">
        <f>HYPERLINK("https://talan.bank.gov.ua/get-user-certificate/UCD_TrBm4lHwfbihvd6n","Завантажити сертифікат")</f>
        <v>Завантажити сертифікат</v>
      </c>
    </row>
    <row r="614" spans="1:5" x14ac:dyDescent="0.3">
      <c r="A614" t="s">
        <v>1554</v>
      </c>
      <c r="B614" t="s">
        <v>5</v>
      </c>
      <c r="C614" t="s">
        <v>1555</v>
      </c>
      <c r="D614" t="s">
        <v>813</v>
      </c>
      <c r="E614" t="str">
        <f>HYPERLINK("https://talan.bank.gov.ua/get-user-certificate/UCD_TLIzbJUzEHgi2vsG","Завантажити сертифікат")</f>
        <v>Завантажити сертифікат</v>
      </c>
    </row>
    <row r="615" spans="1:5" x14ac:dyDescent="0.3">
      <c r="A615" t="s">
        <v>1556</v>
      </c>
      <c r="B615" t="s">
        <v>5</v>
      </c>
      <c r="C615" t="s">
        <v>1557</v>
      </c>
      <c r="D615" t="s">
        <v>813</v>
      </c>
      <c r="E615" t="str">
        <f>HYPERLINK("https://talan.bank.gov.ua/get-user-certificate/UCD_TNhzRyD-9OSMGRhr","Завантажити сертифікат")</f>
        <v>Завантажити сертифікат</v>
      </c>
    </row>
    <row r="616" spans="1:5" x14ac:dyDescent="0.3">
      <c r="A616" t="s">
        <v>1558</v>
      </c>
      <c r="B616" t="s">
        <v>5</v>
      </c>
      <c r="C616" t="s">
        <v>1559</v>
      </c>
      <c r="D616" t="s">
        <v>1560</v>
      </c>
      <c r="E616" t="str">
        <f>HYPERLINK("https://talan.bank.gov.ua/get-user-certificate/UCD_TWIJEhBdbIJ2MXaM","Завантажити сертифікат")</f>
        <v>Завантажити сертифікат</v>
      </c>
    </row>
    <row r="617" spans="1:5" x14ac:dyDescent="0.3">
      <c r="A617" t="s">
        <v>1561</v>
      </c>
      <c r="B617" t="s">
        <v>5</v>
      </c>
      <c r="C617" t="s">
        <v>1562</v>
      </c>
      <c r="D617" t="s">
        <v>73</v>
      </c>
      <c r="E617" t="str">
        <f>HYPERLINK("https://talan.bank.gov.ua/get-user-certificate/UCD_TBHrxN5LDcCT90U7","Завантажити сертифікат")</f>
        <v>Завантажити сертифікат</v>
      </c>
    </row>
    <row r="618" spans="1:5" x14ac:dyDescent="0.3">
      <c r="A618" t="s">
        <v>1563</v>
      </c>
      <c r="B618" t="s">
        <v>5</v>
      </c>
      <c r="C618" t="s">
        <v>1564</v>
      </c>
      <c r="D618" t="s">
        <v>1565</v>
      </c>
      <c r="E618" t="str">
        <f>HYPERLINK("https://talan.bank.gov.ua/get-user-certificate/UCD_TcU3vKPMjF3-n___","Завантажити сертифікат")</f>
        <v>Завантажити сертифікат</v>
      </c>
    </row>
    <row r="619" spans="1:5" x14ac:dyDescent="0.3">
      <c r="A619" t="s">
        <v>1566</v>
      </c>
      <c r="B619" t="s">
        <v>5</v>
      </c>
      <c r="C619" t="s">
        <v>1567</v>
      </c>
      <c r="D619" t="s">
        <v>1568</v>
      </c>
      <c r="E619" t="str">
        <f>HYPERLINK("https://talan.bank.gov.ua/get-user-certificate/UCD_TRTIYAgUVMg8n9Pf","Завантажити сертифікат")</f>
        <v>Завантажити сертифікат</v>
      </c>
    </row>
    <row r="620" spans="1:5" x14ac:dyDescent="0.3">
      <c r="A620" t="s">
        <v>1569</v>
      </c>
      <c r="B620" t="s">
        <v>5</v>
      </c>
      <c r="C620" t="s">
        <v>1570</v>
      </c>
      <c r="D620" t="s">
        <v>1571</v>
      </c>
      <c r="E620" t="str">
        <f>HYPERLINK("https://talan.bank.gov.ua/get-user-certificate/UCD_TTm48xbDUOA8BbQy","Завантажити сертифікат")</f>
        <v>Завантажити сертифікат</v>
      </c>
    </row>
    <row r="621" spans="1:5" x14ac:dyDescent="0.3">
      <c r="A621" t="s">
        <v>1572</v>
      </c>
      <c r="B621" t="s">
        <v>5</v>
      </c>
      <c r="C621" t="s">
        <v>1573</v>
      </c>
      <c r="D621" t="s">
        <v>1574</v>
      </c>
      <c r="E621" t="str">
        <f>HYPERLINK("https://talan.bank.gov.ua/get-user-certificate/UCD_TGGQk7z5nWlT4Oqz","Завантажити сертифікат")</f>
        <v>Завантажити сертифікат</v>
      </c>
    </row>
    <row r="622" spans="1:5" x14ac:dyDescent="0.3">
      <c r="A622" t="s">
        <v>1575</v>
      </c>
      <c r="B622" t="s">
        <v>5</v>
      </c>
      <c r="C622" t="s">
        <v>1576</v>
      </c>
      <c r="D622" t="s">
        <v>28</v>
      </c>
      <c r="E622" t="str">
        <f>HYPERLINK("https://talan.bank.gov.ua/get-user-certificate/UCD_TA8y7QBb9mXoHpfc","Завантажити сертифікат")</f>
        <v>Завантажити сертифікат</v>
      </c>
    </row>
    <row r="623" spans="1:5" x14ac:dyDescent="0.3">
      <c r="A623" t="s">
        <v>1577</v>
      </c>
      <c r="B623" t="s">
        <v>5</v>
      </c>
      <c r="C623" t="s">
        <v>1578</v>
      </c>
      <c r="D623" t="s">
        <v>178</v>
      </c>
      <c r="E623" t="str">
        <f>HYPERLINK("https://talan.bank.gov.ua/get-user-certificate/UCD_T0Q-Lb_uWMgESP3U","Завантажити сертифікат")</f>
        <v>Завантажити сертифікат</v>
      </c>
    </row>
    <row r="624" spans="1:5" x14ac:dyDescent="0.3">
      <c r="A624" t="s">
        <v>1579</v>
      </c>
      <c r="B624" t="s">
        <v>5</v>
      </c>
      <c r="C624" t="s">
        <v>1580</v>
      </c>
      <c r="D624" t="s">
        <v>1581</v>
      </c>
      <c r="E624" t="str">
        <f>HYPERLINK("https://talan.bank.gov.ua/get-user-certificate/UCD_Tux-F0OqkDZWrB-N","Завантажити сертифікат")</f>
        <v>Завантажити сертифікат</v>
      </c>
    </row>
    <row r="625" spans="1:5" x14ac:dyDescent="0.3">
      <c r="A625" t="s">
        <v>1582</v>
      </c>
      <c r="B625" t="s">
        <v>5</v>
      </c>
      <c r="C625" t="s">
        <v>1583</v>
      </c>
      <c r="D625" t="s">
        <v>1584</v>
      </c>
      <c r="E625" t="str">
        <f>HYPERLINK("https://talan.bank.gov.ua/get-user-certificate/UCD_TirDpRh0J3zeI6v4","Завантажити сертифікат")</f>
        <v>Завантажити сертифікат</v>
      </c>
    </row>
    <row r="626" spans="1:5" x14ac:dyDescent="0.3">
      <c r="A626" t="s">
        <v>1585</v>
      </c>
      <c r="B626" t="s">
        <v>5</v>
      </c>
      <c r="C626" t="s">
        <v>1586</v>
      </c>
      <c r="D626" t="s">
        <v>1538</v>
      </c>
      <c r="E626" t="str">
        <f>HYPERLINK("https://talan.bank.gov.ua/get-user-certificate/UCD_Tavmph4VcoRIhIcZ","Завантажити сертифікат")</f>
        <v>Завантажити сертифікат</v>
      </c>
    </row>
    <row r="627" spans="1:5" x14ac:dyDescent="0.3">
      <c r="A627" t="s">
        <v>1587</v>
      </c>
      <c r="B627" t="s">
        <v>5</v>
      </c>
      <c r="C627" t="s">
        <v>1588</v>
      </c>
      <c r="D627" t="s">
        <v>1589</v>
      </c>
      <c r="E627" t="str">
        <f>HYPERLINK("https://talan.bank.gov.ua/get-user-certificate/UCD_TCEzJ73A0f3ATIha","Завантажити сертифікат")</f>
        <v>Завантажити сертифікат</v>
      </c>
    </row>
    <row r="628" spans="1:5" x14ac:dyDescent="0.3">
      <c r="A628" t="s">
        <v>1590</v>
      </c>
      <c r="B628" t="s">
        <v>5</v>
      </c>
      <c r="C628" t="s">
        <v>1591</v>
      </c>
      <c r="D628" t="s">
        <v>1592</v>
      </c>
      <c r="E628" t="str">
        <f>HYPERLINK("https://talan.bank.gov.ua/get-user-certificate/UCD_TxdxjW7Uq8khQEUh","Завантажити сертифікат")</f>
        <v>Завантажити сертифікат</v>
      </c>
    </row>
    <row r="629" spans="1:5" x14ac:dyDescent="0.3">
      <c r="A629" t="s">
        <v>1593</v>
      </c>
      <c r="B629" t="s">
        <v>5</v>
      </c>
      <c r="C629" t="s">
        <v>1594</v>
      </c>
      <c r="D629" t="s">
        <v>212</v>
      </c>
      <c r="E629" t="str">
        <f>HYPERLINK("https://talan.bank.gov.ua/get-user-certificate/UCD_T6OZgIe-IDlaRSei","Завантажити сертифікат")</f>
        <v>Завантажити сертифікат</v>
      </c>
    </row>
    <row r="630" spans="1:5" x14ac:dyDescent="0.3">
      <c r="A630" t="s">
        <v>1595</v>
      </c>
      <c r="B630" t="s">
        <v>5</v>
      </c>
      <c r="C630" t="s">
        <v>1596</v>
      </c>
      <c r="D630" t="s">
        <v>1597</v>
      </c>
      <c r="E630" t="str">
        <f>HYPERLINK("https://talan.bank.gov.ua/get-user-certificate/UCD_TtAlOpERi9Zeo4bh","Завантажити сертифікат")</f>
        <v>Завантажити сертифікат</v>
      </c>
    </row>
    <row r="631" spans="1:5" x14ac:dyDescent="0.3">
      <c r="A631" t="s">
        <v>1598</v>
      </c>
      <c r="B631" t="s">
        <v>5</v>
      </c>
      <c r="C631" t="s">
        <v>1599</v>
      </c>
      <c r="D631" t="s">
        <v>25</v>
      </c>
      <c r="E631" t="str">
        <f>HYPERLINK("https://talan.bank.gov.ua/get-user-certificate/UCD_THfIc6J2itTYLjZw","Завантажити сертифікат")</f>
        <v>Завантажити сертифікат</v>
      </c>
    </row>
    <row r="632" spans="1:5" x14ac:dyDescent="0.3">
      <c r="A632" t="s">
        <v>1600</v>
      </c>
      <c r="B632" t="s">
        <v>5</v>
      </c>
      <c r="C632" t="s">
        <v>1601</v>
      </c>
      <c r="D632" t="s">
        <v>1602</v>
      </c>
      <c r="E632" t="str">
        <f>HYPERLINK("https://talan.bank.gov.ua/get-user-certificate/UCD_TPTvvQHFoDzbgEo0","Завантажити сертифікат")</f>
        <v>Завантажити сертифікат</v>
      </c>
    </row>
    <row r="633" spans="1:5" x14ac:dyDescent="0.3">
      <c r="A633" t="s">
        <v>1603</v>
      </c>
      <c r="B633" t="s">
        <v>5</v>
      </c>
      <c r="C633" t="s">
        <v>1604</v>
      </c>
      <c r="D633" t="s">
        <v>117</v>
      </c>
      <c r="E633" t="str">
        <f>HYPERLINK("https://talan.bank.gov.ua/get-user-certificate/UCD_TFvJqTiEOLWdGZD6","Завантажити сертифікат")</f>
        <v>Завантажити сертифікат</v>
      </c>
    </row>
    <row r="634" spans="1:5" x14ac:dyDescent="0.3">
      <c r="A634" t="s">
        <v>1605</v>
      </c>
      <c r="B634" t="s">
        <v>5</v>
      </c>
      <c r="C634" t="s">
        <v>1606</v>
      </c>
      <c r="D634" t="s">
        <v>13</v>
      </c>
      <c r="E634" t="str">
        <f>HYPERLINK("https://talan.bank.gov.ua/get-user-certificate/UCD_T9z_mnBP8u40esVb","Завантажити сертифікат")</f>
        <v>Завантажити сертифікат</v>
      </c>
    </row>
    <row r="635" spans="1:5" x14ac:dyDescent="0.3">
      <c r="A635" t="s">
        <v>1607</v>
      </c>
      <c r="B635" t="s">
        <v>5</v>
      </c>
      <c r="C635" t="s">
        <v>1608</v>
      </c>
      <c r="D635" t="s">
        <v>573</v>
      </c>
      <c r="E635" t="str">
        <f>HYPERLINK("https://talan.bank.gov.ua/get-user-certificate/UCD_TWhN6u0GLR_dyjzl","Завантажити сертифікат")</f>
        <v>Завантажити сертифікат</v>
      </c>
    </row>
    <row r="636" spans="1:5" x14ac:dyDescent="0.3">
      <c r="A636" t="s">
        <v>1609</v>
      </c>
      <c r="B636" t="s">
        <v>5</v>
      </c>
      <c r="C636" t="s">
        <v>1610</v>
      </c>
      <c r="D636" t="s">
        <v>904</v>
      </c>
      <c r="E636" t="str">
        <f>HYPERLINK("https://talan.bank.gov.ua/get-user-certificate/UCD_TVOpjknY2dCm5-xl","Завантажити сертифікат")</f>
        <v>Завантажити сертифікат</v>
      </c>
    </row>
    <row r="637" spans="1:5" x14ac:dyDescent="0.3">
      <c r="A637" t="s">
        <v>1611</v>
      </c>
      <c r="B637" t="s">
        <v>5</v>
      </c>
      <c r="C637" t="s">
        <v>1612</v>
      </c>
      <c r="D637" t="s">
        <v>13</v>
      </c>
      <c r="E637" t="str">
        <f>HYPERLINK("https://talan.bank.gov.ua/get-user-certificate/UCD_T56tZHhWq_PZuZtZ","Завантажити сертифікат")</f>
        <v>Завантажити сертифікат</v>
      </c>
    </row>
    <row r="638" spans="1:5" x14ac:dyDescent="0.3">
      <c r="A638" t="s">
        <v>1613</v>
      </c>
      <c r="B638" t="s">
        <v>5</v>
      </c>
      <c r="C638" t="s">
        <v>1614</v>
      </c>
      <c r="D638" t="s">
        <v>519</v>
      </c>
      <c r="E638" t="str">
        <f>HYPERLINK("https://talan.bank.gov.ua/get-user-certificate/UCD_TDx1cNR7WaOm45r4","Завантажити сертифікат")</f>
        <v>Завантажити сертифікат</v>
      </c>
    </row>
    <row r="639" spans="1:5" x14ac:dyDescent="0.3">
      <c r="A639" t="s">
        <v>1615</v>
      </c>
      <c r="B639" t="s">
        <v>5</v>
      </c>
      <c r="C639" t="s">
        <v>1616</v>
      </c>
      <c r="D639" t="s">
        <v>831</v>
      </c>
      <c r="E639" t="str">
        <f>HYPERLINK("https://talan.bank.gov.ua/get-user-certificate/UCD_TGvJZ4-0JCE6w1-V","Завантажити сертифікат")</f>
        <v>Завантажити сертифікат</v>
      </c>
    </row>
    <row r="640" spans="1:5" x14ac:dyDescent="0.3">
      <c r="A640" t="s">
        <v>1617</v>
      </c>
      <c r="B640" t="s">
        <v>5</v>
      </c>
      <c r="C640" t="s">
        <v>1618</v>
      </c>
      <c r="D640" t="s">
        <v>1619</v>
      </c>
      <c r="E640" t="str">
        <f>HYPERLINK("https://talan.bank.gov.ua/get-user-certificate/UCD_TtRUsWjY0yL7ksxI","Завантажити сертифікат")</f>
        <v>Завантажити сертифікат</v>
      </c>
    </row>
    <row r="641" spans="1:5" x14ac:dyDescent="0.3">
      <c r="A641" t="s">
        <v>1620</v>
      </c>
      <c r="B641" t="s">
        <v>5</v>
      </c>
      <c r="C641" t="s">
        <v>1621</v>
      </c>
      <c r="D641" t="s">
        <v>1622</v>
      </c>
      <c r="E641" t="str">
        <f>HYPERLINK("https://talan.bank.gov.ua/get-user-certificate/UCD_Tyr2tAWWxAO_gOH_","Завантажити сертифікат")</f>
        <v>Завантажити сертифікат</v>
      </c>
    </row>
    <row r="642" spans="1:5" x14ac:dyDescent="0.3">
      <c r="A642" t="s">
        <v>1623</v>
      </c>
      <c r="B642" t="s">
        <v>5</v>
      </c>
      <c r="C642" t="s">
        <v>1624</v>
      </c>
      <c r="D642" t="s">
        <v>985</v>
      </c>
      <c r="E642" t="str">
        <f>HYPERLINK("https://talan.bank.gov.ua/get-user-certificate/UCD_Tp2jbFjxOmZofdND","Завантажити сертифікат")</f>
        <v>Завантажити сертифікат</v>
      </c>
    </row>
    <row r="643" spans="1:5" x14ac:dyDescent="0.3">
      <c r="A643" t="s">
        <v>1625</v>
      </c>
      <c r="B643" t="s">
        <v>5</v>
      </c>
      <c r="C643" t="s">
        <v>1626</v>
      </c>
      <c r="D643" t="s">
        <v>25</v>
      </c>
      <c r="E643" t="str">
        <f>HYPERLINK("https://talan.bank.gov.ua/get-user-certificate/UCD_TRVPEHmUBUIOycuq","Завантажити сертифікат")</f>
        <v>Завантажити сертифікат</v>
      </c>
    </row>
    <row r="644" spans="1:5" x14ac:dyDescent="0.3">
      <c r="A644" t="s">
        <v>1627</v>
      </c>
      <c r="B644" t="s">
        <v>5</v>
      </c>
      <c r="C644" t="s">
        <v>1628</v>
      </c>
      <c r="D644" t="s">
        <v>178</v>
      </c>
      <c r="E644" t="str">
        <f>HYPERLINK("https://talan.bank.gov.ua/get-user-certificate/UCD_TV51Xw8Wp049dHZd","Завантажити сертифікат")</f>
        <v>Завантажити сертифікат</v>
      </c>
    </row>
    <row r="645" spans="1:5" x14ac:dyDescent="0.3">
      <c r="A645" t="s">
        <v>1629</v>
      </c>
      <c r="B645" t="s">
        <v>5</v>
      </c>
      <c r="C645" t="s">
        <v>1630</v>
      </c>
      <c r="D645" t="s">
        <v>73</v>
      </c>
      <c r="E645" t="str">
        <f>HYPERLINK("https://talan.bank.gov.ua/get-user-certificate/UCD_TNCgvgz7-CzyeVj6","Завантажити сертифікат")</f>
        <v>Завантажити сертифікат</v>
      </c>
    </row>
    <row r="646" spans="1:5" x14ac:dyDescent="0.3">
      <c r="A646" t="s">
        <v>1631</v>
      </c>
      <c r="B646" t="s">
        <v>5</v>
      </c>
      <c r="C646" t="s">
        <v>1632</v>
      </c>
      <c r="D646" t="s">
        <v>223</v>
      </c>
      <c r="E646" t="str">
        <f>HYPERLINK("https://talan.bank.gov.ua/get-user-certificate/UCD_Tf1TrplDLVJDStDj","Завантажити сертифікат")</f>
        <v>Завантажити сертифікат</v>
      </c>
    </row>
    <row r="647" spans="1:5" x14ac:dyDescent="0.3">
      <c r="A647" t="s">
        <v>1633</v>
      </c>
      <c r="B647" t="s">
        <v>5</v>
      </c>
      <c r="C647" t="s">
        <v>1634</v>
      </c>
      <c r="D647" t="s">
        <v>1635</v>
      </c>
      <c r="E647" t="str">
        <f>HYPERLINK("https://talan.bank.gov.ua/get-user-certificate/UCD_T7X24tc9AB9XWB0J","Завантажити сертифікат")</f>
        <v>Завантажити сертифікат</v>
      </c>
    </row>
    <row r="648" spans="1:5" x14ac:dyDescent="0.3">
      <c r="A648" t="s">
        <v>1636</v>
      </c>
      <c r="B648" t="s">
        <v>5</v>
      </c>
      <c r="C648" t="s">
        <v>745</v>
      </c>
      <c r="D648" t="s">
        <v>745</v>
      </c>
      <c r="E648" t="str">
        <f>HYPERLINK("https://talan.bank.gov.ua/get-user-certificate/UCD_T7c-ybyFKYczc9Bo","Завантажити сертифікат")</f>
        <v>Завантажити сертифікат</v>
      </c>
    </row>
    <row r="649" spans="1:5" x14ac:dyDescent="0.3">
      <c r="A649" t="s">
        <v>1637</v>
      </c>
      <c r="B649" t="s">
        <v>5</v>
      </c>
      <c r="C649" t="s">
        <v>1638</v>
      </c>
      <c r="D649" t="s">
        <v>1464</v>
      </c>
      <c r="E649" t="str">
        <f>HYPERLINK("https://talan.bank.gov.ua/get-user-certificate/UCD_TdCEu8kFqbqg9Ysu","Завантажити сертифікат")</f>
        <v>Завантажити сертифікат</v>
      </c>
    </row>
    <row r="650" spans="1:5" x14ac:dyDescent="0.3">
      <c r="A650" t="s">
        <v>1639</v>
      </c>
      <c r="B650" t="s">
        <v>5</v>
      </c>
      <c r="C650" t="s">
        <v>1640</v>
      </c>
      <c r="D650" t="s">
        <v>250</v>
      </c>
      <c r="E650" t="str">
        <f>HYPERLINK("https://talan.bank.gov.ua/get-user-certificate/UCD_Thm5kHmpiV7gDp-s","Завантажити сертифікат")</f>
        <v>Завантажити сертифікат</v>
      </c>
    </row>
    <row r="651" spans="1:5" x14ac:dyDescent="0.3">
      <c r="A651" t="s">
        <v>1641</v>
      </c>
      <c r="B651" t="s">
        <v>5</v>
      </c>
      <c r="C651" t="s">
        <v>1642</v>
      </c>
      <c r="D651" t="s">
        <v>13</v>
      </c>
      <c r="E651" t="str">
        <f>HYPERLINK("https://talan.bank.gov.ua/get-user-certificate/UCD_TdhM-kGnerIvhSNl","Завантажити сертифікат")</f>
        <v>Завантажити сертифікат</v>
      </c>
    </row>
    <row r="652" spans="1:5" x14ac:dyDescent="0.3">
      <c r="A652" t="s">
        <v>1643</v>
      </c>
      <c r="B652" t="s">
        <v>5</v>
      </c>
      <c r="C652" t="s">
        <v>1644</v>
      </c>
      <c r="D652" t="s">
        <v>1645</v>
      </c>
      <c r="E652" t="str">
        <f>HYPERLINK("https://talan.bank.gov.ua/get-user-certificate/UCD_TN6Kb7ZsJzJPuy-s","Завантажити сертифікат")</f>
        <v>Завантажити сертифікат</v>
      </c>
    </row>
    <row r="653" spans="1:5" x14ac:dyDescent="0.3">
      <c r="A653" t="s">
        <v>1646</v>
      </c>
      <c r="B653" t="s">
        <v>5</v>
      </c>
      <c r="C653" t="s">
        <v>1647</v>
      </c>
      <c r="D653" t="s">
        <v>1648</v>
      </c>
      <c r="E653" t="str">
        <f>HYPERLINK("https://talan.bank.gov.ua/get-user-certificate/UCD_TTb_wo5agR6ld5Kz","Завантажити сертифікат")</f>
        <v>Завантажити сертифікат</v>
      </c>
    </row>
    <row r="654" spans="1:5" x14ac:dyDescent="0.3">
      <c r="A654" t="s">
        <v>1649</v>
      </c>
      <c r="B654" t="s">
        <v>5</v>
      </c>
      <c r="C654" t="s">
        <v>1650</v>
      </c>
      <c r="D654" t="s">
        <v>223</v>
      </c>
      <c r="E654" t="str">
        <f>HYPERLINK("https://talan.bank.gov.ua/get-user-certificate/UCD_TTZOt5x96crCZpYH","Завантажити сертифікат")</f>
        <v>Завантажити сертифікат</v>
      </c>
    </row>
    <row r="655" spans="1:5" x14ac:dyDescent="0.3">
      <c r="A655" t="s">
        <v>1651</v>
      </c>
      <c r="B655" t="s">
        <v>5</v>
      </c>
      <c r="C655" t="s">
        <v>1652</v>
      </c>
      <c r="D655" t="s">
        <v>904</v>
      </c>
      <c r="E655" t="str">
        <f>HYPERLINK("https://talan.bank.gov.ua/get-user-certificate/UCD_TGO4wxf8wvqo6o_r","Завантажити сертифікат")</f>
        <v>Завантажити сертифікат</v>
      </c>
    </row>
    <row r="656" spans="1:5" x14ac:dyDescent="0.3">
      <c r="A656" t="s">
        <v>1653</v>
      </c>
      <c r="B656" t="s">
        <v>5</v>
      </c>
      <c r="C656" t="s">
        <v>1654</v>
      </c>
      <c r="D656" t="s">
        <v>223</v>
      </c>
      <c r="E656" t="str">
        <f>HYPERLINK("https://talan.bank.gov.ua/get-user-certificate/UCD_TzB5g0IcYWw1rHOZ","Завантажити сертифікат")</f>
        <v>Завантажити сертифікат</v>
      </c>
    </row>
    <row r="657" spans="1:5" x14ac:dyDescent="0.3">
      <c r="A657" t="s">
        <v>1655</v>
      </c>
      <c r="B657" t="s">
        <v>5</v>
      </c>
      <c r="C657" t="s">
        <v>1656</v>
      </c>
      <c r="D657" t="s">
        <v>13</v>
      </c>
      <c r="E657" t="str">
        <f>HYPERLINK("https://talan.bank.gov.ua/get-user-certificate/UCD_TDNwzBVlX_TEv49e","Завантажити сертифікат")</f>
        <v>Завантажити сертифікат</v>
      </c>
    </row>
    <row r="658" spans="1:5" x14ac:dyDescent="0.3">
      <c r="A658" t="s">
        <v>1657</v>
      </c>
      <c r="B658" t="s">
        <v>5</v>
      </c>
      <c r="C658" t="s">
        <v>1658</v>
      </c>
      <c r="D658" t="s">
        <v>1541</v>
      </c>
      <c r="E658" t="str">
        <f>HYPERLINK("https://talan.bank.gov.ua/get-user-certificate/UCD_TzEInr0md7OzsuqS","Завантажити сертифікат")</f>
        <v>Завантажити сертифікат</v>
      </c>
    </row>
    <row r="659" spans="1:5" x14ac:dyDescent="0.3">
      <c r="A659" t="s">
        <v>1659</v>
      </c>
      <c r="B659" t="s">
        <v>5</v>
      </c>
      <c r="C659" t="s">
        <v>1660</v>
      </c>
      <c r="D659" t="s">
        <v>1661</v>
      </c>
      <c r="E659" t="str">
        <f>HYPERLINK("https://talan.bank.gov.ua/get-user-certificate/UCD_TCE-zgjyQNNgmyEp","Завантажити сертифікат")</f>
        <v>Завантажити сертифікат</v>
      </c>
    </row>
    <row r="660" spans="1:5" x14ac:dyDescent="0.3">
      <c r="A660" t="s">
        <v>1662</v>
      </c>
      <c r="B660" t="s">
        <v>5</v>
      </c>
      <c r="C660" t="s">
        <v>1663</v>
      </c>
      <c r="D660" t="s">
        <v>1661</v>
      </c>
      <c r="E660" t="str">
        <f>HYPERLINK("https://talan.bank.gov.ua/get-user-certificate/UCD_TY214IdsUEL0LZ8u","Завантажити сертифікат")</f>
        <v>Завантажити сертифікат</v>
      </c>
    </row>
    <row r="661" spans="1:5" x14ac:dyDescent="0.3">
      <c r="A661" t="s">
        <v>1664</v>
      </c>
      <c r="B661" t="s">
        <v>5</v>
      </c>
      <c r="C661" t="s">
        <v>1665</v>
      </c>
      <c r="D661" t="s">
        <v>1661</v>
      </c>
      <c r="E661" t="str">
        <f>HYPERLINK("https://talan.bank.gov.ua/get-user-certificate/UCD_TUWHPeNW-uj0YbBU","Завантажити сертифікат")</f>
        <v>Завантажити сертифікат</v>
      </c>
    </row>
    <row r="662" spans="1:5" x14ac:dyDescent="0.3">
      <c r="A662" t="s">
        <v>1666</v>
      </c>
      <c r="B662" t="s">
        <v>5</v>
      </c>
      <c r="C662" t="s">
        <v>1667</v>
      </c>
      <c r="D662" t="s">
        <v>1668</v>
      </c>
      <c r="E662" t="str">
        <f>HYPERLINK("https://talan.bank.gov.ua/get-user-certificate/UCD_ToQUFlVgvqBeRHpE","Завантажити сертифікат")</f>
        <v>Завантажити сертифікат</v>
      </c>
    </row>
    <row r="663" spans="1:5" x14ac:dyDescent="0.3">
      <c r="A663" t="s">
        <v>1669</v>
      </c>
      <c r="B663" t="s">
        <v>5</v>
      </c>
      <c r="C663" t="s">
        <v>1670</v>
      </c>
      <c r="D663" t="s">
        <v>1671</v>
      </c>
      <c r="E663" t="str">
        <f>HYPERLINK("https://talan.bank.gov.ua/get-user-certificate/UCD_TGtDcBrUzMTP91kK","Завантажити сертифікат")</f>
        <v>Завантажити сертифікат</v>
      </c>
    </row>
    <row r="664" spans="1:5" x14ac:dyDescent="0.3">
      <c r="A664" t="s">
        <v>1672</v>
      </c>
      <c r="B664" t="s">
        <v>5</v>
      </c>
      <c r="C664" t="s">
        <v>1673</v>
      </c>
      <c r="D664" t="s">
        <v>312</v>
      </c>
      <c r="E664" t="str">
        <f>HYPERLINK("https://talan.bank.gov.ua/get-user-certificate/UCD_TPpACn1M8yLURi8I","Завантажити сертифікат")</f>
        <v>Завантажити сертифікат</v>
      </c>
    </row>
    <row r="665" spans="1:5" x14ac:dyDescent="0.3">
      <c r="A665" t="s">
        <v>1674</v>
      </c>
      <c r="B665" t="s">
        <v>5</v>
      </c>
      <c r="C665" t="s">
        <v>1675</v>
      </c>
      <c r="D665" t="s">
        <v>117</v>
      </c>
      <c r="E665" t="str">
        <f>HYPERLINK("https://talan.bank.gov.ua/get-user-certificate/UCD_TAiX6u4m6DN3AxGx","Завантажити сертифікат")</f>
        <v>Завантажити сертифікат</v>
      </c>
    </row>
    <row r="666" spans="1:5" x14ac:dyDescent="0.3">
      <c r="A666" t="s">
        <v>1676</v>
      </c>
      <c r="B666" t="s">
        <v>5</v>
      </c>
      <c r="C666" t="s">
        <v>1677</v>
      </c>
      <c r="D666" t="s">
        <v>1238</v>
      </c>
      <c r="E666" t="str">
        <f>HYPERLINK("https://talan.bank.gov.ua/get-user-certificate/UCD_Ti0PriV2zErFJy7C","Завантажити сертифікат")</f>
        <v>Завантажити сертифікат</v>
      </c>
    </row>
    <row r="667" spans="1:5" x14ac:dyDescent="0.3">
      <c r="A667" t="s">
        <v>1678</v>
      </c>
      <c r="B667" t="s">
        <v>5</v>
      </c>
      <c r="C667" t="s">
        <v>1679</v>
      </c>
      <c r="D667" t="s">
        <v>1680</v>
      </c>
      <c r="E667" t="str">
        <f>HYPERLINK("https://talan.bank.gov.ua/get-user-certificate/UCD_TQ3-cuvSY7CFCuXG","Завантажити сертифікат")</f>
        <v>Завантажити сертифікат</v>
      </c>
    </row>
    <row r="668" spans="1:5" x14ac:dyDescent="0.3">
      <c r="A668" t="s">
        <v>1681</v>
      </c>
      <c r="B668" t="s">
        <v>5</v>
      </c>
      <c r="C668" t="s">
        <v>1682</v>
      </c>
      <c r="D668" t="s">
        <v>73</v>
      </c>
      <c r="E668" t="str">
        <f>HYPERLINK("https://talan.bank.gov.ua/get-user-certificate/UCD_T4ie9eokhiY_JVfS","Завантажити сертифікат")</f>
        <v>Завантажити сертифікат</v>
      </c>
    </row>
    <row r="669" spans="1:5" x14ac:dyDescent="0.3">
      <c r="A669" t="s">
        <v>1683</v>
      </c>
      <c r="B669" t="s">
        <v>5</v>
      </c>
      <c r="C669" t="s">
        <v>1684</v>
      </c>
      <c r="D669" t="s">
        <v>1685</v>
      </c>
      <c r="E669" t="str">
        <f>HYPERLINK("https://talan.bank.gov.ua/get-user-certificate/UCD_TR4EjgJVnd-DhfPT","Завантажити сертифікат")</f>
        <v>Завантажити сертифікат</v>
      </c>
    </row>
    <row r="670" spans="1:5" x14ac:dyDescent="0.3">
      <c r="A670" t="s">
        <v>1686</v>
      </c>
      <c r="B670" t="s">
        <v>5</v>
      </c>
      <c r="C670" t="s">
        <v>1687</v>
      </c>
      <c r="D670" t="s">
        <v>42</v>
      </c>
      <c r="E670" t="str">
        <f>HYPERLINK("https://talan.bank.gov.ua/get-user-certificate/UCD_TzuhKoLUJCqGQp67","Завантажити сертифікат")</f>
        <v>Завантажити сертифікат</v>
      </c>
    </row>
    <row r="671" spans="1:5" x14ac:dyDescent="0.3">
      <c r="A671" t="s">
        <v>1688</v>
      </c>
      <c r="B671" t="s">
        <v>5</v>
      </c>
      <c r="C671" t="s">
        <v>1689</v>
      </c>
      <c r="D671" t="s">
        <v>1690</v>
      </c>
      <c r="E671" t="str">
        <f>HYPERLINK("https://talan.bank.gov.ua/get-user-certificate/UCD_TdsSXQ3Z5mTU9qK7","Завантажити сертифікат")</f>
        <v>Завантажити сертифікат</v>
      </c>
    </row>
    <row r="672" spans="1:5" x14ac:dyDescent="0.3">
      <c r="A672" t="s">
        <v>1691</v>
      </c>
      <c r="B672" t="s">
        <v>5</v>
      </c>
      <c r="C672" t="s">
        <v>1692</v>
      </c>
      <c r="D672" t="s">
        <v>1693</v>
      </c>
      <c r="E672" t="str">
        <f>HYPERLINK("https://talan.bank.gov.ua/get-user-certificate/UCD_TRM1E-Cf_hCxT4TK","Завантажити сертифікат")</f>
        <v>Завантажити сертифікат</v>
      </c>
    </row>
    <row r="673" spans="1:5" x14ac:dyDescent="0.3">
      <c r="A673" t="s">
        <v>1694</v>
      </c>
      <c r="B673" t="s">
        <v>5</v>
      </c>
      <c r="C673" t="s">
        <v>1695</v>
      </c>
      <c r="D673" t="s">
        <v>223</v>
      </c>
      <c r="E673" t="str">
        <f>HYPERLINK("https://talan.bank.gov.ua/get-user-certificate/UCD_TuWgdTtmvQDkMuGd","Завантажити сертифікат")</f>
        <v>Завантажити сертифікат</v>
      </c>
    </row>
    <row r="674" spans="1:5" x14ac:dyDescent="0.3">
      <c r="A674" t="s">
        <v>1696</v>
      </c>
      <c r="B674" t="s">
        <v>5</v>
      </c>
      <c r="C674" t="s">
        <v>1697</v>
      </c>
      <c r="D674" t="s">
        <v>1211</v>
      </c>
      <c r="E674" t="str">
        <f>HYPERLINK("https://talan.bank.gov.ua/get-user-certificate/UCD_Tl7A7_IqgGb9z229","Завантажити сертифікат")</f>
        <v>Завантажити сертифікат</v>
      </c>
    </row>
    <row r="675" spans="1:5" x14ac:dyDescent="0.3">
      <c r="A675" t="s">
        <v>1698</v>
      </c>
      <c r="B675" t="s">
        <v>5</v>
      </c>
      <c r="C675" t="s">
        <v>1699</v>
      </c>
      <c r="D675" t="s">
        <v>1211</v>
      </c>
      <c r="E675" t="str">
        <f>HYPERLINK("https://talan.bank.gov.ua/get-user-certificate/UCD_Thu7-y1SK0rsUZzi","Завантажити сертифікат")</f>
        <v>Завантажити сертифікат</v>
      </c>
    </row>
    <row r="676" spans="1:5" x14ac:dyDescent="0.3">
      <c r="A676" t="s">
        <v>1700</v>
      </c>
      <c r="B676" t="s">
        <v>5</v>
      </c>
      <c r="C676" t="s">
        <v>1701</v>
      </c>
      <c r="D676" t="s">
        <v>226</v>
      </c>
      <c r="E676" t="str">
        <f>HYPERLINK("https://talan.bank.gov.ua/get-user-certificate/UCD_Tmxwyx5Ubtk_47bR","Завантажити сертифікат")</f>
        <v>Завантажити сертифікат</v>
      </c>
    </row>
    <row r="677" spans="1:5" x14ac:dyDescent="0.3">
      <c r="A677" t="s">
        <v>1702</v>
      </c>
      <c r="B677" t="s">
        <v>5</v>
      </c>
      <c r="C677" t="s">
        <v>1703</v>
      </c>
      <c r="D677" t="s">
        <v>1704</v>
      </c>
      <c r="E677" t="str">
        <f>HYPERLINK("https://talan.bank.gov.ua/get-user-certificate/UCD_TXay6IsQWArnfT0H","Завантажити сертифікат")</f>
        <v>Завантажити сертифікат</v>
      </c>
    </row>
    <row r="678" spans="1:5" x14ac:dyDescent="0.3">
      <c r="A678" t="s">
        <v>1705</v>
      </c>
      <c r="B678" t="s">
        <v>5</v>
      </c>
      <c r="C678" t="s">
        <v>1706</v>
      </c>
      <c r="D678" t="s">
        <v>226</v>
      </c>
      <c r="E678" t="str">
        <f>HYPERLINK("https://talan.bank.gov.ua/get-user-certificate/UCD_Tg_dRyzfPgaqysG1","Завантажити сертифікат")</f>
        <v>Завантажити сертифікат</v>
      </c>
    </row>
    <row r="679" spans="1:5" x14ac:dyDescent="0.3">
      <c r="A679" t="s">
        <v>1707</v>
      </c>
      <c r="B679" t="s">
        <v>5</v>
      </c>
      <c r="C679" t="s">
        <v>1708</v>
      </c>
      <c r="D679" t="s">
        <v>1709</v>
      </c>
      <c r="E679" t="str">
        <f>HYPERLINK("https://talan.bank.gov.ua/get-user-certificate/UCD_T2p5FD9n_d5bMCuX","Завантажити сертифікат")</f>
        <v>Завантажити сертифікат</v>
      </c>
    </row>
    <row r="680" spans="1:5" x14ac:dyDescent="0.3">
      <c r="A680" t="s">
        <v>1710</v>
      </c>
      <c r="B680" t="s">
        <v>5</v>
      </c>
      <c r="C680" t="s">
        <v>1711</v>
      </c>
      <c r="D680" t="s">
        <v>223</v>
      </c>
      <c r="E680" t="str">
        <f>HYPERLINK("https://talan.bank.gov.ua/get-user-certificate/UCD_TorvGdAc_ckJS4IM","Завантажити сертифікат")</f>
        <v>Завантажити сертифікат</v>
      </c>
    </row>
    <row r="681" spans="1:5" x14ac:dyDescent="0.3">
      <c r="A681" t="s">
        <v>1712</v>
      </c>
      <c r="B681" t="s">
        <v>5</v>
      </c>
      <c r="C681" t="s">
        <v>1713</v>
      </c>
      <c r="D681" t="s">
        <v>226</v>
      </c>
      <c r="E681" t="str">
        <f>HYPERLINK("https://talan.bank.gov.ua/get-user-certificate/UCD_T6kHAs9ODuhSBLVx","Завантажити сертифікат")</f>
        <v>Завантажити сертифікат</v>
      </c>
    </row>
    <row r="682" spans="1:5" x14ac:dyDescent="0.3">
      <c r="A682" t="s">
        <v>1714</v>
      </c>
      <c r="B682" t="s">
        <v>5</v>
      </c>
      <c r="C682" t="s">
        <v>1715</v>
      </c>
      <c r="D682" t="s">
        <v>1716</v>
      </c>
      <c r="E682" t="str">
        <f>HYPERLINK("https://talan.bank.gov.ua/get-user-certificate/UCD_TTP5ttOhPtMowpBg","Завантажити сертифікат")</f>
        <v>Завантажити сертифікат</v>
      </c>
    </row>
    <row r="683" spans="1:5" x14ac:dyDescent="0.3">
      <c r="A683" t="s">
        <v>1717</v>
      </c>
      <c r="B683" t="s">
        <v>5</v>
      </c>
      <c r="C683" t="s">
        <v>1718</v>
      </c>
      <c r="D683" t="s">
        <v>1719</v>
      </c>
      <c r="E683" t="str">
        <f>HYPERLINK("https://talan.bank.gov.ua/get-user-certificate/UCD_Tr7uhLKxgwhttVlK","Завантажити сертифікат")</f>
        <v>Завантажити сертифікат</v>
      </c>
    </row>
    <row r="684" spans="1:5" x14ac:dyDescent="0.3">
      <c r="A684" t="s">
        <v>1720</v>
      </c>
      <c r="B684" t="s">
        <v>5</v>
      </c>
      <c r="C684" t="s">
        <v>1721</v>
      </c>
      <c r="D684" t="s">
        <v>1722</v>
      </c>
      <c r="E684" t="str">
        <f>HYPERLINK("https://talan.bank.gov.ua/get-user-certificate/UCD_Tu1cPH0Plh44zYKH","Завантажити сертифікат")</f>
        <v>Завантажити сертифікат</v>
      </c>
    </row>
    <row r="685" spans="1:5" x14ac:dyDescent="0.3">
      <c r="A685" t="s">
        <v>1723</v>
      </c>
      <c r="B685" t="s">
        <v>5</v>
      </c>
      <c r="C685" t="s">
        <v>1724</v>
      </c>
      <c r="D685" t="s">
        <v>1725</v>
      </c>
      <c r="E685" t="str">
        <f>HYPERLINK("https://talan.bank.gov.ua/get-user-certificate/UCD_TWY7VoL1xTFkJtEv","Завантажити сертифікат")</f>
        <v>Завантажити сертифікат</v>
      </c>
    </row>
    <row r="686" spans="1:5" x14ac:dyDescent="0.3">
      <c r="A686" t="s">
        <v>1726</v>
      </c>
      <c r="B686" t="s">
        <v>5</v>
      </c>
      <c r="C686" t="s">
        <v>1727</v>
      </c>
      <c r="D686" t="s">
        <v>391</v>
      </c>
      <c r="E686" t="str">
        <f>HYPERLINK("https://talan.bank.gov.ua/get-user-certificate/UCD_TQBMl-XAWP6G9PWW","Завантажити сертифікат")</f>
        <v>Завантажити сертифікат</v>
      </c>
    </row>
    <row r="687" spans="1:5" x14ac:dyDescent="0.3">
      <c r="A687" t="s">
        <v>1728</v>
      </c>
      <c r="B687" t="s">
        <v>5</v>
      </c>
      <c r="C687" t="s">
        <v>1729</v>
      </c>
      <c r="D687" t="s">
        <v>1730</v>
      </c>
      <c r="E687" t="str">
        <f>HYPERLINK("https://talan.bank.gov.ua/get-user-certificate/UCD_TgwDkRRD1ZePPZbh","Завантажити сертифікат")</f>
        <v>Завантажити сертифікат</v>
      </c>
    </row>
    <row r="688" spans="1:5" x14ac:dyDescent="0.3">
      <c r="A688" t="s">
        <v>1731</v>
      </c>
      <c r="B688" t="s">
        <v>5</v>
      </c>
      <c r="C688" t="s">
        <v>1732</v>
      </c>
      <c r="D688" t="s">
        <v>1733</v>
      </c>
      <c r="E688" t="str">
        <f>HYPERLINK("https://talan.bank.gov.ua/get-user-certificate/UCD_Tf4KRAHo2Sezdffh","Завантажити сертифікат")</f>
        <v>Завантажити сертифікат</v>
      </c>
    </row>
    <row r="689" spans="1:5" x14ac:dyDescent="0.3">
      <c r="A689" t="s">
        <v>1734</v>
      </c>
      <c r="B689" t="s">
        <v>5</v>
      </c>
      <c r="C689" t="s">
        <v>1735</v>
      </c>
      <c r="D689" t="s">
        <v>1736</v>
      </c>
      <c r="E689" t="str">
        <f>HYPERLINK("https://talan.bank.gov.ua/get-user-certificate/UCD_TtTDoxRN8qnM2fNJ","Завантажити сертифікат")</f>
        <v>Завантажити сертифікат</v>
      </c>
    </row>
    <row r="690" spans="1:5" x14ac:dyDescent="0.3">
      <c r="A690" t="s">
        <v>1737</v>
      </c>
      <c r="B690" t="s">
        <v>5</v>
      </c>
      <c r="C690" t="s">
        <v>1738</v>
      </c>
      <c r="D690" t="s">
        <v>1739</v>
      </c>
      <c r="E690" t="str">
        <f>HYPERLINK("https://talan.bank.gov.ua/get-user-certificate/UCD_TTkr_X7C86xzJGfv","Завантажити сертифікат")</f>
        <v>Завантажити сертифікат</v>
      </c>
    </row>
    <row r="691" spans="1:5" x14ac:dyDescent="0.3">
      <c r="A691" t="s">
        <v>1740</v>
      </c>
      <c r="B691" t="s">
        <v>5</v>
      </c>
      <c r="C691" t="s">
        <v>1741</v>
      </c>
      <c r="D691" t="s">
        <v>1742</v>
      </c>
      <c r="E691" t="str">
        <f>HYPERLINK("https://talan.bank.gov.ua/get-user-certificate/UCD_TMQGq4vIIwl9knKk","Завантажити сертифікат")</f>
        <v>Завантажити сертифікат</v>
      </c>
    </row>
    <row r="692" spans="1:5" x14ac:dyDescent="0.3">
      <c r="A692" t="s">
        <v>1743</v>
      </c>
      <c r="B692" t="s">
        <v>5</v>
      </c>
      <c r="C692" t="s">
        <v>1744</v>
      </c>
      <c r="D692" t="s">
        <v>1238</v>
      </c>
      <c r="E692" t="str">
        <f>HYPERLINK("https://talan.bank.gov.ua/get-user-certificate/UCD_TY5tOuB6ZZrZ3Cvt","Завантажити сертифікат")</f>
        <v>Завантажити сертифікат</v>
      </c>
    </row>
    <row r="693" spans="1:5" x14ac:dyDescent="0.3">
      <c r="A693" t="s">
        <v>1745</v>
      </c>
      <c r="B693" t="s">
        <v>5</v>
      </c>
      <c r="C693" t="s">
        <v>1746</v>
      </c>
      <c r="D693" t="s">
        <v>1747</v>
      </c>
      <c r="E693" t="str">
        <f>HYPERLINK("https://talan.bank.gov.ua/get-user-certificate/UCD_T-6vj6jJQbyNYgjE","Завантажити сертифікат")</f>
        <v>Завантажити сертифікат</v>
      </c>
    </row>
    <row r="694" spans="1:5" x14ac:dyDescent="0.3">
      <c r="A694" t="s">
        <v>1748</v>
      </c>
      <c r="B694" t="s">
        <v>5</v>
      </c>
      <c r="C694" t="s">
        <v>1749</v>
      </c>
      <c r="D694" t="s">
        <v>1750</v>
      </c>
      <c r="E694" t="str">
        <f>HYPERLINK("https://talan.bank.gov.ua/get-user-certificate/UCD_T-A2dkdcYEc-UWs6","Завантажити сертифікат")</f>
        <v>Завантажити сертифікат</v>
      </c>
    </row>
    <row r="695" spans="1:5" x14ac:dyDescent="0.3">
      <c r="A695" t="s">
        <v>1751</v>
      </c>
      <c r="B695" t="s">
        <v>5</v>
      </c>
      <c r="C695" t="s">
        <v>1752</v>
      </c>
      <c r="D695" t="s">
        <v>1753</v>
      </c>
      <c r="E695" t="str">
        <f>HYPERLINK("https://talan.bank.gov.ua/get-user-certificate/UCD_T52isFtcL0MM_UM3","Завантажити сертифікат")</f>
        <v>Завантажити сертифікат</v>
      </c>
    </row>
    <row r="696" spans="1:5" x14ac:dyDescent="0.3">
      <c r="A696" t="s">
        <v>1754</v>
      </c>
      <c r="B696" t="s">
        <v>5</v>
      </c>
      <c r="C696" t="s">
        <v>1755</v>
      </c>
      <c r="D696" t="s">
        <v>1756</v>
      </c>
      <c r="E696" t="str">
        <f>HYPERLINK("https://talan.bank.gov.ua/get-user-certificate/UCD_TQgYuN7KaStKN5DZ","Завантажити сертифікат")</f>
        <v>Завантажити сертифікат</v>
      </c>
    </row>
    <row r="697" spans="1:5" x14ac:dyDescent="0.3">
      <c r="A697" t="s">
        <v>1757</v>
      </c>
      <c r="B697" t="s">
        <v>5</v>
      </c>
      <c r="C697" t="s">
        <v>1758</v>
      </c>
      <c r="D697" t="s">
        <v>1759</v>
      </c>
      <c r="E697" t="str">
        <f>HYPERLINK("https://talan.bank.gov.ua/get-user-certificate/UCD_Tb1t_VoieDWF7iS5","Завантажити сертифікат")</f>
        <v>Завантажити сертифікат</v>
      </c>
    </row>
    <row r="698" spans="1:5" x14ac:dyDescent="0.3">
      <c r="A698" t="s">
        <v>1760</v>
      </c>
      <c r="B698" t="s">
        <v>5</v>
      </c>
      <c r="C698" t="s">
        <v>1761</v>
      </c>
      <c r="D698" t="s">
        <v>1762</v>
      </c>
      <c r="E698" t="str">
        <f>HYPERLINK("https://talan.bank.gov.ua/get-user-certificate/UCD_TDyf1IcAsmcTOXge","Завантажити сертифікат")</f>
        <v>Завантажити сертифікат</v>
      </c>
    </row>
    <row r="699" spans="1:5" x14ac:dyDescent="0.3">
      <c r="A699" t="s">
        <v>1763</v>
      </c>
      <c r="B699" t="s">
        <v>5</v>
      </c>
      <c r="C699" t="s">
        <v>1764</v>
      </c>
      <c r="D699" t="s">
        <v>1765</v>
      </c>
      <c r="E699" t="str">
        <f>HYPERLINK("https://talan.bank.gov.ua/get-user-certificate/UCD_TfoqvIPDJ1fo8DMp","Завантажити сертифікат")</f>
        <v>Завантажити сертифікат</v>
      </c>
    </row>
    <row r="700" spans="1:5" x14ac:dyDescent="0.3">
      <c r="A700" t="s">
        <v>1766</v>
      </c>
      <c r="B700" t="s">
        <v>5</v>
      </c>
      <c r="C700" t="s">
        <v>1767</v>
      </c>
      <c r="D700" t="s">
        <v>1211</v>
      </c>
      <c r="E700" t="str">
        <f>HYPERLINK("https://talan.bank.gov.ua/get-user-certificate/UCD_TimWhsY_OFyqk0lG","Завантажити сертифікат")</f>
        <v>Завантажити сертифікат</v>
      </c>
    </row>
    <row r="701" spans="1:5" x14ac:dyDescent="0.3">
      <c r="A701" t="s">
        <v>1768</v>
      </c>
      <c r="B701" t="s">
        <v>5</v>
      </c>
      <c r="C701" t="s">
        <v>1769</v>
      </c>
      <c r="D701" t="s">
        <v>1464</v>
      </c>
      <c r="E701" t="str">
        <f>HYPERLINK("https://talan.bank.gov.ua/get-user-certificate/UCD_T5a5AYzVf-7mjU1v","Завантажити сертифікат")</f>
        <v>Завантажити сертифікат</v>
      </c>
    </row>
    <row r="702" spans="1:5" x14ac:dyDescent="0.3">
      <c r="A702" t="s">
        <v>1770</v>
      </c>
      <c r="B702" t="s">
        <v>5</v>
      </c>
      <c r="C702" t="s">
        <v>1771</v>
      </c>
      <c r="D702" t="s">
        <v>826</v>
      </c>
      <c r="E702" t="str">
        <f>HYPERLINK("https://talan.bank.gov.ua/get-user-certificate/UCD_TclgCq8zgMrn6GBI","Завантажити сертифікат")</f>
        <v>Завантажити сертифікат</v>
      </c>
    </row>
    <row r="703" spans="1:5" x14ac:dyDescent="0.3">
      <c r="A703" t="s">
        <v>1772</v>
      </c>
      <c r="B703" t="s">
        <v>5</v>
      </c>
      <c r="C703" t="s">
        <v>1773</v>
      </c>
      <c r="D703" t="s">
        <v>1774</v>
      </c>
      <c r="E703" t="str">
        <f>HYPERLINK("https://talan.bank.gov.ua/get-user-certificate/UCD_TC0rzJPAQ-Pi8D2E","Завантажити сертифікат")</f>
        <v>Завантажити сертифікат</v>
      </c>
    </row>
    <row r="704" spans="1:5" x14ac:dyDescent="0.3">
      <c r="A704" t="s">
        <v>1775</v>
      </c>
      <c r="B704" t="s">
        <v>5</v>
      </c>
      <c r="C704" t="s">
        <v>1776</v>
      </c>
      <c r="D704" t="s">
        <v>579</v>
      </c>
      <c r="E704" t="str">
        <f>HYPERLINK("https://talan.bank.gov.ua/get-user-certificate/UCD_TjCBYq_R9OX8snao","Завантажити сертифікат")</f>
        <v>Завантажити сертифікат</v>
      </c>
    </row>
    <row r="705" spans="1:5" x14ac:dyDescent="0.3">
      <c r="A705" t="s">
        <v>1777</v>
      </c>
      <c r="B705" t="s">
        <v>5</v>
      </c>
      <c r="C705" t="s">
        <v>1778</v>
      </c>
      <c r="D705" t="s">
        <v>1779</v>
      </c>
      <c r="E705" t="str">
        <f>HYPERLINK("https://talan.bank.gov.ua/get-user-certificate/UCD_TgKuQHgIMJ5XSnFl","Завантажити сертифікат")</f>
        <v>Завантажити сертифікат</v>
      </c>
    </row>
    <row r="706" spans="1:5" x14ac:dyDescent="0.3">
      <c r="A706" t="s">
        <v>1780</v>
      </c>
      <c r="B706" t="s">
        <v>5</v>
      </c>
      <c r="C706" t="s">
        <v>1781</v>
      </c>
      <c r="D706" t="s">
        <v>212</v>
      </c>
      <c r="E706" t="str">
        <f>HYPERLINK("https://talan.bank.gov.ua/get-user-certificate/UCD_TQfIcG2bN3k6kKuI","Завантажити сертифікат")</f>
        <v>Завантажити сертифікат</v>
      </c>
    </row>
    <row r="707" spans="1:5" x14ac:dyDescent="0.3">
      <c r="A707" t="s">
        <v>1782</v>
      </c>
      <c r="B707" t="s">
        <v>5</v>
      </c>
      <c r="C707" t="s">
        <v>1783</v>
      </c>
      <c r="D707" t="s">
        <v>223</v>
      </c>
      <c r="E707" t="str">
        <f>HYPERLINK("https://talan.bank.gov.ua/get-user-certificate/UCD_TpMmX8uekQZjZMwz","Завантажити сертифікат")</f>
        <v>Завантажити сертифікат</v>
      </c>
    </row>
    <row r="708" spans="1:5" x14ac:dyDescent="0.3">
      <c r="A708" t="s">
        <v>1784</v>
      </c>
      <c r="B708" t="s">
        <v>5</v>
      </c>
      <c r="C708" t="s">
        <v>1785</v>
      </c>
      <c r="D708" t="s">
        <v>579</v>
      </c>
      <c r="E708" t="str">
        <f>HYPERLINK("https://talan.bank.gov.ua/get-user-certificate/UCD_T3tuBdovwp-RSfbt","Завантажити сертифікат")</f>
        <v>Завантажити сертифікат</v>
      </c>
    </row>
    <row r="709" spans="1:5" x14ac:dyDescent="0.3">
      <c r="A709" t="s">
        <v>1786</v>
      </c>
      <c r="B709" t="s">
        <v>5</v>
      </c>
      <c r="C709" t="s">
        <v>1787</v>
      </c>
      <c r="D709" t="s">
        <v>1788</v>
      </c>
      <c r="E709" t="str">
        <f>HYPERLINK("https://talan.bank.gov.ua/get-user-certificate/UCD_T9z59Jna1-46UvsM","Завантажити сертифікат")</f>
        <v>Завантажити сертифікат</v>
      </c>
    </row>
    <row r="710" spans="1:5" x14ac:dyDescent="0.3">
      <c r="A710" t="s">
        <v>1789</v>
      </c>
      <c r="B710" t="s">
        <v>5</v>
      </c>
      <c r="C710" t="s">
        <v>1790</v>
      </c>
      <c r="D710" t="s">
        <v>1221</v>
      </c>
      <c r="E710" t="str">
        <f>HYPERLINK("https://talan.bank.gov.ua/get-user-certificate/UCD_TLGH14AvwyL-v2Yc","Завантажити сертифікат")</f>
        <v>Завантажити сертифікат</v>
      </c>
    </row>
    <row r="711" spans="1:5" x14ac:dyDescent="0.3">
      <c r="A711" t="s">
        <v>1791</v>
      </c>
      <c r="B711" t="s">
        <v>5</v>
      </c>
      <c r="C711" t="s">
        <v>1792</v>
      </c>
      <c r="D711" t="s">
        <v>212</v>
      </c>
      <c r="E711" t="str">
        <f>HYPERLINK("https://talan.bank.gov.ua/get-user-certificate/UCD_TCV5-mWpLyr38wDB","Завантажити сертифікат")</f>
        <v>Завантажити сертифікат</v>
      </c>
    </row>
    <row r="712" spans="1:5" x14ac:dyDescent="0.3">
      <c r="A712" t="s">
        <v>1793</v>
      </c>
      <c r="B712" t="s">
        <v>5</v>
      </c>
      <c r="C712" t="s">
        <v>1794</v>
      </c>
      <c r="D712" t="s">
        <v>223</v>
      </c>
      <c r="E712" t="str">
        <f>HYPERLINK("https://talan.bank.gov.ua/get-user-certificate/UCD_TtXdO5frmt45KhBf","Завантажити сертифікат")</f>
        <v>Завантажити сертифікат</v>
      </c>
    </row>
    <row r="713" spans="1:5" x14ac:dyDescent="0.3">
      <c r="A713" t="s">
        <v>1795</v>
      </c>
      <c r="B713" t="s">
        <v>5</v>
      </c>
      <c r="C713" t="s">
        <v>1796</v>
      </c>
      <c r="D713" t="s">
        <v>1797</v>
      </c>
      <c r="E713" t="str">
        <f>HYPERLINK("https://talan.bank.gov.ua/get-user-certificate/UCD_TFKFczhVTysqfHHB","Завантажити сертифікат")</f>
        <v>Завантажити сертифікат</v>
      </c>
    </row>
    <row r="714" spans="1:5" x14ac:dyDescent="0.3">
      <c r="A714" t="s">
        <v>1798</v>
      </c>
      <c r="B714" t="s">
        <v>5</v>
      </c>
      <c r="C714" t="s">
        <v>1799</v>
      </c>
      <c r="D714" t="s">
        <v>223</v>
      </c>
      <c r="E714" t="str">
        <f>HYPERLINK("https://talan.bank.gov.ua/get-user-certificate/UCD_T7Koh4ORVmh0IpJq","Завантажити сертифікат")</f>
        <v>Завантажити сертифікат</v>
      </c>
    </row>
    <row r="715" spans="1:5" x14ac:dyDescent="0.3">
      <c r="A715" t="s">
        <v>1800</v>
      </c>
      <c r="B715" t="s">
        <v>5</v>
      </c>
      <c r="C715" t="s">
        <v>1801</v>
      </c>
      <c r="D715" t="s">
        <v>1211</v>
      </c>
      <c r="E715" t="str">
        <f>HYPERLINK("https://talan.bank.gov.ua/get-user-certificate/UCD_Th6hQ8IgvJdGkDSQ","Завантажити сертифікат")</f>
        <v>Завантажити сертифікат</v>
      </c>
    </row>
    <row r="716" spans="1:5" x14ac:dyDescent="0.3">
      <c r="A716" t="s">
        <v>1802</v>
      </c>
      <c r="B716" t="s">
        <v>5</v>
      </c>
      <c r="C716" t="s">
        <v>1803</v>
      </c>
      <c r="D716" t="s">
        <v>212</v>
      </c>
      <c r="E716" t="str">
        <f>HYPERLINK("https://talan.bank.gov.ua/get-user-certificate/UCD_TsyOxHTsPI1la2a7","Завантажити сертифікат")</f>
        <v>Завантажити сертифікат</v>
      </c>
    </row>
    <row r="717" spans="1:5" x14ac:dyDescent="0.3">
      <c r="A717" t="s">
        <v>1804</v>
      </c>
      <c r="B717" t="s">
        <v>5</v>
      </c>
      <c r="C717" t="s">
        <v>1805</v>
      </c>
      <c r="D717" t="s">
        <v>1806</v>
      </c>
      <c r="E717" t="str">
        <f>HYPERLINK("https://talan.bank.gov.ua/get-user-certificate/UCD_TGtLaAK-Sjl52g91","Завантажити сертифікат")</f>
        <v>Завантажити сертифікат</v>
      </c>
    </row>
    <row r="718" spans="1:5" x14ac:dyDescent="0.3">
      <c r="A718" t="s">
        <v>1807</v>
      </c>
      <c r="B718" t="s">
        <v>5</v>
      </c>
      <c r="C718" t="s">
        <v>1808</v>
      </c>
      <c r="D718" t="s">
        <v>212</v>
      </c>
      <c r="E718" t="str">
        <f>HYPERLINK("https://talan.bank.gov.ua/get-user-certificate/UCD_TMKldHv9-gZdMeVA","Завантажити сертифікат")</f>
        <v>Завантажити сертифікат</v>
      </c>
    </row>
    <row r="719" spans="1:5" x14ac:dyDescent="0.3">
      <c r="A719" t="s">
        <v>1809</v>
      </c>
      <c r="B719" t="s">
        <v>5</v>
      </c>
      <c r="C719" t="s">
        <v>1810</v>
      </c>
      <c r="D719" t="s">
        <v>212</v>
      </c>
      <c r="E719" t="str">
        <f>HYPERLINK("https://talan.bank.gov.ua/get-user-certificate/UCD_ThW1IjjX58Ke5Yp_","Завантажити сертифікат")</f>
        <v>Завантажити сертифікат</v>
      </c>
    </row>
    <row r="720" spans="1:5" x14ac:dyDescent="0.3">
      <c r="A720" t="s">
        <v>1811</v>
      </c>
      <c r="B720" t="s">
        <v>5</v>
      </c>
      <c r="C720" t="s">
        <v>1812</v>
      </c>
      <c r="D720" t="s">
        <v>212</v>
      </c>
      <c r="E720" t="str">
        <f>HYPERLINK("https://talan.bank.gov.ua/get-user-certificate/UCD_TR9-vpZwwJ6mJO00","Завантажити сертифікат")</f>
        <v>Завантажити сертифікат</v>
      </c>
    </row>
    <row r="721" spans="1:5" x14ac:dyDescent="0.3">
      <c r="A721" t="s">
        <v>1813</v>
      </c>
      <c r="B721" t="s">
        <v>5</v>
      </c>
      <c r="C721" t="s">
        <v>1814</v>
      </c>
      <c r="D721" t="s">
        <v>178</v>
      </c>
      <c r="E721" t="str">
        <f>HYPERLINK("https://talan.bank.gov.ua/get-user-certificate/UCD_T51aZmZyj90Jnm09","Завантажити сертифікат")</f>
        <v>Завантажити сертифікат</v>
      </c>
    </row>
    <row r="722" spans="1:5" x14ac:dyDescent="0.3">
      <c r="A722" t="s">
        <v>1815</v>
      </c>
      <c r="B722" t="s">
        <v>5</v>
      </c>
      <c r="C722" t="s">
        <v>1816</v>
      </c>
      <c r="D722" t="s">
        <v>212</v>
      </c>
      <c r="E722" t="str">
        <f>HYPERLINK("https://talan.bank.gov.ua/get-user-certificate/UCD_TPlgScCKDhtowCMw","Завантажити сертифікат")</f>
        <v>Завантажити сертифікат</v>
      </c>
    </row>
    <row r="723" spans="1:5" x14ac:dyDescent="0.3">
      <c r="A723" t="s">
        <v>1817</v>
      </c>
      <c r="B723" t="s">
        <v>5</v>
      </c>
      <c r="C723" t="s">
        <v>1818</v>
      </c>
      <c r="D723" t="s">
        <v>212</v>
      </c>
      <c r="E723" t="str">
        <f>HYPERLINK("https://talan.bank.gov.ua/get-user-certificate/UCD_TvBb2qqYA1XQzkUL","Завантажити сертифікат")</f>
        <v>Завантажити сертифікат</v>
      </c>
    </row>
    <row r="724" spans="1:5" x14ac:dyDescent="0.3">
      <c r="A724" t="s">
        <v>1819</v>
      </c>
      <c r="B724" t="s">
        <v>5</v>
      </c>
      <c r="C724" t="s">
        <v>1820</v>
      </c>
      <c r="D724" t="s">
        <v>1821</v>
      </c>
      <c r="E724" t="str">
        <f>HYPERLINK("https://talan.bank.gov.ua/get-user-certificate/UCD_T-fdixh-GIPQicUZ","Завантажити сертифікат")</f>
        <v>Завантажити сертифікат</v>
      </c>
    </row>
    <row r="725" spans="1:5" x14ac:dyDescent="0.3">
      <c r="A725" t="s">
        <v>1822</v>
      </c>
      <c r="B725" t="s">
        <v>5</v>
      </c>
      <c r="C725" t="s">
        <v>1823</v>
      </c>
      <c r="D725" t="s">
        <v>178</v>
      </c>
      <c r="E725" t="str">
        <f>HYPERLINK("https://talan.bank.gov.ua/get-user-certificate/UCD_TfSkmswUI7IXcKXF","Завантажити сертифікат")</f>
        <v>Завантажити сертифікат</v>
      </c>
    </row>
    <row r="726" spans="1:5" x14ac:dyDescent="0.3">
      <c r="A726" t="s">
        <v>1824</v>
      </c>
      <c r="B726" t="s">
        <v>5</v>
      </c>
      <c r="C726" t="s">
        <v>1825</v>
      </c>
      <c r="D726" t="s">
        <v>217</v>
      </c>
      <c r="E726" t="str">
        <f>HYPERLINK("https://talan.bank.gov.ua/get-user-certificate/UCD_TT9CRoHBZt3SGyUU","Завантажити сертифікат")</f>
        <v>Завантажити сертифікат</v>
      </c>
    </row>
    <row r="727" spans="1:5" x14ac:dyDescent="0.3">
      <c r="A727" t="s">
        <v>1826</v>
      </c>
      <c r="B727" t="s">
        <v>5</v>
      </c>
      <c r="C727" t="s">
        <v>1827</v>
      </c>
      <c r="D727" t="s">
        <v>226</v>
      </c>
      <c r="E727" t="str">
        <f>HYPERLINK("https://talan.bank.gov.ua/get-user-certificate/UCD_Tzhbp3q0zu-KT9xp","Завантажити сертифікат")</f>
        <v>Завантажити сертифікат</v>
      </c>
    </row>
    <row r="728" spans="1:5" x14ac:dyDescent="0.3">
      <c r="A728" t="s">
        <v>1828</v>
      </c>
      <c r="B728" t="s">
        <v>5</v>
      </c>
      <c r="C728" t="s">
        <v>1829</v>
      </c>
      <c r="D728" t="s">
        <v>1830</v>
      </c>
      <c r="E728" t="str">
        <f>HYPERLINK("https://talan.bank.gov.ua/get-user-certificate/UCD_TIqgumr8oJzoX8ou","Завантажити сертифікат")</f>
        <v>Завантажити сертифікат</v>
      </c>
    </row>
    <row r="729" spans="1:5" x14ac:dyDescent="0.3">
      <c r="A729" t="s">
        <v>1831</v>
      </c>
      <c r="B729" t="s">
        <v>5</v>
      </c>
      <c r="C729" t="s">
        <v>1832</v>
      </c>
      <c r="D729" t="s">
        <v>756</v>
      </c>
      <c r="E729" t="str">
        <f>HYPERLINK("https://talan.bank.gov.ua/get-user-certificate/UCD_TA1ezXyEkwQeKWAs","Завантажити сертифікат")</f>
        <v>Завантажити сертифікат</v>
      </c>
    </row>
    <row r="730" spans="1:5" x14ac:dyDescent="0.3">
      <c r="A730" t="s">
        <v>1833</v>
      </c>
      <c r="B730" t="s">
        <v>5</v>
      </c>
      <c r="C730" t="s">
        <v>1834</v>
      </c>
      <c r="D730" t="s">
        <v>1835</v>
      </c>
      <c r="E730" t="str">
        <f>HYPERLINK("https://talan.bank.gov.ua/get-user-certificate/UCD_TkyzrFOz344BRRm9","Завантажити сертифікат")</f>
        <v>Завантажити сертифікат</v>
      </c>
    </row>
    <row r="731" spans="1:5" x14ac:dyDescent="0.3">
      <c r="A731" t="s">
        <v>1836</v>
      </c>
      <c r="B731" t="s">
        <v>5</v>
      </c>
      <c r="C731" t="s">
        <v>1837</v>
      </c>
      <c r="D731" t="s">
        <v>1838</v>
      </c>
      <c r="E731" t="str">
        <f>HYPERLINK("https://talan.bank.gov.ua/get-user-certificate/UCD_ThGwtSEWlmR04fY8","Завантажити сертифікат")</f>
        <v>Завантажити сертифікат</v>
      </c>
    </row>
    <row r="732" spans="1:5" x14ac:dyDescent="0.3">
      <c r="A732" t="s">
        <v>1839</v>
      </c>
      <c r="B732" t="s">
        <v>5</v>
      </c>
      <c r="C732" t="s">
        <v>1840</v>
      </c>
      <c r="D732" t="s">
        <v>212</v>
      </c>
      <c r="E732" t="str">
        <f>HYPERLINK("https://talan.bank.gov.ua/get-user-certificate/UCD_TEO8459Ct6dG53NW","Завантажити сертифікат")</f>
        <v>Завантажити сертифікат</v>
      </c>
    </row>
    <row r="733" spans="1:5" x14ac:dyDescent="0.3">
      <c r="A733" t="s">
        <v>1841</v>
      </c>
      <c r="B733" t="s">
        <v>5</v>
      </c>
      <c r="C733" t="s">
        <v>1842</v>
      </c>
      <c r="D733" t="s">
        <v>13</v>
      </c>
      <c r="E733" t="str">
        <f>HYPERLINK("https://talan.bank.gov.ua/get-user-certificate/UCD_TFi5boeJTK4Shh86","Завантажити сертифікат")</f>
        <v>Завантажити сертифікат</v>
      </c>
    </row>
    <row r="734" spans="1:5" x14ac:dyDescent="0.3">
      <c r="A734" t="s">
        <v>1843</v>
      </c>
      <c r="B734" t="s">
        <v>5</v>
      </c>
      <c r="C734" t="s">
        <v>1844</v>
      </c>
      <c r="D734" t="s">
        <v>13</v>
      </c>
      <c r="E734" t="str">
        <f>HYPERLINK("https://talan.bank.gov.ua/get-user-certificate/UCD_TIgZP3v03R5qMatj","Завантажити сертифікат")</f>
        <v>Завантажити сертифікат</v>
      </c>
    </row>
    <row r="735" spans="1:5" x14ac:dyDescent="0.3">
      <c r="A735" t="s">
        <v>1845</v>
      </c>
      <c r="B735" t="s">
        <v>5</v>
      </c>
      <c r="C735" t="s">
        <v>1846</v>
      </c>
      <c r="D735" t="s">
        <v>13</v>
      </c>
      <c r="E735" t="str">
        <f>HYPERLINK("https://talan.bank.gov.ua/get-user-certificate/UCD_TlCp3PDXEpwcnEa6","Завантажити сертифікат")</f>
        <v>Завантажити сертифікат</v>
      </c>
    </row>
    <row r="736" spans="1:5" x14ac:dyDescent="0.3">
      <c r="A736" t="s">
        <v>1847</v>
      </c>
      <c r="B736" t="s">
        <v>5</v>
      </c>
      <c r="C736" t="s">
        <v>1848</v>
      </c>
      <c r="D736" t="s">
        <v>13</v>
      </c>
      <c r="E736" t="str">
        <f>HYPERLINK("https://talan.bank.gov.ua/get-user-certificate/UCD_TniOpxrUgZQkDCVP","Завантажити сертифікат")</f>
        <v>Завантажити сертифікат</v>
      </c>
    </row>
    <row r="737" spans="1:5" x14ac:dyDescent="0.3">
      <c r="A737" t="s">
        <v>1849</v>
      </c>
      <c r="B737" t="s">
        <v>5</v>
      </c>
      <c r="C737" t="s">
        <v>1850</v>
      </c>
      <c r="D737" t="s">
        <v>13</v>
      </c>
      <c r="E737" t="str">
        <f>HYPERLINK("https://talan.bank.gov.ua/get-user-certificate/UCD_T5DPDAabKO4SLsAH","Завантажити сертифікат")</f>
        <v>Завантажити сертифікат</v>
      </c>
    </row>
    <row r="738" spans="1:5" x14ac:dyDescent="0.3">
      <c r="A738" t="s">
        <v>1851</v>
      </c>
      <c r="B738" t="s">
        <v>5</v>
      </c>
      <c r="C738" t="s">
        <v>1852</v>
      </c>
      <c r="D738" t="s">
        <v>13</v>
      </c>
      <c r="E738" t="str">
        <f>HYPERLINK("https://talan.bank.gov.ua/get-user-certificate/UCD_T0U1LbY-GfMKbSPC","Завантажити сертифікат")</f>
        <v>Завантажити сертифікат</v>
      </c>
    </row>
    <row r="739" spans="1:5" x14ac:dyDescent="0.3">
      <c r="A739" t="s">
        <v>1853</v>
      </c>
      <c r="B739" t="s">
        <v>5</v>
      </c>
      <c r="C739" t="s">
        <v>1854</v>
      </c>
      <c r="D739" t="s">
        <v>13</v>
      </c>
      <c r="E739" t="str">
        <f>HYPERLINK("https://talan.bank.gov.ua/get-user-certificate/UCD_Tb_zzR8itirXiQJo","Завантажити сертифікат")</f>
        <v>Завантажити сертифікат</v>
      </c>
    </row>
    <row r="740" spans="1:5" x14ac:dyDescent="0.3">
      <c r="A740" t="s">
        <v>1855</v>
      </c>
      <c r="B740" t="s">
        <v>5</v>
      </c>
      <c r="C740" t="s">
        <v>1856</v>
      </c>
      <c r="D740" t="s">
        <v>13</v>
      </c>
      <c r="E740" t="str">
        <f>HYPERLINK("https://talan.bank.gov.ua/get-user-certificate/UCD_T6z8StZta7ZpCE-L","Завантажити сертифікат")</f>
        <v>Завантажити сертифікат</v>
      </c>
    </row>
    <row r="741" spans="1:5" x14ac:dyDescent="0.3">
      <c r="A741" t="s">
        <v>1857</v>
      </c>
      <c r="B741" t="s">
        <v>5</v>
      </c>
      <c r="C741" t="s">
        <v>1858</v>
      </c>
      <c r="D741" t="s">
        <v>13</v>
      </c>
      <c r="E741" t="str">
        <f>HYPERLINK("https://talan.bank.gov.ua/get-user-certificate/UCD_T-PPfU78vPSDSBQt","Завантажити сертифікат")</f>
        <v>Завантажити сертифікат</v>
      </c>
    </row>
    <row r="742" spans="1:5" x14ac:dyDescent="0.3">
      <c r="A742" t="s">
        <v>1859</v>
      </c>
      <c r="B742" t="s">
        <v>5</v>
      </c>
      <c r="C742" t="s">
        <v>1860</v>
      </c>
      <c r="D742" t="s">
        <v>1861</v>
      </c>
      <c r="E742" t="str">
        <f>HYPERLINK("https://talan.bank.gov.ua/get-user-certificate/UCD_TFhNSn9YXpr0h-oJ","Завантажити сертифікат")</f>
        <v>Завантажити сертифікат</v>
      </c>
    </row>
    <row r="743" spans="1:5" x14ac:dyDescent="0.3">
      <c r="A743" t="s">
        <v>1862</v>
      </c>
      <c r="B743" t="s">
        <v>5</v>
      </c>
      <c r="C743" t="s">
        <v>1863</v>
      </c>
      <c r="D743" t="s">
        <v>1221</v>
      </c>
      <c r="E743" t="str">
        <f>HYPERLINK("https://talan.bank.gov.ua/get-user-certificate/UCD_TGeJMkvqgpI3UvaX","Завантажити сертифікат")</f>
        <v>Завантажити сертифікат</v>
      </c>
    </row>
    <row r="744" spans="1:5" x14ac:dyDescent="0.3">
      <c r="A744" t="s">
        <v>1864</v>
      </c>
      <c r="B744" t="s">
        <v>5</v>
      </c>
      <c r="C744" t="s">
        <v>1865</v>
      </c>
      <c r="D744" t="s">
        <v>16</v>
      </c>
      <c r="E744" t="str">
        <f>HYPERLINK("https://talan.bank.gov.ua/get-user-certificate/UCD_T039muliFtIrZsOg","Завантажити сертифікат")</f>
        <v>Завантажити сертифікат</v>
      </c>
    </row>
    <row r="745" spans="1:5" x14ac:dyDescent="0.3">
      <c r="A745" t="s">
        <v>1866</v>
      </c>
      <c r="B745" t="s">
        <v>5</v>
      </c>
      <c r="C745" t="s">
        <v>1867</v>
      </c>
      <c r="D745" t="s">
        <v>163</v>
      </c>
      <c r="E745" t="str">
        <f>HYPERLINK("https://talan.bank.gov.ua/get-user-certificate/UCD_TYmvRUuNuLI2T64C","Завантажити сертифікат")</f>
        <v>Завантажити сертифікат</v>
      </c>
    </row>
    <row r="746" spans="1:5" x14ac:dyDescent="0.3">
      <c r="A746" t="s">
        <v>1868</v>
      </c>
      <c r="B746" t="s">
        <v>5</v>
      </c>
      <c r="C746" t="s">
        <v>1869</v>
      </c>
      <c r="D746" t="s">
        <v>1870</v>
      </c>
      <c r="E746" t="str">
        <f>HYPERLINK("https://talan.bank.gov.ua/get-user-certificate/UCD_T0v4yn2DqHgX_QRo","Завантажити сертифікат")</f>
        <v>Завантажити сертифікат</v>
      </c>
    </row>
    <row r="747" spans="1:5" x14ac:dyDescent="0.3">
      <c r="A747" t="s">
        <v>1871</v>
      </c>
      <c r="B747" t="s">
        <v>5</v>
      </c>
      <c r="C747" t="s">
        <v>1872</v>
      </c>
      <c r="D747" t="s">
        <v>223</v>
      </c>
      <c r="E747" t="str">
        <f>HYPERLINK("https://talan.bank.gov.ua/get-user-certificate/UCD_TbJJxSqzD9H_OQEn","Завантажити сертифікат")</f>
        <v>Завантажити сертифікат</v>
      </c>
    </row>
    <row r="748" spans="1:5" x14ac:dyDescent="0.3">
      <c r="A748" t="s">
        <v>1873</v>
      </c>
      <c r="B748" t="s">
        <v>5</v>
      </c>
      <c r="C748" t="s">
        <v>1874</v>
      </c>
      <c r="D748" t="s">
        <v>424</v>
      </c>
      <c r="E748" t="str">
        <f>HYPERLINK("https://talan.bank.gov.ua/get-user-certificate/UCD_TFeJpzJIBvotvWcb","Завантажити сертифікат")</f>
        <v>Завантажити сертифікат</v>
      </c>
    </row>
    <row r="749" spans="1:5" x14ac:dyDescent="0.3">
      <c r="A749" t="s">
        <v>1875</v>
      </c>
      <c r="B749" t="s">
        <v>5</v>
      </c>
      <c r="C749" t="s">
        <v>1876</v>
      </c>
      <c r="D749" t="s">
        <v>223</v>
      </c>
      <c r="E749" t="str">
        <f>HYPERLINK("https://talan.bank.gov.ua/get-user-certificate/UCD_TKi7X4sbQ7U0nNWC","Завантажити сертифікат")</f>
        <v>Завантажити сертифікат</v>
      </c>
    </row>
    <row r="750" spans="1:5" x14ac:dyDescent="0.3">
      <c r="A750" t="s">
        <v>1877</v>
      </c>
      <c r="B750" t="s">
        <v>5</v>
      </c>
      <c r="C750" t="s">
        <v>1878</v>
      </c>
      <c r="D750" t="s">
        <v>163</v>
      </c>
      <c r="E750" t="str">
        <f>HYPERLINK("https://talan.bank.gov.ua/get-user-certificate/UCD_TPPrNigrqxEIMJo5","Завантажити сертифікат")</f>
        <v>Завантажити сертифікат</v>
      </c>
    </row>
    <row r="751" spans="1:5" x14ac:dyDescent="0.3">
      <c r="A751" t="s">
        <v>1879</v>
      </c>
      <c r="B751" t="s">
        <v>5</v>
      </c>
      <c r="C751" t="s">
        <v>1880</v>
      </c>
      <c r="D751" t="s">
        <v>42</v>
      </c>
      <c r="E751" t="str">
        <f>HYPERLINK("https://talan.bank.gov.ua/get-user-certificate/UCD_T7GpOP_0MkPAKn0p","Завантажити сертифікат")</f>
        <v>Завантажити сертифікат</v>
      </c>
    </row>
    <row r="752" spans="1:5" x14ac:dyDescent="0.3">
      <c r="A752" t="s">
        <v>1881</v>
      </c>
      <c r="B752" t="s">
        <v>5</v>
      </c>
      <c r="C752" t="s">
        <v>1882</v>
      </c>
      <c r="D752" t="s">
        <v>1883</v>
      </c>
      <c r="E752" t="str">
        <f>HYPERLINK("https://talan.bank.gov.ua/get-user-certificate/UCD_TyUYxxwgDHXyKfue","Завантажити сертифікат")</f>
        <v>Завантажити сертифікат</v>
      </c>
    </row>
    <row r="753" spans="1:5" x14ac:dyDescent="0.3">
      <c r="A753" t="s">
        <v>1884</v>
      </c>
      <c r="B753" t="s">
        <v>5</v>
      </c>
      <c r="C753" t="s">
        <v>1885</v>
      </c>
      <c r="D753" t="s">
        <v>1886</v>
      </c>
      <c r="E753" t="str">
        <f>HYPERLINK("https://talan.bank.gov.ua/get-user-certificate/UCD_T_3tqJWwiQWHo012","Завантажити сертифікат")</f>
        <v>Завантажити сертифікат</v>
      </c>
    </row>
    <row r="754" spans="1:5" x14ac:dyDescent="0.3">
      <c r="A754" t="s">
        <v>1887</v>
      </c>
      <c r="B754" t="s">
        <v>5</v>
      </c>
      <c r="C754" t="s">
        <v>1888</v>
      </c>
      <c r="D754" t="s">
        <v>1889</v>
      </c>
      <c r="E754" t="str">
        <f>HYPERLINK("https://talan.bank.gov.ua/get-user-certificate/UCD_TkwYq4dY9-1EU4xh","Завантажити сертифікат")</f>
        <v>Завантажити сертифікат</v>
      </c>
    </row>
    <row r="755" spans="1:5" x14ac:dyDescent="0.3">
      <c r="A755" t="s">
        <v>1890</v>
      </c>
      <c r="B755" t="s">
        <v>5</v>
      </c>
      <c r="C755" t="s">
        <v>1891</v>
      </c>
      <c r="D755" t="s">
        <v>217</v>
      </c>
      <c r="E755" t="str">
        <f>HYPERLINK("https://talan.bank.gov.ua/get-user-certificate/UCD_TUMaTM0kUEKfTLf4","Завантажити сертифікат")</f>
        <v>Завантажити сертифікат</v>
      </c>
    </row>
    <row r="756" spans="1:5" x14ac:dyDescent="0.3">
      <c r="E756" t="str">
        <f>HYPERLINK("https://talan.bank.gov.ua/get-user-certificate/UCD_T9twRokseE8YLeSV","Завантажити сертифікат")</f>
        <v>Завантажити сертифікат</v>
      </c>
    </row>
    <row r="757" spans="1:5" x14ac:dyDescent="0.3">
      <c r="E757" t="str">
        <f>HYPERLINK("https://talan.bank.gov.ua/get-user-certificate/UCD_TQJrBqOUjxFEvlok","Завантажити сертифікат")</f>
        <v>Завантажити сертифікат</v>
      </c>
    </row>
    <row r="758" spans="1:5" x14ac:dyDescent="0.3">
      <c r="E758" t="str">
        <f>HYPERLINK("https://talan.bank.gov.ua/get-user-certificate/UCD_Tfme7U44WOkl8R62","Завантажити сертифікат")</f>
        <v>Завантажити сертифікат</v>
      </c>
    </row>
    <row r="759" spans="1:5" x14ac:dyDescent="0.3">
      <c r="E759" t="str">
        <f>HYPERLINK("https://talan.bank.gov.ua/get-user-certificate/UCD_T9fVrSvF1vu2t19E","Завантажити сертифікат")</f>
        <v>Завантажити сертифікат</v>
      </c>
    </row>
    <row r="760" spans="1:5" x14ac:dyDescent="0.3">
      <c r="E760" t="str">
        <f>HYPERLINK("https://talan.bank.gov.ua/get-user-certificate/UCD_T1CNCOOzsNVSiRq1","Завантажити сертифікат")</f>
        <v>Завантажити сертифікат</v>
      </c>
    </row>
    <row r="761" spans="1:5" x14ac:dyDescent="0.3">
      <c r="E761" t="str">
        <f>HYPERLINK("https://talan.bank.gov.ua/get-user-certificate/UCD_TNRZjJQ2MHycs7dN","Завантажити сертифікат")</f>
        <v>Завантажити сертифікат</v>
      </c>
    </row>
    <row r="762" spans="1:5" x14ac:dyDescent="0.3">
      <c r="E762" t="str">
        <f>HYPERLINK("https://talan.bank.gov.ua/get-user-certificate/UCD_TbrldSu_E6jsoEMU","Завантажити сертифікат")</f>
        <v>Завантажити сертифікат</v>
      </c>
    </row>
    <row r="763" spans="1:5" x14ac:dyDescent="0.3">
      <c r="E763" t="str">
        <f>HYPERLINK("https://talan.bank.gov.ua/get-user-certificate/UCD_TB91ExaoItLVIzSd","Завантажити сертифікат")</f>
        <v>Завантажити сертифікат</v>
      </c>
    </row>
    <row r="764" spans="1:5" x14ac:dyDescent="0.3">
      <c r="E764" t="str">
        <f>HYPERLINK("https://talan.bank.gov.ua/get-user-certificate/UCD_TpD9SeSzLykidHft","Завантажити сертифікат")</f>
        <v>Завантажити сертифікат</v>
      </c>
    </row>
    <row r="765" spans="1:5" x14ac:dyDescent="0.3">
      <c r="E765" t="str">
        <f>HYPERLINK("https://talan.bank.gov.ua/get-user-certificate/UCD_TiL6eXLqrh-9rAEK","Завантажити сертифікат")</f>
        <v>Завантажити сертифікат</v>
      </c>
    </row>
    <row r="766" spans="1:5" x14ac:dyDescent="0.3">
      <c r="E766" t="str">
        <f>HYPERLINK("https://talan.bank.gov.ua/get-user-certificate/UCD_T8ATqc6_b36SbnIc","Завантажити сертифікат")</f>
        <v>Завантажити сертифікат</v>
      </c>
    </row>
    <row r="767" spans="1:5" x14ac:dyDescent="0.3">
      <c r="E767" t="str">
        <f>HYPERLINK("https://talan.bank.gov.ua/get-user-certificate/UCD_Txkt1JtYszVS_c-L","Завантажити сертифікат")</f>
        <v>Завантажити сертифікат</v>
      </c>
    </row>
    <row r="768" spans="1:5" x14ac:dyDescent="0.3">
      <c r="E768" t="str">
        <f>HYPERLINK("https://talan.bank.gov.ua/get-user-certificate/UCD_THcD-KwWBBV31qf_","Завантажити сертифікат")</f>
        <v>Завантажити сертифікат</v>
      </c>
    </row>
    <row r="769" spans="5:5" x14ac:dyDescent="0.3">
      <c r="E769" t="str">
        <f>HYPERLINK("https://talan.bank.gov.ua/get-user-certificate/UCD_TaIWfQkpf5kZiGDV","Завантажити сертифікат")</f>
        <v>Завантажити сертифікат</v>
      </c>
    </row>
    <row r="770" spans="5:5" x14ac:dyDescent="0.3">
      <c r="E770" t="str">
        <f>HYPERLINK("https://talan.bank.gov.ua/get-user-certificate/UCD_TIAXdHwGNEf1_VyE","Завантажити сертифікат")</f>
        <v>Завантажити сертифікат</v>
      </c>
    </row>
    <row r="771" spans="5:5" x14ac:dyDescent="0.3">
      <c r="E771" t="str">
        <f>HYPERLINK("https://talan.bank.gov.ua/get-user-certificate/UCD_TB_P1ilvsO_s8OUJ","Завантажити сертифікат")</f>
        <v>Завантажити сертифікат</v>
      </c>
    </row>
    <row r="772" spans="5:5" x14ac:dyDescent="0.3">
      <c r="E772" t="str">
        <f>HYPERLINK("https://talan.bank.gov.ua/get-user-certificate/UCD_Tr4ne0RSFuFu5QsQ","Завантажити сертифікат")</f>
        <v>Завантажити сертифікат</v>
      </c>
    </row>
    <row r="773" spans="5:5" x14ac:dyDescent="0.3">
      <c r="E773" t="str">
        <f>HYPERLINK("https://talan.bank.gov.ua/get-user-certificate/UCD_TfHqKFvxw7UkN5sC","Завантажити сертифікат")</f>
        <v>Завантажити сертифікат</v>
      </c>
    </row>
    <row r="774" spans="5:5" x14ac:dyDescent="0.3">
      <c r="E774" t="str">
        <f>HYPERLINK("https://talan.bank.gov.ua/get-user-certificate/UCD_TiK9Zkgczu14veHm","Завантажити сертифікат")</f>
        <v>Завантажити сертифікат</v>
      </c>
    </row>
    <row r="775" spans="5:5" x14ac:dyDescent="0.3">
      <c r="E775" t="str">
        <f>HYPERLINK("https://talan.bank.gov.ua/get-user-certificate/UCD_TMXLCweEMc0uaDbj","Завантажити сертифікат")</f>
        <v>Завантажити сертифікат</v>
      </c>
    </row>
    <row r="776" spans="5:5" x14ac:dyDescent="0.3">
      <c r="E776" t="str">
        <f>HYPERLINK("https://talan.bank.gov.ua/get-user-certificate/UCD_THu1L0GDv0XwiPQd","Завантажити сертифікат")</f>
        <v>Завантажити сертифікат</v>
      </c>
    </row>
    <row r="777" spans="5:5" x14ac:dyDescent="0.3">
      <c r="E777" t="str">
        <f>HYPERLINK("https://talan.bank.gov.ua/get-user-certificate/UCD_TG70UFT9cNcIhcxx","Завантажити сертифікат")</f>
        <v>Завантажити сертифікат</v>
      </c>
    </row>
    <row r="778" spans="5:5" x14ac:dyDescent="0.3">
      <c r="E778" t="str">
        <f>HYPERLINK("https://talan.bank.gov.ua/get-user-certificate/UCD_TxiDodim1gUVLCMD","Завантажити сертифікат")</f>
        <v>Завантажити сертифікат</v>
      </c>
    </row>
    <row r="779" spans="5:5" x14ac:dyDescent="0.3">
      <c r="E779" t="str">
        <f>HYPERLINK("https://talan.bank.gov.ua/get-user-certificate/UCD_TuxbU3d2khPLn3UQ","Завантажити сертифікат")</f>
        <v>Завантажити сертифікат</v>
      </c>
    </row>
    <row r="780" spans="5:5" x14ac:dyDescent="0.3">
      <c r="E780" t="str">
        <f>HYPERLINK("https://talan.bank.gov.ua/get-user-certificate/UCD_TNGDwpCUSuBi8-id","Завантажити сертифікат")</f>
        <v>Завантажити сертифікат</v>
      </c>
    </row>
    <row r="781" spans="5:5" x14ac:dyDescent="0.3">
      <c r="E781" t="str">
        <f>HYPERLINK("https://talan.bank.gov.ua/get-user-certificate/UCD_TXaIQRwMx7JTN7ZN","Завантажити сертифікат")</f>
        <v>Завантажити сертифікат</v>
      </c>
    </row>
    <row r="782" spans="5:5" x14ac:dyDescent="0.3">
      <c r="E782" t="str">
        <f>HYPERLINK("https://talan.bank.gov.ua/get-user-certificate/UCD_TzAhXLQt1-p6VA0S","Завантажити сертифікат")</f>
        <v>Завантажити сертифікат</v>
      </c>
    </row>
    <row r="783" spans="5:5" x14ac:dyDescent="0.3">
      <c r="E783" t="str">
        <f>HYPERLINK("https://talan.bank.gov.ua/get-user-certificate/UCD_T2sc8I3LeVd4zSO9","Завантажити сертифікат")</f>
        <v>Завантажити сертифікат</v>
      </c>
    </row>
    <row r="784" spans="5:5" x14ac:dyDescent="0.3">
      <c r="E784" t="str">
        <f>HYPERLINK("https://talan.bank.gov.ua/get-user-certificate/UCD_T4Kv02rGiOFf5Irt","Завантажити сертифікат")</f>
        <v>Завантажити сертифікат</v>
      </c>
    </row>
    <row r="785" spans="5:5" x14ac:dyDescent="0.3">
      <c r="E785" t="str">
        <f>HYPERLINK("https://talan.bank.gov.ua/get-user-certificate/UCD_TQD4xOPNB0FJPTAr","Завантажити сертифікат")</f>
        <v>Завантажити сертифікат</v>
      </c>
    </row>
    <row r="786" spans="5:5" x14ac:dyDescent="0.3">
      <c r="E786" t="str">
        <f>HYPERLINK("https://talan.bank.gov.ua/get-user-certificate/UCD_TIvmFO-7LfaE0GOq","Завантажити сертифікат")</f>
        <v>Завантажити сертифікат</v>
      </c>
    </row>
    <row r="787" spans="5:5" x14ac:dyDescent="0.3">
      <c r="E787" t="str">
        <f>HYPERLINK("https://talan.bank.gov.ua/get-user-certificate/UCD_T4du9HWc80CJZfut","Завантажити сертифікат")</f>
        <v>Завантажити сертифікат</v>
      </c>
    </row>
    <row r="788" spans="5:5" x14ac:dyDescent="0.3">
      <c r="E788" t="str">
        <f>HYPERLINK("https://talan.bank.gov.ua/get-user-certificate/UCD_ThqlIW5dVBH1RdGV","Завантажити сертифікат")</f>
        <v>Завантажити сертифікат</v>
      </c>
    </row>
    <row r="789" spans="5:5" x14ac:dyDescent="0.3">
      <c r="E789" t="str">
        <f>HYPERLINK("https://talan.bank.gov.ua/get-user-certificate/UCD_TEc2BdQuiC0_lUX-","Завантажити сертифікат")</f>
        <v>Завантажити сертифікат</v>
      </c>
    </row>
    <row r="790" spans="5:5" x14ac:dyDescent="0.3">
      <c r="E790" t="str">
        <f>HYPERLINK("https://talan.bank.gov.ua/get-user-certificate/UCD_T_Xm9KaUJNvw5cTY","Завантажити сертифікат")</f>
        <v>Завантажити сертифікат</v>
      </c>
    </row>
    <row r="791" spans="5:5" x14ac:dyDescent="0.3">
      <c r="E791" t="str">
        <f>HYPERLINK("https://talan.bank.gov.ua/get-user-certificate/UCD_TTQkrzFYreDBJ-gM","Завантажити сертифікат")</f>
        <v>Завантажити сертифікат</v>
      </c>
    </row>
    <row r="792" spans="5:5" x14ac:dyDescent="0.3">
      <c r="E792" t="str">
        <f>HYPERLINK("https://talan.bank.gov.ua/get-user-certificate/UCD_TXaiJnZcNExTNRZi","Завантажити сертифікат")</f>
        <v>Завантажити сертифікат</v>
      </c>
    </row>
    <row r="793" spans="5:5" x14ac:dyDescent="0.3">
      <c r="E793" t="str">
        <f>HYPERLINK("https://talan.bank.gov.ua/get-user-certificate/UCD_Toxc7tbW44pGyMbH","Завантажити сертифікат")</f>
        <v>Завантажити сертифікат</v>
      </c>
    </row>
    <row r="794" spans="5:5" x14ac:dyDescent="0.3">
      <c r="E794" t="str">
        <f>HYPERLINK("https://talan.bank.gov.ua/get-user-certificate/UCD_TmuS2fq_0M-uMVKw","Завантажити сертифікат")</f>
        <v>Завантажити сертифікат</v>
      </c>
    </row>
    <row r="795" spans="5:5" x14ac:dyDescent="0.3">
      <c r="E795" t="str">
        <f>HYPERLINK("https://talan.bank.gov.ua/get-user-certificate/UCD_TaX-Xc1wv5E3YeVj","Завантажити сертифікат")</f>
        <v>Завантажити сертифікат</v>
      </c>
    </row>
    <row r="796" spans="5:5" x14ac:dyDescent="0.3">
      <c r="E796" t="str">
        <f>HYPERLINK("https://talan.bank.gov.ua/get-user-certificate/UCD_ThHfuB1ZWdUNGGl4","Завантажити сертифікат")</f>
        <v>Завантажити сертифікат</v>
      </c>
    </row>
    <row r="797" spans="5:5" x14ac:dyDescent="0.3">
      <c r="E797" t="str">
        <f>HYPERLINK("https://talan.bank.gov.ua/get-user-certificate/UCD_TRtGREDoVFmJqFf-","Завантажити сертифікат")</f>
        <v>Завантажити сертифікат</v>
      </c>
    </row>
    <row r="798" spans="5:5" x14ac:dyDescent="0.3">
      <c r="E798" t="str">
        <f>HYPERLINK("https://talan.bank.gov.ua/get-user-certificate/UCD_TI0ydQeQUkc62kp_","Завантажити сертифікат")</f>
        <v>Завантажити сертифікат</v>
      </c>
    </row>
    <row r="799" spans="5:5" x14ac:dyDescent="0.3">
      <c r="E799" t="str">
        <f>HYPERLINK("https://talan.bank.gov.ua/get-user-certificate/UCD_TQrWA2VnqcNLGTG6","Завантажити сертифікат")</f>
        <v>Завантажити сертифікат</v>
      </c>
    </row>
    <row r="800" spans="5:5" x14ac:dyDescent="0.3">
      <c r="E800" t="str">
        <f>HYPERLINK("https://talan.bank.gov.ua/get-user-certificate/UCD_TCUM7htoO4Kunnhc","Завантажити сертифікат")</f>
        <v>Завантажити сертифікат</v>
      </c>
    </row>
    <row r="801" spans="5:5" x14ac:dyDescent="0.3">
      <c r="E801" t="str">
        <f>HYPERLINK("https://talan.bank.gov.ua/get-user-certificate/UCD_T4rIR2XaDEEmjM-F","Завантажити сертифікат")</f>
        <v>Завантажити сертифікат</v>
      </c>
    </row>
    <row r="802" spans="5:5" x14ac:dyDescent="0.3">
      <c r="E802" t="str">
        <f>HYPERLINK("https://talan.bank.gov.ua/get-user-certificate/UCD_T9oA5_93vo8HbUsV","Завантажити сертифікат")</f>
        <v>Завантажити сертифікат</v>
      </c>
    </row>
    <row r="803" spans="5:5" x14ac:dyDescent="0.3">
      <c r="E803" t="str">
        <f>HYPERLINK("https://talan.bank.gov.ua/get-user-certificate/UCD_Tdt67cAlAikqGTcR","Завантажити сертифікат")</f>
        <v>Завантажити сертифікат</v>
      </c>
    </row>
    <row r="804" spans="5:5" x14ac:dyDescent="0.3">
      <c r="E804" t="str">
        <f>HYPERLINK("https://talan.bank.gov.ua/get-user-certificate/UCD_TiVykpViBOUlJSFl","Завантажити сертифікат")</f>
        <v>Завантажити сертифікат</v>
      </c>
    </row>
    <row r="805" spans="5:5" x14ac:dyDescent="0.3">
      <c r="E805" t="str">
        <f>HYPERLINK("https://talan.bank.gov.ua/get-user-certificate/UCD_TWE5vTXRbQscDil3","Завантажити сертифікат")</f>
        <v>Завантажити сертифікат</v>
      </c>
    </row>
    <row r="806" spans="5:5" x14ac:dyDescent="0.3">
      <c r="E806" t="str">
        <f>HYPERLINK("https://talan.bank.gov.ua/get-user-certificate/UCD_TXr_VTwPk3UTiqTi","Завантажити сертифікат")</f>
        <v>Завантажити сертифікат</v>
      </c>
    </row>
    <row r="807" spans="5:5" x14ac:dyDescent="0.3">
      <c r="E807" t="str">
        <f>HYPERLINK("https://talan.bank.gov.ua/get-user-certificate/UCD_TmHTOBIyTgp1SHZb","Завантажити сертифікат")</f>
        <v>Завантажити сертифікат</v>
      </c>
    </row>
    <row r="808" spans="5:5" x14ac:dyDescent="0.3">
      <c r="E808" t="str">
        <f>HYPERLINK("https://talan.bank.gov.ua/get-user-certificate/UCD_Tujsujslsxics0nd","Завантажити сертифікат")</f>
        <v>Завантажити сертифікат</v>
      </c>
    </row>
    <row r="809" spans="5:5" x14ac:dyDescent="0.3">
      <c r="E809" t="str">
        <f>HYPERLINK("https://talan.bank.gov.ua/get-user-certificate/UCD_TSGHg7UGGX1e2Zs8","Завантажити сертифікат")</f>
        <v>Завантажити сертифікат</v>
      </c>
    </row>
    <row r="810" spans="5:5" x14ac:dyDescent="0.3">
      <c r="E810" t="str">
        <f>HYPERLINK("https://talan.bank.gov.ua/get-user-certificate/UCD_TWET6yd0aZP7Dc_B","Завантажити сертифікат")</f>
        <v>Завантажити сертифікат</v>
      </c>
    </row>
    <row r="811" spans="5:5" x14ac:dyDescent="0.3">
      <c r="E811" t="str">
        <f>HYPERLINK("https://talan.bank.gov.ua/get-user-certificate/UCD_TJPAjtQ0sulD5FMO","Завантажити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  <hyperlink ref="E541" r:id="rId540" tooltip="Завантажити сертифікат" display="Завантажити сертифікат"/>
    <hyperlink ref="E542" r:id="rId541" tooltip="Завантажити сертифікат" display="Завантажити сертифікат"/>
    <hyperlink ref="E543" r:id="rId542" tooltip="Завантажити сертифікат" display="Завантажити сертифікат"/>
    <hyperlink ref="E544" r:id="rId543" tooltip="Завантажити сертифікат" display="Завантажити сертифікат"/>
    <hyperlink ref="E545" r:id="rId544" tooltip="Завантажити сертифікат" display="Завантажити сертифікат"/>
    <hyperlink ref="E546" r:id="rId545" tooltip="Завантажити сертифікат" display="Завантажити сертифікат"/>
    <hyperlink ref="E547" r:id="rId546" tooltip="Завантажити сертифікат" display="Завантажити сертифікат"/>
    <hyperlink ref="E548" r:id="rId547" tooltip="Завантажити сертифікат" display="Завантажити сертифікат"/>
    <hyperlink ref="E549" r:id="rId548" tooltip="Завантажити сертифікат" display="Завантажити сертифікат"/>
    <hyperlink ref="E550" r:id="rId549" tooltip="Завантажити сертифікат" display="Завантажити сертифікат"/>
    <hyperlink ref="E551" r:id="rId550" tooltip="Завантажити сертифікат" display="Завантажити сертифікат"/>
    <hyperlink ref="E552" r:id="rId551" tooltip="Завантажити сертифікат" display="Завантажити сертифікат"/>
    <hyperlink ref="E553" r:id="rId552" tooltip="Завантажити сертифікат" display="Завантажити сертифікат"/>
    <hyperlink ref="E554" r:id="rId553" tooltip="Завантажити сертифікат" display="Завантажити сертифікат"/>
    <hyperlink ref="E555" r:id="rId554" tooltip="Завантажити сертифікат" display="Завантажити сертифікат"/>
    <hyperlink ref="E556" r:id="rId555" tooltip="Завантажити сертифікат" display="Завантажити сертифікат"/>
    <hyperlink ref="E557" r:id="rId556" tooltip="Завантажити сертифікат" display="Завантажити сертифікат"/>
    <hyperlink ref="E558" r:id="rId557" tooltip="Завантажити сертифікат" display="Завантажити сертифікат"/>
    <hyperlink ref="E559" r:id="rId558" tooltip="Завантажити сертифікат" display="Завантажити сертифікат"/>
    <hyperlink ref="E560" r:id="rId559" tooltip="Завантажити сертифікат" display="Завантажити сертифікат"/>
    <hyperlink ref="E561" r:id="rId560" tooltip="Завантажити сертифікат" display="Завантажити сертифікат"/>
    <hyperlink ref="E562" r:id="rId561" tooltip="Завантажити сертифікат" display="Завантажити сертифікат"/>
    <hyperlink ref="E563" r:id="rId562" tooltip="Завантажити сертифікат" display="Завантажити сертифікат"/>
    <hyperlink ref="E564" r:id="rId563" tooltip="Завантажити сертифікат" display="Завантажити сертифікат"/>
    <hyperlink ref="E565" r:id="rId564" tooltip="Завантажити сертифікат" display="Завантажити сертифікат"/>
    <hyperlink ref="E566" r:id="rId565" tooltip="Завантажити сертифікат" display="Завантажити сертифікат"/>
    <hyperlink ref="E567" r:id="rId566" tooltip="Завантажити сертифікат" display="Завантажити сертифікат"/>
    <hyperlink ref="E568" r:id="rId567" tooltip="Завантажити сертифікат" display="Завантажити сертифікат"/>
    <hyperlink ref="E569" r:id="rId568" tooltip="Завантажити сертифікат" display="Завантажити сертифікат"/>
    <hyperlink ref="E570" r:id="rId569" tooltip="Завантажити сертифікат" display="Завантажити сертифікат"/>
    <hyperlink ref="E571" r:id="rId570" tooltip="Завантажити сертифікат" display="Завантажити сертифікат"/>
    <hyperlink ref="E572" r:id="rId571" tooltip="Завантажити сертифікат" display="Завантажити сертифікат"/>
    <hyperlink ref="E573" r:id="rId572" tooltip="Завантажити сертифікат" display="Завантажити сертифікат"/>
    <hyperlink ref="E574" r:id="rId573" tooltip="Завантажити сертифікат" display="Завантажити сертифікат"/>
    <hyperlink ref="E575" r:id="rId574" tooltip="Завантажити сертифікат" display="Завантажити сертифікат"/>
    <hyperlink ref="E576" r:id="rId575" tooltip="Завантажити сертифікат" display="Завантажити сертифікат"/>
    <hyperlink ref="E577" r:id="rId576" tooltip="Завантажити сертифікат" display="Завантажити сертифікат"/>
    <hyperlink ref="E578" r:id="rId577" tooltip="Завантажити сертифікат" display="Завантажити сертифікат"/>
    <hyperlink ref="E579" r:id="rId578" tooltip="Завантажити сертифікат" display="Завантажити сертифікат"/>
    <hyperlink ref="E580" r:id="rId579" tooltip="Завантажити сертифікат" display="Завантажити сертифікат"/>
    <hyperlink ref="E581" r:id="rId580" tooltip="Завантажити сертифікат" display="Завантажити сертифікат"/>
    <hyperlink ref="E582" r:id="rId581" tooltip="Завантажити сертифікат" display="Завантажити сертифікат"/>
    <hyperlink ref="E583" r:id="rId582" tooltip="Завантажити сертифікат" display="Завантажити сертифікат"/>
    <hyperlink ref="E584" r:id="rId583" tooltip="Завантажити сертифікат" display="Завантажити сертифікат"/>
    <hyperlink ref="E585" r:id="rId584" tooltip="Завантажити сертифікат" display="Завантажити сертифікат"/>
    <hyperlink ref="E586" r:id="rId585" tooltip="Завантажити сертифікат" display="Завантажити сертифікат"/>
    <hyperlink ref="E587" r:id="rId586" tooltip="Завантажити сертифікат" display="Завантажити сертифікат"/>
    <hyperlink ref="E588" r:id="rId587" tooltip="Завантажити сертифікат" display="Завантажити сертифікат"/>
    <hyperlink ref="E589" r:id="rId588" tooltip="Завантажити сертифікат" display="Завантажити сертифікат"/>
    <hyperlink ref="E590" r:id="rId589" tooltip="Завантажити сертифікат" display="Завантажити сертифікат"/>
    <hyperlink ref="E591" r:id="rId590" tooltip="Завантажити сертифікат" display="Завантажити сертифікат"/>
    <hyperlink ref="E592" r:id="rId591" tooltip="Завантажити сертифікат" display="Завантажити сертифікат"/>
    <hyperlink ref="E593" r:id="rId592" tooltip="Завантажити сертифікат" display="Завантажити сертифікат"/>
    <hyperlink ref="E594" r:id="rId593" tooltip="Завантажити сертифікат" display="Завантажити сертифікат"/>
    <hyperlink ref="E595" r:id="rId594" tooltip="Завантажити сертифікат" display="Завантажити сертифікат"/>
    <hyperlink ref="E596" r:id="rId595" tooltip="Завантажити сертифікат" display="Завантажити сертифікат"/>
    <hyperlink ref="E597" r:id="rId596" tooltip="Завантажити сертифікат" display="Завантажити сертифікат"/>
    <hyperlink ref="E598" r:id="rId597" tooltip="Завантажити сертифікат" display="Завантажити сертифікат"/>
    <hyperlink ref="E599" r:id="rId598" tooltip="Завантажити сертифікат" display="Завантажити сертифікат"/>
    <hyperlink ref="E600" r:id="rId599" tooltip="Завантажити сертифікат" display="Завантажити сертифікат"/>
    <hyperlink ref="E601" r:id="rId600" tooltip="Завантажити сертифікат" display="Завантажити сертифікат"/>
    <hyperlink ref="E602" r:id="rId601" tooltip="Завантажити сертифікат" display="Завантажити сертифікат"/>
    <hyperlink ref="E603" r:id="rId602" tooltip="Завантажити сертифікат" display="Завантажити сертифікат"/>
    <hyperlink ref="E604" r:id="rId603" tooltip="Завантажити сертифікат" display="Завантажити сертифікат"/>
    <hyperlink ref="E605" r:id="rId604" tooltip="Завантажити сертифікат" display="Завантажити сертифікат"/>
    <hyperlink ref="E606" r:id="rId605" tooltip="Завантажити сертифікат" display="Завантажити сертифікат"/>
    <hyperlink ref="E607" r:id="rId606" tooltip="Завантажити сертифікат" display="Завантажити сертифікат"/>
    <hyperlink ref="E608" r:id="rId607" tooltip="Завантажити сертифікат" display="Завантажити сертифікат"/>
    <hyperlink ref="E609" r:id="rId608" tooltip="Завантажити сертифікат" display="Завантажити сертифікат"/>
    <hyperlink ref="E610" r:id="rId609" tooltip="Завантажити сертифікат" display="Завантажити сертифікат"/>
    <hyperlink ref="E611" r:id="rId610" tooltip="Завантажити сертифікат" display="Завантажити сертифікат"/>
    <hyperlink ref="E612" r:id="rId611" tooltip="Завантажити сертифікат" display="Завантажити сертифікат"/>
    <hyperlink ref="E613" r:id="rId612" tooltip="Завантажити сертифікат" display="Завантажити сертифікат"/>
    <hyperlink ref="E614" r:id="rId613" tooltip="Завантажити сертифікат" display="Завантажити сертифікат"/>
    <hyperlink ref="E615" r:id="rId614" tooltip="Завантажити сертифікат" display="Завантажити сертифікат"/>
    <hyperlink ref="E616" r:id="rId615" tooltip="Завантажити сертифікат" display="Завантажити сертифікат"/>
    <hyperlink ref="E617" r:id="rId616" tooltip="Завантажити сертифікат" display="Завантажити сертифікат"/>
    <hyperlink ref="E618" r:id="rId617" tooltip="Завантажити сертифікат" display="Завантажити сертифікат"/>
    <hyperlink ref="E619" r:id="rId618" tooltip="Завантажити сертифікат" display="Завантажити сертифікат"/>
    <hyperlink ref="E620" r:id="rId619" tooltip="Завантажити сертифікат" display="Завантажити сертифікат"/>
    <hyperlink ref="E621" r:id="rId620" tooltip="Завантажити сертифікат" display="Завантажити сертифікат"/>
    <hyperlink ref="E622" r:id="rId621" tooltip="Завантажити сертифікат" display="Завантажити сертифікат"/>
    <hyperlink ref="E623" r:id="rId622" tooltip="Завантажити сертифікат" display="Завантажити сертифікат"/>
    <hyperlink ref="E624" r:id="rId623" tooltip="Завантажити сертифікат" display="Завантажити сертифікат"/>
    <hyperlink ref="E625" r:id="rId624" tooltip="Завантажити сертифікат" display="Завантажити сертифікат"/>
    <hyperlink ref="E626" r:id="rId625" tooltip="Завантажити сертифікат" display="Завантажити сертифікат"/>
    <hyperlink ref="E627" r:id="rId626" tooltip="Завантажити сертифікат" display="Завантажити сертифікат"/>
    <hyperlink ref="E628" r:id="rId627" tooltip="Завантажити сертифікат" display="Завантажити сертифікат"/>
    <hyperlink ref="E629" r:id="rId628" tooltip="Завантажити сертифікат" display="Завантажити сертифікат"/>
    <hyperlink ref="E630" r:id="rId629" tooltip="Завантажити сертифікат" display="Завантажити сертифікат"/>
    <hyperlink ref="E631" r:id="rId630" tooltip="Завантажити сертифікат" display="Завантажити сертифікат"/>
    <hyperlink ref="E632" r:id="rId631" tooltip="Завантажити сертифікат" display="Завантажити сертифікат"/>
    <hyperlink ref="E633" r:id="rId632" tooltip="Завантажити сертифікат" display="Завантажити сертифікат"/>
    <hyperlink ref="E634" r:id="rId633" tooltip="Завантажити сертифікат" display="Завантажити сертифікат"/>
    <hyperlink ref="E635" r:id="rId634" tooltip="Завантажити сертифікат" display="Завантажити сертифікат"/>
    <hyperlink ref="E636" r:id="rId635" tooltip="Завантажити сертифікат" display="Завантажити сертифікат"/>
    <hyperlink ref="E637" r:id="rId636" tooltip="Завантажити сертифікат" display="Завантажити сертифікат"/>
    <hyperlink ref="E638" r:id="rId637" tooltip="Завантажити сертифікат" display="Завантажити сертифікат"/>
    <hyperlink ref="E639" r:id="rId638" tooltip="Завантажити сертифікат" display="Завантажити сертифікат"/>
    <hyperlink ref="E640" r:id="rId639" tooltip="Завантажити сертифікат" display="Завантажити сертифікат"/>
    <hyperlink ref="E641" r:id="rId640" tooltip="Завантажити сертифікат" display="Завантажити сертифікат"/>
    <hyperlink ref="E642" r:id="rId641" tooltip="Завантажити сертифікат" display="Завантажити сертифікат"/>
    <hyperlink ref="E643" r:id="rId642" tooltip="Завантажити сертифікат" display="Завантажити сертифікат"/>
    <hyperlink ref="E644" r:id="rId643" tooltip="Завантажити сертифікат" display="Завантажити сертифікат"/>
    <hyperlink ref="E645" r:id="rId644" tooltip="Завантажити сертифікат" display="Завантажити сертифікат"/>
    <hyperlink ref="E646" r:id="rId645" tooltip="Завантажити сертифікат" display="Завантажити сертифікат"/>
    <hyperlink ref="E647" r:id="rId646" tooltip="Завантажити сертифікат" display="Завантажити сертифікат"/>
    <hyperlink ref="E648" r:id="rId647" tooltip="Завантажити сертифікат" display="Завантажити сертифікат"/>
    <hyperlink ref="E649" r:id="rId648" tooltip="Завантажити сертифікат" display="Завантажити сертифікат"/>
    <hyperlink ref="E650" r:id="rId649" tooltip="Завантажити сертифікат" display="Завантажити сертифікат"/>
    <hyperlink ref="E651" r:id="rId650" tooltip="Завантажити сертифікат" display="Завантажити сертифікат"/>
    <hyperlink ref="E652" r:id="rId651" tooltip="Завантажити сертифікат" display="Завантажити сертифікат"/>
    <hyperlink ref="E653" r:id="rId652" tooltip="Завантажити сертифікат" display="Завантажити сертифікат"/>
    <hyperlink ref="E654" r:id="rId653" tooltip="Завантажити сертифікат" display="Завантажити сертифікат"/>
    <hyperlink ref="E655" r:id="rId654" tooltip="Завантажити сертифікат" display="Завантажити сертифікат"/>
    <hyperlink ref="E656" r:id="rId655" tooltip="Завантажити сертифікат" display="Завантажити сертифікат"/>
    <hyperlink ref="E657" r:id="rId656" tooltip="Завантажити сертифікат" display="Завантажити сертифікат"/>
    <hyperlink ref="E658" r:id="rId657" tooltip="Завантажити сертифікат" display="Завантажити сертифікат"/>
    <hyperlink ref="E659" r:id="rId658" tooltip="Завантажити сертифікат" display="Завантажити сертифікат"/>
    <hyperlink ref="E660" r:id="rId659" tooltip="Завантажити сертифікат" display="Завантажити сертифікат"/>
    <hyperlink ref="E661" r:id="rId660" tooltip="Завантажити сертифікат" display="Завантажити сертифікат"/>
    <hyperlink ref="E662" r:id="rId661" tooltip="Завантажити сертифікат" display="Завантажити сертифікат"/>
    <hyperlink ref="E663" r:id="rId662" tooltip="Завантажити сертифікат" display="Завантажити сертифікат"/>
    <hyperlink ref="E664" r:id="rId663" tooltip="Завантажити сертифікат" display="Завантажити сертифікат"/>
    <hyperlink ref="E665" r:id="rId664" tooltip="Завантажити сертифікат" display="Завантажити сертифікат"/>
    <hyperlink ref="E666" r:id="rId665" tooltip="Завантажити сертифікат" display="Завантажити сертифікат"/>
    <hyperlink ref="E667" r:id="rId666" tooltip="Завантажити сертифікат" display="Завантажити сертифікат"/>
    <hyperlink ref="E668" r:id="rId667" tooltip="Завантажити сертифікат" display="Завантажити сертифікат"/>
    <hyperlink ref="E669" r:id="rId668" tooltip="Завантажити сертифікат" display="Завантажити сертифікат"/>
    <hyperlink ref="E670" r:id="rId669" tooltip="Завантажити сертифікат" display="Завантажити сертифікат"/>
    <hyperlink ref="E671" r:id="rId670" tooltip="Завантажити сертифікат" display="Завантажити сертифікат"/>
    <hyperlink ref="E672" r:id="rId671" tooltip="Завантажити сертифікат" display="Завантажити сертифікат"/>
    <hyperlink ref="E673" r:id="rId672" tooltip="Завантажити сертифікат" display="Завантажити сертифікат"/>
    <hyperlink ref="E674" r:id="rId673" tooltip="Завантажити сертифікат" display="Завантажити сертифікат"/>
    <hyperlink ref="E675" r:id="rId674" tooltip="Завантажити сертифікат" display="Завантажити сертифікат"/>
    <hyperlink ref="E676" r:id="rId675" tooltip="Завантажити сертифікат" display="Завантажити сертифікат"/>
    <hyperlink ref="E677" r:id="rId676" tooltip="Завантажити сертифікат" display="Завантажити сертифікат"/>
    <hyperlink ref="E678" r:id="rId677" tooltip="Завантажити сертифікат" display="Завантажити сертифікат"/>
    <hyperlink ref="E679" r:id="rId678" tooltip="Завантажити сертифікат" display="Завантажити сертифікат"/>
    <hyperlink ref="E680" r:id="rId679" tooltip="Завантажити сертифікат" display="Завантажити сертифікат"/>
    <hyperlink ref="E681" r:id="rId680" tooltip="Завантажити сертифікат" display="Завантажити сертифікат"/>
    <hyperlink ref="E682" r:id="rId681" tooltip="Завантажити сертифікат" display="Завантажити сертифікат"/>
    <hyperlink ref="E683" r:id="rId682" tooltip="Завантажити сертифікат" display="Завантажити сертифікат"/>
    <hyperlink ref="E684" r:id="rId683" tooltip="Завантажити сертифікат" display="Завантажити сертифікат"/>
    <hyperlink ref="E685" r:id="rId684" tooltip="Завантажити сертифікат" display="Завантажити сертифікат"/>
    <hyperlink ref="E686" r:id="rId685" tooltip="Завантажити сертифікат" display="Завантажити сертифікат"/>
    <hyperlink ref="E687" r:id="rId686" tooltip="Завантажити сертифікат" display="Завантажити сертифікат"/>
    <hyperlink ref="E688" r:id="rId687" tooltip="Завантажити сертифікат" display="Завантажити сертифікат"/>
    <hyperlink ref="E689" r:id="rId688" tooltip="Завантажити сертифікат" display="Завантажити сертифікат"/>
    <hyperlink ref="E690" r:id="rId689" tooltip="Завантажити сертифікат" display="Завантажити сертифікат"/>
    <hyperlink ref="E691" r:id="rId690" tooltip="Завантажити сертифікат" display="Завантажити сертифікат"/>
    <hyperlink ref="E692" r:id="rId691" tooltip="Завантажити сертифікат" display="Завантажити сертифікат"/>
    <hyperlink ref="E693" r:id="rId692" tooltip="Завантажити сертифікат" display="Завантажити сертифікат"/>
    <hyperlink ref="E694" r:id="rId693" tooltip="Завантажити сертифікат" display="Завантажити сертифікат"/>
    <hyperlink ref="E695" r:id="rId694" tooltip="Завантажити сертифікат" display="Завантажити сертифікат"/>
    <hyperlink ref="E696" r:id="rId695" tooltip="Завантажити сертифікат" display="Завантажити сертифікат"/>
    <hyperlink ref="E697" r:id="rId696" tooltip="Завантажити сертифікат" display="Завантажити сертифікат"/>
    <hyperlink ref="E698" r:id="rId697" tooltip="Завантажити сертифікат" display="Завантажити сертифікат"/>
    <hyperlink ref="E699" r:id="rId698" tooltip="Завантажити сертифікат" display="Завантажити сертифікат"/>
    <hyperlink ref="E700" r:id="rId699" tooltip="Завантажити сертифікат" display="Завантажити сертифікат"/>
    <hyperlink ref="E701" r:id="rId700" tooltip="Завантажити сертифікат" display="Завантажити сертифікат"/>
    <hyperlink ref="E702" r:id="rId701" tooltip="Завантажити сертифікат" display="Завантажити сертифікат"/>
    <hyperlink ref="E703" r:id="rId702" tooltip="Завантажити сертифікат" display="Завантажити сертифікат"/>
    <hyperlink ref="E704" r:id="rId703" tooltip="Завантажити сертифікат" display="Завантажити сертифікат"/>
    <hyperlink ref="E705" r:id="rId704" tooltip="Завантажити сертифікат" display="Завантажити сертифікат"/>
    <hyperlink ref="E706" r:id="rId705" tooltip="Завантажити сертифікат" display="Завантажити сертифікат"/>
    <hyperlink ref="E707" r:id="rId706" tooltip="Завантажити сертифікат" display="Завантажити сертифікат"/>
    <hyperlink ref="E708" r:id="rId707" tooltip="Завантажити сертифікат" display="Завантажити сертифікат"/>
    <hyperlink ref="E709" r:id="rId708" tooltip="Завантажити сертифікат" display="Завантажити сертифікат"/>
    <hyperlink ref="E710" r:id="rId709" tooltip="Завантажити сертифікат" display="Завантажити сертифікат"/>
    <hyperlink ref="E711" r:id="rId710" tooltip="Завантажити сертифікат" display="Завантажити сертифікат"/>
    <hyperlink ref="E712" r:id="rId711" tooltip="Завантажити сертифікат" display="Завантажити сертифікат"/>
    <hyperlink ref="E713" r:id="rId712" tooltip="Завантажити сертифікат" display="Завантажити сертифікат"/>
    <hyperlink ref="E714" r:id="rId713" tooltip="Завантажити сертифікат" display="Завантажити сертифікат"/>
    <hyperlink ref="E715" r:id="rId714" tooltip="Завантажити сертифікат" display="Завантажити сертифікат"/>
    <hyperlink ref="E716" r:id="rId715" tooltip="Завантажити сертифікат" display="Завантажити сертифікат"/>
    <hyperlink ref="E717" r:id="rId716" tooltip="Завантажити сертифікат" display="Завантажити сертифікат"/>
    <hyperlink ref="E718" r:id="rId717" tooltip="Завантажити сертифікат" display="Завантажити сертифікат"/>
    <hyperlink ref="E719" r:id="rId718" tooltip="Завантажити сертифікат" display="Завантажити сертифікат"/>
    <hyperlink ref="E720" r:id="rId719" tooltip="Завантажити сертифікат" display="Завантажити сертифікат"/>
    <hyperlink ref="E721" r:id="rId720" tooltip="Завантажити сертифікат" display="Завантажити сертифікат"/>
    <hyperlink ref="E722" r:id="rId721" tooltip="Завантажити сертифікат" display="Завантажити сертифікат"/>
    <hyperlink ref="E723" r:id="rId722" tooltip="Завантажити сертифікат" display="Завантажити сертифікат"/>
    <hyperlink ref="E724" r:id="rId723" tooltip="Завантажити сертифікат" display="Завантажити сертифікат"/>
    <hyperlink ref="E725" r:id="rId724" tooltip="Завантажити сертифікат" display="Завантажити сертифікат"/>
    <hyperlink ref="E726" r:id="rId725" tooltip="Завантажити сертифікат" display="Завантажити сертифікат"/>
    <hyperlink ref="E727" r:id="rId726" tooltip="Завантажити сертифікат" display="Завантажити сертифікат"/>
    <hyperlink ref="E728" r:id="rId727" tooltip="Завантажити сертифікат" display="Завантажити сертифікат"/>
    <hyperlink ref="E729" r:id="rId728" tooltip="Завантажити сертифікат" display="Завантажити сертифікат"/>
    <hyperlink ref="E730" r:id="rId729" tooltip="Завантажити сертифікат" display="Завантажити сертифікат"/>
    <hyperlink ref="E731" r:id="rId730" tooltip="Завантажити сертифікат" display="Завантажити сертифікат"/>
    <hyperlink ref="E732" r:id="rId731" tooltip="Завантажити сертифікат" display="Завантажити сертифікат"/>
    <hyperlink ref="E733" r:id="rId732" tooltip="Завантажити сертифікат" display="Завантажити сертифікат"/>
    <hyperlink ref="E734" r:id="rId733" tooltip="Завантажити сертифікат" display="Завантажити сертифікат"/>
    <hyperlink ref="E735" r:id="rId734" tooltip="Завантажити сертифікат" display="Завантажити сертифікат"/>
    <hyperlink ref="E736" r:id="rId735" tooltip="Завантажити сертифікат" display="Завантажити сертифікат"/>
    <hyperlink ref="E737" r:id="rId736" tooltip="Завантажити сертифікат" display="Завантажити сертифікат"/>
    <hyperlink ref="E738" r:id="rId737" tooltip="Завантажити сертифікат" display="Завантажити сертифікат"/>
    <hyperlink ref="E739" r:id="rId738" tooltip="Завантажити сертифікат" display="Завантажити сертифікат"/>
    <hyperlink ref="E740" r:id="rId739" tooltip="Завантажити сертифікат" display="Завантажити сертифікат"/>
    <hyperlink ref="E741" r:id="rId740" tooltip="Завантажити сертифікат" display="Завантажити сертифікат"/>
    <hyperlink ref="E742" r:id="rId741" tooltip="Завантажити сертифікат" display="Завантажити сертифікат"/>
    <hyperlink ref="E743" r:id="rId742" tooltip="Завантажити сертифікат" display="Завантажити сертифікат"/>
    <hyperlink ref="E744" r:id="rId743" tooltip="Завантажити сертифікат" display="Завантажити сертифікат"/>
    <hyperlink ref="E745" r:id="rId744" tooltip="Завантажити сертифікат" display="Завантажити сертифікат"/>
    <hyperlink ref="E746" r:id="rId745" tooltip="Завантажити сертифікат" display="Завантажити сертифікат"/>
    <hyperlink ref="E747" r:id="rId746" tooltip="Завантажити сертифікат" display="Завантажити сертифікат"/>
    <hyperlink ref="E748" r:id="rId747" tooltip="Завантажити сертифікат" display="Завантажити сертифікат"/>
    <hyperlink ref="E749" r:id="rId748" tooltip="Завантажити сертифікат" display="Завантажити сертифікат"/>
    <hyperlink ref="E750" r:id="rId749" tooltip="Завантажити сертифікат" display="Завантажити сертифікат"/>
    <hyperlink ref="E751" r:id="rId750" tooltip="Завантажити сертифікат" display="Завантажити сертифікат"/>
    <hyperlink ref="E752" r:id="rId751" tooltip="Завантажити сертифікат" display="Завантажити сертифікат"/>
    <hyperlink ref="E753" r:id="rId752" tooltip="Завантажити сертифікат" display="Завантажити сертифікат"/>
    <hyperlink ref="E754" r:id="rId753" tooltip="Завантажити сертифікат" display="Завантажити сертифікат"/>
    <hyperlink ref="E755" r:id="rId754" tooltip="Завантажити сертифікат" display="Завантажити сертифікат"/>
    <hyperlink ref="E756" r:id="rId755" tooltip="Завантажити сертифікат" display="Завантажити сертифікат"/>
    <hyperlink ref="E757" r:id="rId756" tooltip="Завантажити сертифікат" display="Завантажити сертифікат"/>
    <hyperlink ref="E758" r:id="rId757" tooltip="Завантажити сертифікат" display="Завантажити сертифікат"/>
    <hyperlink ref="E759" r:id="rId758" tooltip="Завантажити сертифікат" display="Завантажити сертифікат"/>
    <hyperlink ref="E760" r:id="rId759" tooltip="Завантажити сертифікат" display="Завантажити сертифікат"/>
    <hyperlink ref="E761" r:id="rId760" tooltip="Завантажити сертифікат" display="Завантажити сертифікат"/>
    <hyperlink ref="E762" r:id="rId761" tooltip="Завантажити сертифікат" display="Завантажити сертифікат"/>
    <hyperlink ref="E763" r:id="rId762" tooltip="Завантажити сертифікат" display="Завантажити сертифікат"/>
    <hyperlink ref="E764" r:id="rId763" tooltip="Завантажити сертифікат" display="Завантажити сертифікат"/>
    <hyperlink ref="E765" r:id="rId764" tooltip="Завантажити сертифікат" display="Завантажити сертифікат"/>
    <hyperlink ref="E766" r:id="rId765" tooltip="Завантажити сертифікат" display="Завантажити сертифікат"/>
    <hyperlink ref="E767" r:id="rId766" tooltip="Завантажити сертифікат" display="Завантажити сертифікат"/>
    <hyperlink ref="E768" r:id="rId767" tooltip="Завантажити сертифікат" display="Завантажити сертифікат"/>
    <hyperlink ref="E769" r:id="rId768" tooltip="Завантажити сертифікат" display="Завантажити сертифікат"/>
    <hyperlink ref="E770" r:id="rId769" tooltip="Завантажити сертифікат" display="Завантажити сертифікат"/>
    <hyperlink ref="E771" r:id="rId770" tooltip="Завантажити сертифікат" display="Завантажити сертифікат"/>
    <hyperlink ref="E772" r:id="rId771" tooltip="Завантажити сертифікат" display="Завантажити сертифікат"/>
    <hyperlink ref="E773" r:id="rId772" tooltip="Завантажити сертифікат" display="Завантажити сертифікат"/>
    <hyperlink ref="E774" r:id="rId773" tooltip="Завантажити сертифікат" display="Завантажити сертифікат"/>
    <hyperlink ref="E775" r:id="rId774" tooltip="Завантажити сертифікат" display="Завантажити сертифікат"/>
    <hyperlink ref="E776" r:id="rId775" tooltip="Завантажити сертифікат" display="Завантажити сертифікат"/>
    <hyperlink ref="E777" r:id="rId776" tooltip="Завантажити сертифікат" display="Завантажити сертифікат"/>
    <hyperlink ref="E778" r:id="rId777" tooltip="Завантажити сертифікат" display="Завантажити сертифікат"/>
    <hyperlink ref="E779" r:id="rId778" tooltip="Завантажити сертифікат" display="Завантажити сертифікат"/>
    <hyperlink ref="E780" r:id="rId779" tooltip="Завантажити сертифікат" display="Завантажити сертифікат"/>
    <hyperlink ref="E781" r:id="rId780" tooltip="Завантажити сертифікат" display="Завантажити сертифікат"/>
    <hyperlink ref="E782" r:id="rId781" tooltip="Завантажити сертифікат" display="Завантажити сертифікат"/>
    <hyperlink ref="E783" r:id="rId782" tooltip="Завантажити сертифікат" display="Завантажити сертифікат"/>
    <hyperlink ref="E784" r:id="rId783" tooltip="Завантажити сертифікат" display="Завантажити сертифікат"/>
    <hyperlink ref="E785" r:id="rId784" tooltip="Завантажити сертифікат" display="Завантажити сертифікат"/>
    <hyperlink ref="E786" r:id="rId785" tooltip="Завантажити сертифікат" display="Завантажити сертифікат"/>
    <hyperlink ref="E787" r:id="rId786" tooltip="Завантажити сертифікат" display="Завантажити сертифікат"/>
    <hyperlink ref="E788" r:id="rId787" tooltip="Завантажити сертифікат" display="Завантажити сертифікат"/>
    <hyperlink ref="E789" r:id="rId788" tooltip="Завантажити сертифікат" display="Завантажити сертифікат"/>
    <hyperlink ref="E790" r:id="rId789" tooltip="Завантажити сертифікат" display="Завантажити сертифікат"/>
    <hyperlink ref="E791" r:id="rId790" tooltip="Завантажити сертифікат" display="Завантажити сертифікат"/>
    <hyperlink ref="E792" r:id="rId791" tooltip="Завантажити сертифікат" display="Завантажити сертифікат"/>
    <hyperlink ref="E793" r:id="rId792" tooltip="Завантажити сертифікат" display="Завантажити сертифікат"/>
    <hyperlink ref="E794" r:id="rId793" tooltip="Завантажити сертифікат" display="Завантажити сертифікат"/>
    <hyperlink ref="E795" r:id="rId794" tooltip="Завантажити сертифікат" display="Завантажити сертифікат"/>
    <hyperlink ref="E796" r:id="rId795" tooltip="Завантажити сертифікат" display="Завантажити сертифікат"/>
    <hyperlink ref="E797" r:id="rId796" tooltip="Завантажити сертифікат" display="Завантажити сертифікат"/>
    <hyperlink ref="E798" r:id="rId797" tooltip="Завантажити сертифікат" display="Завантажити сертифікат"/>
    <hyperlink ref="E799" r:id="rId798" tooltip="Завантажити сертифікат" display="Завантажити сертифікат"/>
    <hyperlink ref="E800" r:id="rId799" tooltip="Завантажити сертифікат" display="Завантажити сертифікат"/>
    <hyperlink ref="E801" r:id="rId800" tooltip="Завантажити сертифікат" display="Завантажити сертифікат"/>
    <hyperlink ref="E802" r:id="rId801" tooltip="Завантажити сертифікат" display="Завантажити сертифікат"/>
    <hyperlink ref="E803" r:id="rId802" tooltip="Завантажити сертифікат" display="Завантажити сертифікат"/>
    <hyperlink ref="E804" r:id="rId803" tooltip="Завантажити сертифікат" display="Завантажити сертифікат"/>
    <hyperlink ref="E805" r:id="rId804" tooltip="Завантажити сертифікат" display="Завантажити сертифікат"/>
    <hyperlink ref="E806" r:id="rId805" tooltip="Завантажити сертифікат" display="Завантажити сертифікат"/>
    <hyperlink ref="E807" r:id="rId806" tooltip="Завантажити сертифікат" display="Завантажити сертифікат"/>
    <hyperlink ref="E808" r:id="rId807" tooltip="Завантажити сертифікат" display="Завантажити сертифікат"/>
    <hyperlink ref="E809" r:id="rId808" tooltip="Завантажити сертифікат" display="Завантажити сертифікат"/>
    <hyperlink ref="E810" r:id="rId809" tooltip="Завантажити сертифікат" display="Завантажити сертифікат"/>
    <hyperlink ref="E811" r:id="rId810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2025-04-10T14:36:59Z</dcterms:created>
  <dcterms:modified xsi:type="dcterms:W3CDTF">2025-04-11T07:12:42Z</dcterms:modified>
  <cp:category/>
</cp:coreProperties>
</file>