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 GMW2025\Таблиці сертифікати GMW2025 конкурс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1442" i="1" l="1"/>
  <c r="E1441" i="1"/>
  <c r="E1440" i="1" l="1"/>
  <c r="E1439" i="1"/>
  <c r="E1438" i="1"/>
  <c r="E1437" i="1"/>
  <c r="E1436" i="1"/>
  <c r="E1435" i="1"/>
  <c r="E1434" i="1"/>
  <c r="E1248" i="1"/>
  <c r="E1244" i="1"/>
  <c r="E1433" i="1" l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7" i="1"/>
  <c r="E1246" i="1"/>
  <c r="E1245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<sst xmlns="http://schemas.openxmlformats.org/spreadsheetml/2006/main" count="5769" uniqueCount="3353">
  <si>
    <t>номер</t>
  </si>
  <si>
    <t>дата</t>
  </si>
  <si>
    <t>ПІБ</t>
  </si>
  <si>
    <t>Посилання на сертифікат</t>
  </si>
  <si>
    <t>GMW2025_0001</t>
  </si>
  <si>
    <t>2 травня 2025 р.</t>
  </si>
  <si>
    <t>Михайлюк Світлана Іванівна</t>
  </si>
  <si>
    <t>Новороздільський політехнічний фаховий коледж</t>
  </si>
  <si>
    <t>GMW2025_0002</t>
  </si>
  <si>
    <t>Топольська Г.О.</t>
  </si>
  <si>
    <t>ДНЗ (ясла-садок)комбінованого типу 25 Прилуцької міської ради Чернігівської області</t>
  </si>
  <si>
    <t>GMW2025_0003</t>
  </si>
  <si>
    <t>Пазич Галина Іванівна</t>
  </si>
  <si>
    <t>Плосківський ліцей Великодимерської селищної ради Броварського району Київської області</t>
  </si>
  <si>
    <t>GMW2025_0004</t>
  </si>
  <si>
    <t>Волоха Ірина Василівна</t>
  </si>
  <si>
    <t>GMW2025_0005</t>
  </si>
  <si>
    <t>Клочківська Марія Іванівна</t>
  </si>
  <si>
    <t>GMW2025_0006</t>
  </si>
  <si>
    <t>Григорук Раїса Іванівна</t>
  </si>
  <si>
    <t>GMW2025_0007</t>
  </si>
  <si>
    <t>Іщенко Анжеліка Олександрівна</t>
  </si>
  <si>
    <t>Роменська загальноосвітня школа І-ІІІ ступенів №7</t>
  </si>
  <si>
    <t>GMW2025_0008</t>
  </si>
  <si>
    <t>Ващенок Тетяна Анатоліївна</t>
  </si>
  <si>
    <t>Школа І-ІІІ ступенів 294 Деснянського району м Києва</t>
  </si>
  <si>
    <t>GMW2025_0009</t>
  </si>
  <si>
    <t>Матюк Людмила Василівна</t>
  </si>
  <si>
    <t>ВСП "Любешівський технічний фаховий коледж Луцького національного технічного університету"</t>
  </si>
  <si>
    <t>GMW2025_0010</t>
  </si>
  <si>
    <t>Свєженцева Сніжана Сергіївна</t>
  </si>
  <si>
    <t>Дніпровська гімназія № 104 Дніпровської міської ради</t>
  </si>
  <si>
    <t>GMW2025_0011</t>
  </si>
  <si>
    <t>Джуринська Оксана Василівна</t>
  </si>
  <si>
    <t>Бабинський ліцей Іллінецької міської ради Вінницької області</t>
  </si>
  <si>
    <t>GMW2025_0012</t>
  </si>
  <si>
    <t>Железнякова Анна Едуардівна</t>
  </si>
  <si>
    <t>Школа І-ІІІ ступенів №58 Шевченківського району м. Києва</t>
  </si>
  <si>
    <t>GMW2025_0013</t>
  </si>
  <si>
    <t>Гробова Наталія Олександрівна</t>
  </si>
  <si>
    <t>Люботинська загальноосвітня школа І-ІІІ ступенів № 3 Люботинської міської ради Харківської області</t>
  </si>
  <si>
    <t>GMW2025_0014</t>
  </si>
  <si>
    <t>Легенчук Оксана Анатоліївна</t>
  </si>
  <si>
    <t>ВСП Київський індустріальний фаховий коледж Київського національного університету будівництва і архітектури</t>
  </si>
  <si>
    <t>GMW2025_0015</t>
  </si>
  <si>
    <t>Вялова Марина Олександрівна</t>
  </si>
  <si>
    <t>КЗ "Ліцей сучасної освіти "Інтелект" Світловодської міської ради</t>
  </si>
  <si>
    <t>GMW2025_0016</t>
  </si>
  <si>
    <t>Ізак Зоряна Ігорівна</t>
  </si>
  <si>
    <t>Заклад загальної середньої освіти І-ІІІ ст. №2 м. Старий Самбір</t>
  </si>
  <si>
    <t>GMW2025_0017</t>
  </si>
  <si>
    <t>Матвєєва Вероніка Миколаївна</t>
  </si>
  <si>
    <t>Чорноморський національний університет імені Петра Могили</t>
  </si>
  <si>
    <t>GMW2025_0018</t>
  </si>
  <si>
    <t>Бак Ольга Валеріївна</t>
  </si>
  <si>
    <t>Малосмілянська початкова школа Тернівської сільської ради</t>
  </si>
  <si>
    <t>GMW2025_0019</t>
  </si>
  <si>
    <t>Олянич Олена Миколаївна</t>
  </si>
  <si>
    <t>Чернівецька гімназія №19</t>
  </si>
  <si>
    <t>GMW2025_0020</t>
  </si>
  <si>
    <t>Щур Катерина Костянтинівна</t>
  </si>
  <si>
    <t>Криворізький ліцей №119 – Криворізької міської ради</t>
  </si>
  <si>
    <t>GMW2025_0021</t>
  </si>
  <si>
    <t>Нагорнова Ірина Анатоліївна</t>
  </si>
  <si>
    <t>GMW2025_0022</t>
  </si>
  <si>
    <t xml:space="preserve">ПАВЛОВСЬКА СНІЖАНА ДЕМ'ЯНІВНА  </t>
  </si>
  <si>
    <t>КЗ "Заклад дошкільної освіти №24 Вінницької міської ради"</t>
  </si>
  <si>
    <t>GMW2025_0023</t>
  </si>
  <si>
    <t>КОНОПКО ОЛЬГА ПЕТРІВНА</t>
  </si>
  <si>
    <t>GMW2025_0024</t>
  </si>
  <si>
    <t>КНЯЖУК ГАЛИНА ВАСИЛІВНА</t>
  </si>
  <si>
    <t>GMW2025_0025</t>
  </si>
  <si>
    <t>ПШЕНИЧНА ГАЛИНА АНАТОЛІЇВНА</t>
  </si>
  <si>
    <t>GMW2025_0026</t>
  </si>
  <si>
    <t>КРАВЧУК ОЛЬГА АНАТОЛІЇВНА</t>
  </si>
  <si>
    <t>GMW2025_0027</t>
  </si>
  <si>
    <t>Біда Наталія Вікторівна</t>
  </si>
  <si>
    <t>Заклад дошкільної освіти (ясла-садок) №160 Дарницького району м.Києва</t>
  </si>
  <si>
    <t>GMW2025_0028</t>
  </si>
  <si>
    <t>Федоренко Юрій Андрійович</t>
  </si>
  <si>
    <t>Великокаратульська гімназія Переяславської міської ради</t>
  </si>
  <si>
    <t>GMW2025_0029</t>
  </si>
  <si>
    <t>ПЕНДАК ЛАРИСА СЕМЕНІВНА</t>
  </si>
  <si>
    <t>ОЗ Нижньосірогозький ліцей</t>
  </si>
  <si>
    <t>GMW2025_0030</t>
  </si>
  <si>
    <t>Сторожук Олена Олександрівна</t>
  </si>
  <si>
    <t>Комунальний заклад "Дошкільний навчальний заклад 17 Вінницької міської ради"</t>
  </si>
  <si>
    <t>GMW2025_0031</t>
  </si>
  <si>
    <t>Посна Валентина Анатоліївна</t>
  </si>
  <si>
    <t>GMW2025_0032</t>
  </si>
  <si>
    <t>Снопова Галина Василівна</t>
  </si>
  <si>
    <t>GMW2025_0033</t>
  </si>
  <si>
    <t>Кузьменко Оксана Валеріївна</t>
  </si>
  <si>
    <t>GMW2025_0034</t>
  </si>
  <si>
    <t>Коваль Лариса Василівна</t>
  </si>
  <si>
    <t>GMW2025_0035</t>
  </si>
  <si>
    <t>Могутнова Наталя Валентинівна</t>
  </si>
  <si>
    <t>Заклад дошкільної освіти (ясла-садок) комбінованого типу № 428</t>
  </si>
  <si>
    <t>GMW2025_0036</t>
  </si>
  <si>
    <t>Федорова Світлана Олександрівна</t>
  </si>
  <si>
    <t>Пилиповицький заклад дошкільної освіти (ясла-садок) комбінованого типу "Пилипко"</t>
  </si>
  <si>
    <t>GMW2025_0037</t>
  </si>
  <si>
    <t>Кравець Людмила Анатоліївна</t>
  </si>
  <si>
    <t>Перещепинський ліцей Перещепинської міської ради Самарівського району Дніпропетровської області</t>
  </si>
  <si>
    <t>GMW2025_0038</t>
  </si>
  <si>
    <t>Павловська Сніжана Дем`янівна</t>
  </si>
  <si>
    <t>Комунальний заклад "Заклад дошкільної освіти №24 Вінницької міської ради"</t>
  </si>
  <si>
    <t>GMW2025_0039</t>
  </si>
  <si>
    <t>Соляник Яна Владиславівна</t>
  </si>
  <si>
    <t>Комунальний заклад "Огіївський ліцей"</t>
  </si>
  <si>
    <t>GMW2025_0040</t>
  </si>
  <si>
    <t>Данілова Тетяна Андріївна</t>
  </si>
  <si>
    <t>Комунальний заклад "Козацька гімназія Кропивницької міської ради"</t>
  </si>
  <si>
    <t>GMW2025_0041</t>
  </si>
  <si>
    <t>Краснобай Оксана Львівна</t>
  </si>
  <si>
    <t>Гімназія № 73 міста Києва</t>
  </si>
  <si>
    <t>GMW2025_0042</t>
  </si>
  <si>
    <t>Голуб Надія Олегівна</t>
  </si>
  <si>
    <t>Комунальний заклад освіти " Коломійцівська гімназія" Покровської селищної ради Дніпропетровської області</t>
  </si>
  <si>
    <t>GMW2025_0043</t>
  </si>
  <si>
    <t>Мішурина Наталія Олександрівна</t>
  </si>
  <si>
    <t>Придніпровський металургійний фаховий коледж</t>
  </si>
  <si>
    <t>GMW2025_0044</t>
  </si>
  <si>
    <t>Насанович Наталія Геннадіївна</t>
  </si>
  <si>
    <t>Комунальний заклад "Зарічненський заклад дошкільної освіти "Лісова казка" Черкаської селищної ради"</t>
  </si>
  <si>
    <t>GMW2025_0045</t>
  </si>
  <si>
    <t>Рева Ольга Петрівна</t>
  </si>
  <si>
    <t>Бобровицький заклад дошкільної освіти "Сонечко" Бобровицької міської ради Чернігівської області</t>
  </si>
  <si>
    <t>GMW2025_0046</t>
  </si>
  <si>
    <t>Мажуга Яна Олександрівна</t>
  </si>
  <si>
    <t>GMW2025_0047</t>
  </si>
  <si>
    <t>Терес Оксана Олексіївна</t>
  </si>
  <si>
    <t>GMW2025_0048</t>
  </si>
  <si>
    <t>Шило Оксана Григорівна</t>
  </si>
  <si>
    <t>GMW2025_0049</t>
  </si>
  <si>
    <t>Шиян Тетяна Сергіївна</t>
  </si>
  <si>
    <t>GMW2025_0050</t>
  </si>
  <si>
    <t>Верба Тетяна Василівна</t>
  </si>
  <si>
    <t>Козелецький заклад дошкільної освіти №1 комбінованого типу Козелецької селищної ради</t>
  </si>
  <si>
    <t>GMW2025_0051</t>
  </si>
  <si>
    <t>Петрова Ірина Миколаївна</t>
  </si>
  <si>
    <t>GMW2025_0052</t>
  </si>
  <si>
    <t>Бакуменко Любов Іванівна</t>
  </si>
  <si>
    <t>GMW2025_0053</t>
  </si>
  <si>
    <t>Дмитренко Олександра Вікторівна</t>
  </si>
  <si>
    <t>GMW2025_0054</t>
  </si>
  <si>
    <t>Українець Марина Володимирівна</t>
  </si>
  <si>
    <t>Берестинський ліцей №3 Берестинської міської ради Харківської області</t>
  </si>
  <si>
    <t>GMW2025_0055</t>
  </si>
  <si>
    <t>Аніщенко Ірина Володимирівна</t>
  </si>
  <si>
    <t>Державний навчальний заклад "Міжрегіональне вище професійне училище з поліграфії та інформаційних технологій"</t>
  </si>
  <si>
    <t>GMW2025_0056</t>
  </si>
  <si>
    <t>Богач Олена Валентинівна</t>
  </si>
  <si>
    <t>Лозівська філія Харківського автомобільно-дорожнього фахового коледжу</t>
  </si>
  <si>
    <t>GMW2025_0057</t>
  </si>
  <si>
    <t>Стуканова Наталія Петрівна</t>
  </si>
  <si>
    <t>Роменський ДНЗ №4 "Малятко"  Роменської міської ради Сумської області</t>
  </si>
  <si>
    <t>GMW2025_0058</t>
  </si>
  <si>
    <t>Плахтій Олена Михайлівна</t>
  </si>
  <si>
    <t>GMW2025_0059</t>
  </si>
  <si>
    <t>ЦАБАК Людмила Петрівна</t>
  </si>
  <si>
    <t>КЗ "Дошкільний навчальний заклад № 51 Вінницької міської ради"</t>
  </si>
  <si>
    <t>GMW2025_0060</t>
  </si>
  <si>
    <t>КОРСОНЮК Людмила Петрівна</t>
  </si>
  <si>
    <t>GMW2025_0061</t>
  </si>
  <si>
    <t>МАКЕДОНСЬКА Марина Анатоліївна</t>
  </si>
  <si>
    <t>GMW2025_0062</t>
  </si>
  <si>
    <t>ШИХОВА Вікторія Анатоліївна</t>
  </si>
  <si>
    <t>GMW2025_0063</t>
  </si>
  <si>
    <t>МЕЛЬНИК Галина Анатоліївна</t>
  </si>
  <si>
    <t>GMW2025_0064</t>
  </si>
  <si>
    <t>БЕРЧЕНКО Галина Казимирівна</t>
  </si>
  <si>
    <t>GMW2025_0065</t>
  </si>
  <si>
    <t>КРАВЕЦЬ Оксана Іванівна</t>
  </si>
  <si>
    <t>GMW2025_0066</t>
  </si>
  <si>
    <t>РЕХЛЕЦЬКА Валентина Петрівна</t>
  </si>
  <si>
    <t>GMW2025_0067</t>
  </si>
  <si>
    <t>Терехова Людмила Юріївна</t>
  </si>
  <si>
    <t>КЗ "Чугуївський опорний ліцей №6 імені І.М.Кожедуба" Чугуївської міської ради Харківської області</t>
  </si>
  <si>
    <t>GMW2025_0068</t>
  </si>
  <si>
    <t>Гумінська Віра Петрівна</t>
  </si>
  <si>
    <t>Некрашівський заклад дошкільної освіти "Бджілка" Оліївської сільської ради Житомирського району Житомирської області</t>
  </si>
  <si>
    <t>GMW2025_0069</t>
  </si>
  <si>
    <t>Кісіль Вікторія Володимирівна</t>
  </si>
  <si>
    <t>Дніпровський фаховий коледж енергетичних та інформаційних технологій</t>
  </si>
  <si>
    <t>GMW2025_0070</t>
  </si>
  <si>
    <t>Булих Любов</t>
  </si>
  <si>
    <t>ВСП "Золотоніський фаховий коледж ветеринарної медицини Білоцерківського національного аграрного університету"</t>
  </si>
  <si>
    <t>GMW2025_0071</t>
  </si>
  <si>
    <t>Дмитрух Олександра Денисівна</t>
  </si>
  <si>
    <t>Сколівський заклад загальної середньої освіти І-ІІІ ступенів №2 імені Стефанії Вітрук Сколівської імської ради</t>
  </si>
  <si>
    <t>GMW2025_0072</t>
  </si>
  <si>
    <t>Бондар Вікторія Олександрівна</t>
  </si>
  <si>
    <t>заклад загальної середньої освіти "Солонянський ліцей" Солонянської селищної ради Дніпропетровської області</t>
  </si>
  <si>
    <t>GMW2025_0073</t>
  </si>
  <si>
    <t>Никончук Ганна Володимирівна</t>
  </si>
  <si>
    <t>Комунальний заклад дошкільної освіти (ясла-садок) комбінованого типу №220 Криворізької міської ради</t>
  </si>
  <si>
    <t>GMW2025_0074</t>
  </si>
  <si>
    <t>Науковово-педагогічні працівники кафедри фінансів, банківської справи та страхування Луцького національного технічного університету</t>
  </si>
  <si>
    <t>Луцький національний технічний університет</t>
  </si>
  <si>
    <t>GMW2025_0075</t>
  </si>
  <si>
    <t>Пушкар С. І.</t>
  </si>
  <si>
    <t>КЗДО (ясла-садок) комбінованого типу №302 Дніпровської міської ради</t>
  </si>
  <si>
    <t>GMW2025_0076</t>
  </si>
  <si>
    <t>Лупул Дмитро Олександрович</t>
  </si>
  <si>
    <t>Малинецький ЗЗСО</t>
  </si>
  <si>
    <t>GMW2025_0077</t>
  </si>
  <si>
    <t>Попкова Юлія Юріївна</t>
  </si>
  <si>
    <t>Опорний заклад «Каланчацький заклад повної загальної середньої освіти №1»</t>
  </si>
  <si>
    <t>GMW2025_0078</t>
  </si>
  <si>
    <t>Козуб Ярослава Віталіївна</t>
  </si>
  <si>
    <t>Чернівецький індустріальний фаховий коледж</t>
  </si>
  <si>
    <t>GMW2025_0079</t>
  </si>
  <si>
    <t>Салійчук Вікторія Павлівна</t>
  </si>
  <si>
    <t>Заклад дошкільної освіти (ясла-садок) №50 екологічного напрямку Рівненської міської ради</t>
  </si>
  <si>
    <t>GMW2025_0080</t>
  </si>
  <si>
    <t>Орлова Тетяна Володимирівна</t>
  </si>
  <si>
    <t>Софіївський заклад дошкільної освіти "Чайка" Софіївької селищної ради Дніпропетровської області</t>
  </si>
  <si>
    <t>GMW2025_0081</t>
  </si>
  <si>
    <t>Поперечна Ольга Василівна</t>
  </si>
  <si>
    <t>Хмельницький заклад дошкільної освіти №53 "Веселка" Хмельницької міської ради Хмельницької області</t>
  </si>
  <si>
    <t>GMW2025_0082</t>
  </si>
  <si>
    <t>Легенчук Олена Борисівна</t>
  </si>
  <si>
    <t>GMW2025_0083</t>
  </si>
  <si>
    <t>Гурільова Анастасія Валеріївна</t>
  </si>
  <si>
    <t>GMW2025_0084</t>
  </si>
  <si>
    <t>Музичне Алла Миколаївна</t>
  </si>
  <si>
    <t>GMW2025_0085</t>
  </si>
  <si>
    <t>Кравчук Неля Іванівна</t>
  </si>
  <si>
    <t>GMW2025_0086</t>
  </si>
  <si>
    <t>Ковтуцька Тетяна Володимирівна</t>
  </si>
  <si>
    <t>GMW2025_0087</t>
  </si>
  <si>
    <t>Мазуренко Лілія Анатоліївна</t>
  </si>
  <si>
    <t>GMW2025_0088</t>
  </si>
  <si>
    <t>Матевуш Лідія Василівна</t>
  </si>
  <si>
    <t>GMW2025_0089</t>
  </si>
  <si>
    <t>Набок Світлана Олександрівна</t>
  </si>
  <si>
    <t>Дошкільний навчальний заклад (ясла-садок) №495 Шевченківського району м. Києва</t>
  </si>
  <si>
    <t>GMW2025_0090</t>
  </si>
  <si>
    <t>Безсмертна Алла Володимирівна</t>
  </si>
  <si>
    <t>GMW2025_0091</t>
  </si>
  <si>
    <t>Ржечицька Ольга Геннадіївна</t>
  </si>
  <si>
    <t>GMW2025_0092</t>
  </si>
  <si>
    <t>Козлова Галина Іванівна</t>
  </si>
  <si>
    <t>GMW2025_0093</t>
  </si>
  <si>
    <t>Петренко Галина Миколаївна</t>
  </si>
  <si>
    <t>GMW2025_0094</t>
  </si>
  <si>
    <t>Кабан Наталія Олександрівна</t>
  </si>
  <si>
    <t>GMW2025_0095</t>
  </si>
  <si>
    <t>Олексієнко Світлана Петрівна</t>
  </si>
  <si>
    <t>GMW2025_0096</t>
  </si>
  <si>
    <t>Рябцева Анна Олегівна</t>
  </si>
  <si>
    <t>Заклад дошкільної освіти (ясла-садок) №770</t>
  </si>
  <si>
    <t>GMW2025_0097</t>
  </si>
  <si>
    <t>Колчанова Марія Ігорівна</t>
  </si>
  <si>
    <t>Криворізький ліцей 77 Криворізької міської ради</t>
  </si>
  <si>
    <t>GMW2025_0098</t>
  </si>
  <si>
    <t>Гуриненко Олександра Єгорівна</t>
  </si>
  <si>
    <t>Національний Університет «Чернігівська політехніка»</t>
  </si>
  <si>
    <t>GMW2025_0099</t>
  </si>
  <si>
    <t>Сорока Вікторія Андріївна</t>
  </si>
  <si>
    <t>Ліцей 22 Івано-Франківської міської ради</t>
  </si>
  <si>
    <t>GMW2025_0100</t>
  </si>
  <si>
    <t>Калініна Алла Василівна</t>
  </si>
  <si>
    <t>Стебненська гімназія Звенигородської міської ради Звенигородського району Черкаської області</t>
  </si>
  <si>
    <t>GMW2025_0101</t>
  </si>
  <si>
    <t>Булах Ірина Іванівна</t>
  </si>
  <si>
    <t>ВСП Уманський фаховий коледж технологій та бізнесу УНУС</t>
  </si>
  <si>
    <t>GMW2025_0102</t>
  </si>
  <si>
    <t>Червак Надія Іванівна</t>
  </si>
  <si>
    <t>Комунальний заклад "Луцький заклад дошкільної освіти (ясла-садок) №12 Луцької міської ради"</t>
  </si>
  <si>
    <t>GMW2025_0103</t>
  </si>
  <si>
    <t>Боднарюк Ірина Леонідівна</t>
  </si>
  <si>
    <t>ВСП "Рівненський технічний фаховий коледж Національного університету водного господарства та природокористування"</t>
  </si>
  <si>
    <t>GMW2025_0104</t>
  </si>
  <si>
    <t>Лебідкіна Альона Олнександрівна</t>
  </si>
  <si>
    <t>Маринівський професійний аграрний ліцей</t>
  </si>
  <si>
    <t>GMW2025_0105</t>
  </si>
  <si>
    <t>Шевченко Анна Анатоліївна</t>
  </si>
  <si>
    <t>Ірдинський ліцей - заклад загальної середньої освіти з дошкільним підрозділом Білозірської сільської ради Черкаського району Черкаської області</t>
  </si>
  <si>
    <t>GMW2025_0106</t>
  </si>
  <si>
    <t>Кулик Вікторія Вадимівна</t>
  </si>
  <si>
    <t>Криворізький ліцей 4</t>
  </si>
  <si>
    <t>GMW2025_0107</t>
  </si>
  <si>
    <t>Василишин Марія Володимирівна</t>
  </si>
  <si>
    <t>ВСП Львівський фаховий коледж харчової і переробної промисловості НУХТ</t>
  </si>
  <si>
    <t>GMW2025_0108</t>
  </si>
  <si>
    <t>Скопова Олена Сергіївна</t>
  </si>
  <si>
    <t>Відокремлений структурний підрозділ "Сумський фаховий коледж Сумського національного аграрного університету"</t>
  </si>
  <si>
    <t>GMW2025_0109</t>
  </si>
  <si>
    <t>Кравченко Оксана Василівна</t>
  </si>
  <si>
    <t>Дніпровський ліцей № 3 Дніпровської міської ради</t>
  </si>
  <si>
    <t>GMW2025_0110</t>
  </si>
  <si>
    <t>Познаховський Віктор Анатолійович</t>
  </si>
  <si>
    <t>Рівненський фаховий коледж Національного університету біоресурсів і природокористування</t>
  </si>
  <si>
    <t>GMW2025_0111</t>
  </si>
  <si>
    <t>Синьогіна Валентина Миколаївна</t>
  </si>
  <si>
    <t>Новопетрівський заклад дошкільної освіти "Малятко" Магдалинівської селищної ради Дніпропетровської області</t>
  </si>
  <si>
    <t>GMW2025_0112</t>
  </si>
  <si>
    <t>Рубанець Денис Олексійович</t>
  </si>
  <si>
    <t>ВСП Житомирський технологічний фаховий коледж Київського національного університету будівництва і архітектури</t>
  </si>
  <si>
    <t>GMW2025_0113</t>
  </si>
  <si>
    <t>Гордієвський Дмитро Євгенович</t>
  </si>
  <si>
    <t>Щербанівський ліцей Щербанівської сільської ради Полтавського району Полтавської області</t>
  </si>
  <si>
    <t>GMW2025_0114</t>
  </si>
  <si>
    <t>Білик Аліна</t>
  </si>
  <si>
    <t>Новоолександрівська гімназія Новоолександрівської сільської ради Запорізького району Запорізької області</t>
  </si>
  <si>
    <t>GMW2025_0115</t>
  </si>
  <si>
    <t>Володимир Акатріні</t>
  </si>
  <si>
    <t>Комунальний заклад "Багринівський ліцей Кам'янецької сільської ради Чернівецького району Чернівецької області''</t>
  </si>
  <si>
    <t>GMW2025_0116</t>
  </si>
  <si>
    <t>Барвінченко Вікторія Олександрівна</t>
  </si>
  <si>
    <t>Ржищівський індустріально - педагогічний фаховий коледж</t>
  </si>
  <si>
    <t>GMW2025_0117</t>
  </si>
  <si>
    <t>Сафронова Наталія Миколаївна</t>
  </si>
  <si>
    <t>Костянтинівський заклад загальної середньої освіти І - ІІІ ступенів № 4 Костянтинівської міської ради Донецької області</t>
  </si>
  <si>
    <t>GMW2025_0118</t>
  </si>
  <si>
    <t>Коханова Олена Федорівна</t>
  </si>
  <si>
    <t>Харківський автомобільно-дорожній фаховий коледж</t>
  </si>
  <si>
    <t>GMW2025_0119</t>
  </si>
  <si>
    <t>Прокопенко Ольга Миколаївна</t>
  </si>
  <si>
    <t>Филенківський ліцей</t>
  </si>
  <si>
    <t>GMW2025_0120</t>
  </si>
  <si>
    <t>Кирилюк Марія Віталіївна</t>
  </si>
  <si>
    <t>КЗЗСО «Луцький ліцей №18 Луцької міської ради»</t>
  </si>
  <si>
    <t>GMW2025_0121</t>
  </si>
  <si>
    <t>Єгорова Анастасія Олександрівна</t>
  </si>
  <si>
    <t>Ворожбянський ліцей (опорний заклад) Ворожбянської міської ради Сумської області</t>
  </si>
  <si>
    <t>GMW2025_0122</t>
  </si>
  <si>
    <t>Григорець Олександра Андріївна</t>
  </si>
  <si>
    <t>Чернівецький національний університет імені Юрія Федьковича</t>
  </si>
  <si>
    <t>GMW2025_0123</t>
  </si>
  <si>
    <t>Цибулькіна Наталя Володимирівна</t>
  </si>
  <si>
    <t>ВСП "Гірничо-електромеханічного фахового коледжу Криворізького національного університету"</t>
  </si>
  <si>
    <t>GMW2025_0124</t>
  </si>
  <si>
    <t>Маменко Ірина Василівна</t>
  </si>
  <si>
    <t>Ганнівський Ліцей Верхньодніпровської міської ради</t>
  </si>
  <si>
    <t>GMW2025_0125</t>
  </si>
  <si>
    <t>Корнєєва Оксана Миколаївна</t>
  </si>
  <si>
    <t>GMW2025_0126</t>
  </si>
  <si>
    <t>Довгошей Олена Олександрівна</t>
  </si>
  <si>
    <t>Комунальний заклад "Чернігівське вище професійне училище" Чернігівської обласної ради</t>
  </si>
  <si>
    <t>GMW2025_0127</t>
  </si>
  <si>
    <t>Шведова Юлія Борисівна</t>
  </si>
  <si>
    <t>Кловський ліцей №77 Печерського району м. Києва</t>
  </si>
  <si>
    <t>GMW2025_0128</t>
  </si>
  <si>
    <t>Кабинець Вікторія Іванівна</t>
  </si>
  <si>
    <t>Долинський ліцей №5 Долинської міської ради</t>
  </si>
  <si>
    <t>GMW2025_0129</t>
  </si>
  <si>
    <t>Андросович Тетяна Миколаївна</t>
  </si>
  <si>
    <t>Славутицький ЗЗСО І-ІІІ ст. №3 Славутицької міської ради Вишгородського району Київської області</t>
  </si>
  <si>
    <t>GMW2025_0130</t>
  </si>
  <si>
    <t>Стельмащук Олена Вікторівна</t>
  </si>
  <si>
    <t>Комунальний заклад дошкільної освіти "Івушка" Підгородненської міської ради Дніпровського району Дніпропетровської області</t>
  </si>
  <si>
    <t>GMW2025_0131</t>
  </si>
  <si>
    <t>Горбенко Ольга Борисівна</t>
  </si>
  <si>
    <t>Харківський фаховий коледж спорту</t>
  </si>
  <si>
    <t>GMW2025_0132</t>
  </si>
  <si>
    <t>Деркач Тетяна Анатоліївна</t>
  </si>
  <si>
    <t>ВСП "Уманський фаховий коледж технологій та бізнесу Уманського національного університету садівництва"</t>
  </si>
  <si>
    <t>GMW2025_0133</t>
  </si>
  <si>
    <t>Комаса Марина Вікторівна</t>
  </si>
  <si>
    <t>GMW2025_0134</t>
  </si>
  <si>
    <t>Дзісяк Любов Василівна</t>
  </si>
  <si>
    <t>Комунальний заклад дошкільної освіти №7 "Сонечко" комбінованого типу Багачевської міської ради Черкаської області</t>
  </si>
  <si>
    <t>GMW2025_0135</t>
  </si>
  <si>
    <t>Кривенко Оксана Іванівна</t>
  </si>
  <si>
    <t>Ніжинська гімназія №10 Ніжинської міської ради Чернігівської області</t>
  </si>
  <si>
    <t>GMW2025_0136</t>
  </si>
  <si>
    <t>Галаган Наталія Вікторівна</t>
  </si>
  <si>
    <t>GMW2025_0137</t>
  </si>
  <si>
    <t>Шамка Ірина Станіславівна</t>
  </si>
  <si>
    <t>Вільногірський ліцей № 4 Вільногірської міської ради Дніпропетровської області</t>
  </si>
  <si>
    <t>GMW2025_0138</t>
  </si>
  <si>
    <t>Клісовська Степанія Іванівна</t>
  </si>
  <si>
    <t>Переможненський заклад дошкільної освіти ясла-садок "Квітуча вишенька" Комарнівської міської ради Львівська області</t>
  </si>
  <si>
    <t>GMW2025_0139</t>
  </si>
  <si>
    <t>Кульчицька Ірина Володимирівна</t>
  </si>
  <si>
    <t>GMW2025_0140</t>
  </si>
  <si>
    <t>Дмитришин Наталія Володимирівна</t>
  </si>
  <si>
    <t>GMW2025_0141</t>
  </si>
  <si>
    <t>Ладубець Олександра Мирославівна</t>
  </si>
  <si>
    <t>GMW2025_0142</t>
  </si>
  <si>
    <t>Маслак Наталія Григорівна</t>
  </si>
  <si>
    <t>Сумський національний аграрний університет</t>
  </si>
  <si>
    <t>GMW2025_0143</t>
  </si>
  <si>
    <t>Бондар Галина Анатоліївна</t>
  </si>
  <si>
    <t>Комунальний заклад "Харківська початкова школа № 177 Харківської міської ради"</t>
  </si>
  <si>
    <t>GMW2025_0144</t>
  </si>
  <si>
    <t>Свистун Марія Михайлівна</t>
  </si>
  <si>
    <t>заклад дошкілної освіти (ясла-садок) комбінованого типу № 4 "Берегиня" Бердичівської міської ради Житомирської області</t>
  </si>
  <si>
    <t>GMW2025_0145</t>
  </si>
  <si>
    <t>Ярошук Любов Миколаївна</t>
  </si>
  <si>
    <t>GMW2025_0146</t>
  </si>
  <si>
    <t>Коцюбинська Олена Олегівна</t>
  </si>
  <si>
    <t>GMW2025_0147</t>
  </si>
  <si>
    <t>Шевчук Наталія Миколаївна</t>
  </si>
  <si>
    <t>GMW2025_0148</t>
  </si>
  <si>
    <t>Продеус Яна Ігорівна</t>
  </si>
  <si>
    <t>GMW2025_0149</t>
  </si>
  <si>
    <t>Романчук Валентина Зигмунтівна</t>
  </si>
  <si>
    <t>GMW2025_0150</t>
  </si>
  <si>
    <t>Карасьова Інна Олександрівна</t>
  </si>
  <si>
    <t>GMW2025_0151</t>
  </si>
  <si>
    <t>Малоок Олена Володимирівна</t>
  </si>
  <si>
    <t>GMW2025_0152</t>
  </si>
  <si>
    <t>Коржук Ольга Володимирівна</t>
  </si>
  <si>
    <t>GMW2025_0153</t>
  </si>
  <si>
    <t>Юрчук Ольга Петрівна</t>
  </si>
  <si>
    <t>GMW2025_0154</t>
  </si>
  <si>
    <t>Кабацкова Аліна Владиславівна</t>
  </si>
  <si>
    <t>GMW2025_0155</t>
  </si>
  <si>
    <t>Мельничук Катерина Валеріївна</t>
  </si>
  <si>
    <t>GMW2025_0156</t>
  </si>
  <si>
    <t>Посунько Наталія Степанівна</t>
  </si>
  <si>
    <t>Каховський агротехнологічний фаховий коледж</t>
  </si>
  <si>
    <t>GMW2025_0157</t>
  </si>
  <si>
    <t>Шевчук Анжела Василівна</t>
  </si>
  <si>
    <t>GMW2025_0158</t>
  </si>
  <si>
    <t>Максименко Наталія Сергіївна</t>
  </si>
  <si>
    <t>Запорізька гімназія № 51 Запорізької міської ради</t>
  </si>
  <si>
    <t>GMW2025_0159</t>
  </si>
  <si>
    <t>Іванова Алла Дмитрівна</t>
  </si>
  <si>
    <t>Комунальний заклад "Харківський ліцей №87 Харківської міської ради"</t>
  </si>
  <si>
    <t>GMW2025_0160</t>
  </si>
  <si>
    <t>Побережець Сергій Іванович</t>
  </si>
  <si>
    <t>Юрківський ліцей Паланської сільської ради Уманського району Черкаської області</t>
  </si>
  <si>
    <t>GMW2025_0161</t>
  </si>
  <si>
    <t>Іванченко Надія Петрівна</t>
  </si>
  <si>
    <t>Білоцерківський академічний ліцей "Вектор" - гімназія №18 Білоцерківської міської ради Київської області</t>
  </si>
  <si>
    <t>GMW2025_0162</t>
  </si>
  <si>
    <t>Ганзюк Світлана Михайлівна</t>
  </si>
  <si>
    <t>Дніпровський державний технічний університет</t>
  </si>
  <si>
    <t>GMW2025_0163</t>
  </si>
  <si>
    <t>Андрейченко Дар'я Іллівна</t>
  </si>
  <si>
    <t>Науковий ліцей комунального закладу вищої освіти "Хортицька національна навчально-реабілітаційна академія" Запорізької обласної ради</t>
  </si>
  <si>
    <t>GMW2025_0164</t>
  </si>
  <si>
    <t>Аббасов Насіб Габільович</t>
  </si>
  <si>
    <t>GMW2025_0165</t>
  </si>
  <si>
    <t>Баландіна Юлія Володимирівна</t>
  </si>
  <si>
    <t>GMW2025_0166</t>
  </si>
  <si>
    <t>Боговін Наталія Вікторівна</t>
  </si>
  <si>
    <t>GMW2025_0167</t>
  </si>
  <si>
    <t>Вознюк Ірина Миколаївна</t>
  </si>
  <si>
    <t>GMW2025_0168</t>
  </si>
  <si>
    <t>Гуменна Оксана Володимирівна</t>
  </si>
  <si>
    <t>GMW2025_0169</t>
  </si>
  <si>
    <t>Дашко Марина Володимирівна</t>
  </si>
  <si>
    <t>GMW2025_0170</t>
  </si>
  <si>
    <t>Дегтяренко Анна Олександрівна</t>
  </si>
  <si>
    <t>GMW2025_0171</t>
  </si>
  <si>
    <t>Доктор Тетяна Миколаївна</t>
  </si>
  <si>
    <t>GMW2025_0172</t>
  </si>
  <si>
    <t>Доценко Віторія Володимирівна</t>
  </si>
  <si>
    <t>GMW2025_0173</t>
  </si>
  <si>
    <t>Єрмакова Тетяна Олександрівна</t>
  </si>
  <si>
    <t>GMW2025_0174</t>
  </si>
  <si>
    <t>Ігнатченко  Жанна Анатолівна</t>
  </si>
  <si>
    <t>GMW2025_0175</t>
  </si>
  <si>
    <t>Іскоростенська Юлія Андріївна</t>
  </si>
  <si>
    <t>GMW2025_0176</t>
  </si>
  <si>
    <t>Калашник Тетяна Миколаївна</t>
  </si>
  <si>
    <t>GMW2025_0177</t>
  </si>
  <si>
    <t>Кізей Наталія Володимирівна</t>
  </si>
  <si>
    <t>GMW2025_0178</t>
  </si>
  <si>
    <t>Кришковець Вікторія Миколаївна</t>
  </si>
  <si>
    <t>GMW2025_0179</t>
  </si>
  <si>
    <t>Кубатко Тетяна Євгенівна</t>
  </si>
  <si>
    <t>GMW2025_0180</t>
  </si>
  <si>
    <t>Кущ Наталія Сергіївна</t>
  </si>
  <si>
    <t>GMW2025_0181</t>
  </si>
  <si>
    <t>Лещенко Анна Володимирівна</t>
  </si>
  <si>
    <t>GMW2025_0182</t>
  </si>
  <si>
    <t>Лещук Владіслав Віталійович</t>
  </si>
  <si>
    <t>GMW2025_0183</t>
  </si>
  <si>
    <t>Мамай Дар'я Сергіївна</t>
  </si>
  <si>
    <t>GMW2025_0184</t>
  </si>
  <si>
    <t>Онищенко Юлія Петрівна</t>
  </si>
  <si>
    <t>GMW2025_0185</t>
  </si>
  <si>
    <t>Пазюк Наталія Миколаївна</t>
  </si>
  <si>
    <t>GMW2025_0186</t>
  </si>
  <si>
    <t>Полякова Анна Олегівна</t>
  </si>
  <si>
    <t>GMW2025_0187</t>
  </si>
  <si>
    <t>Роднова Тетяна Миколаївна</t>
  </si>
  <si>
    <t>GMW2025_0188</t>
  </si>
  <si>
    <t>Рудюк Олена Анатолівна</t>
  </si>
  <si>
    <t>GMW2025_0189</t>
  </si>
  <si>
    <t>Семенцов Валерій Вікторович</t>
  </si>
  <si>
    <t>GMW2025_0190</t>
  </si>
  <si>
    <t>Скляренко Анастасія Вікторівна</t>
  </si>
  <si>
    <t>GMW2025_0191</t>
  </si>
  <si>
    <t>Скляренко Ольга Олександрівна</t>
  </si>
  <si>
    <t>GMW2025_0192</t>
  </si>
  <si>
    <t>Стацура Лідія Олексіївна</t>
  </si>
  <si>
    <t>GMW2025_0193</t>
  </si>
  <si>
    <t>Торопова Олена Олегівна</t>
  </si>
  <si>
    <t>GMW2025_0194</t>
  </si>
  <si>
    <t>Туманян Тетяна Сергіївна</t>
  </si>
  <si>
    <t>GMW2025_0195</t>
  </si>
  <si>
    <t>Фіцько Людмила Анатолівна</t>
  </si>
  <si>
    <t>GMW2025_0196</t>
  </si>
  <si>
    <t>Хлібець Олександра Іллівна</t>
  </si>
  <si>
    <t>GMW2025_0197</t>
  </si>
  <si>
    <t>Чикатуєва Світлана Леонідівна</t>
  </si>
  <si>
    <t>GMW2025_0198</t>
  </si>
  <si>
    <t>Служава Людмила Олександрівна</t>
  </si>
  <si>
    <t>Бердянська гімназія "Гармонія" Бердянської міської ради</t>
  </si>
  <si>
    <t>GMW2025_0199</t>
  </si>
  <si>
    <t>Мульченко Вікторія Вікторівна</t>
  </si>
  <si>
    <t>GMW2025_0200</t>
  </si>
  <si>
    <t>Закоморна Валентина Станіславівна</t>
  </si>
  <si>
    <t>GMW2025_0201</t>
  </si>
  <si>
    <t>Шейко Дар'я Юріївна</t>
  </si>
  <si>
    <t>GMW2025_0202</t>
  </si>
  <si>
    <t>Балабанова Тетяна Борисівна</t>
  </si>
  <si>
    <t>Комунальний заклад «Заклад дошкільної освіти (ясла-садок) № 8 «Вишиванка» Володимирської міської ради</t>
  </si>
  <si>
    <t>GMW2025_0203</t>
  </si>
  <si>
    <t>Курицина Людмила Миколаївна</t>
  </si>
  <si>
    <t>НВК “Загальноосвітня школа І-ІІІ ступенів - дошкільний навчальний заклад” Костянтинівської міської ради Донецької області</t>
  </si>
  <si>
    <t>GMW2025_0204</t>
  </si>
  <si>
    <t>Чуфицька Яна Валеріївна</t>
  </si>
  <si>
    <t>GMW2025_0205</t>
  </si>
  <si>
    <t>Рудоман Ольга Іванівна</t>
  </si>
  <si>
    <t>Краснопільський ліцей №1 Краснопільської селищної ради</t>
  </si>
  <si>
    <t>GMW2025_0206</t>
  </si>
  <si>
    <t>Чуприна Володимир Миколайович</t>
  </si>
  <si>
    <t>GMW2025_0207</t>
  </si>
  <si>
    <t>Прийма Олена Анатоліївна</t>
  </si>
  <si>
    <t>GMW2025_0208</t>
  </si>
  <si>
    <t>Лавришин Наталія Петрівна</t>
  </si>
  <si>
    <t>Підгородецький ЗЗСО  І-ІІІ  ступенів</t>
  </si>
  <si>
    <t>GMW2025_0209</t>
  </si>
  <si>
    <t>Варгас Галина  Михайлівна</t>
  </si>
  <si>
    <t>GMW2025_0210</t>
  </si>
  <si>
    <t>Горай Людмила Володимирівна</t>
  </si>
  <si>
    <t>Школа І-ІІІ ступенів №70 Шевченківського району м. Києва</t>
  </si>
  <si>
    <t>GMW2025_0211</t>
  </si>
  <si>
    <t>Сас Людмила Степанівна</t>
  </si>
  <si>
    <t>Прикарпатський національний університет імені Василя Стефаника</t>
  </si>
  <si>
    <t>GMW2025_0212</t>
  </si>
  <si>
    <t>Тринчук Віктор Вікторович</t>
  </si>
  <si>
    <t>Луганський національний університет імені Тараса Шевченка</t>
  </si>
  <si>
    <t>GMW2025_0213</t>
  </si>
  <si>
    <t>Бойко Олена Володимирівна</t>
  </si>
  <si>
    <t>GMW2025_0214</t>
  </si>
  <si>
    <t>Борисенко Вікторія Вячеславівна</t>
  </si>
  <si>
    <t>GMW2025_0215</t>
  </si>
  <si>
    <t>Борисюк Катерина Миколаївна</t>
  </si>
  <si>
    <t>GMW2025_0216</t>
  </si>
  <si>
    <t>Бутенко Юлія Сергіївна</t>
  </si>
  <si>
    <t>GMW2025_0217</t>
  </si>
  <si>
    <t>В’югіна Вікторія Сергіївна</t>
  </si>
  <si>
    <t>GMW2025_0218</t>
  </si>
  <si>
    <t>Гайдаш Софія Олегівна</t>
  </si>
  <si>
    <t>GMW2025_0219</t>
  </si>
  <si>
    <t>Горбатюк Людмила Михайлівна</t>
  </si>
  <si>
    <t>GMW2025_0220</t>
  </si>
  <si>
    <t>Гордійчук Валерія Іванівна</t>
  </si>
  <si>
    <t>GMW2025_0221</t>
  </si>
  <si>
    <t>Даолатзай Вероніка Хашимівна</t>
  </si>
  <si>
    <t>GMW2025_0222</t>
  </si>
  <si>
    <t>Зелениця Ірина Михайлівна</t>
  </si>
  <si>
    <t>GMW2025_0223</t>
  </si>
  <si>
    <t>Карасьов Артем Дмитрович</t>
  </si>
  <si>
    <t>GMW2025_0224</t>
  </si>
  <si>
    <t>Клапків Юрій Михайлович</t>
  </si>
  <si>
    <t>GMW2025_0225</t>
  </si>
  <si>
    <t>Козлов Олег Володимирович</t>
  </si>
  <si>
    <t>GMW2025_0226</t>
  </si>
  <si>
    <t>Куковякіна Вероніка Іванівна</t>
  </si>
  <si>
    <t>GMW2025_0227</t>
  </si>
  <si>
    <t>Мельник Олександр Петрович</t>
  </si>
  <si>
    <t>GMW2025_0228</t>
  </si>
  <si>
    <t>Пендюр Маріанна Миколаївна</t>
  </si>
  <si>
    <t>GMW2025_0229</t>
  </si>
  <si>
    <t>Рудой Володимир Михайлович</t>
  </si>
  <si>
    <t>GMW2025_0230</t>
  </si>
  <si>
    <t>Рязанова Наталія Олексіївна</t>
  </si>
  <si>
    <t>GMW2025_0231</t>
  </si>
  <si>
    <t>Семергей Мирослава Олегівна</t>
  </si>
  <si>
    <t>GMW2025_0232</t>
  </si>
  <si>
    <t>Кравчук Інна Василівна</t>
  </si>
  <si>
    <t>ВСП "Костопільський будівельно-технологічний фаховий коледж Національного університету водного господарства та природокористування"</t>
  </si>
  <si>
    <t>GMW2025_0233</t>
  </si>
  <si>
    <t>Михалюк Наталія Миколаївна</t>
  </si>
  <si>
    <t>GMW2025_0234</t>
  </si>
  <si>
    <t>Бардіна Марія Ігорівна</t>
  </si>
  <si>
    <t>Мацошинський заклад загальної середньої освіти І-ІІ ступеня</t>
  </si>
  <si>
    <t>GMW2025_0235</t>
  </si>
  <si>
    <t>Демитер Юлія Сергіївна</t>
  </si>
  <si>
    <t>GMW2025_0236</t>
  </si>
  <si>
    <t>Іванів Олена Ярославівна</t>
  </si>
  <si>
    <t>ВСП " Технічний фаховий коледж НУ " Львівська політехніка " Ходорівське відділення</t>
  </si>
  <si>
    <t>GMW2025_0237</t>
  </si>
  <si>
    <t>Коротич Анна Олександрівна</t>
  </si>
  <si>
    <t>Черкаський національний університет імені Богдана Хмельницького</t>
  </si>
  <si>
    <t>GMW2025_0238</t>
  </si>
  <si>
    <t>Охота Людмила Іванівна</t>
  </si>
  <si>
    <t>Державний навчальний заклад "Жашківський аграрно-технологічний професійний ліцей"</t>
  </si>
  <si>
    <t>GMW2025_0239</t>
  </si>
  <si>
    <t>Прохорчук Лариса Веніамінівна</t>
  </si>
  <si>
    <t>GMW2025_0240</t>
  </si>
  <si>
    <t>Волохова Наталія Петрівна</t>
  </si>
  <si>
    <t>GMW2025_0241</t>
  </si>
  <si>
    <t>Кловак Вікторія Петрівна</t>
  </si>
  <si>
    <t>GMW2025_0242</t>
  </si>
  <si>
    <t>Гацанюк Аліна Михайлівна</t>
  </si>
  <si>
    <t>GMW2025_0243</t>
  </si>
  <si>
    <t>Бойко Ірина Анатоліївна</t>
  </si>
  <si>
    <t>GMW2025_0244</t>
  </si>
  <si>
    <t>Чугура Дарина Олександрівна</t>
  </si>
  <si>
    <t>Запорізький класичний ліцей</t>
  </si>
  <si>
    <t>GMW2025_0245</t>
  </si>
  <si>
    <t>Омельченко Євгенія Вікторівна</t>
  </si>
  <si>
    <t>Комунальний заклад "Харківський ліцей № 138 Харківської міської ради"</t>
  </si>
  <si>
    <t>GMW2025_0246</t>
  </si>
  <si>
    <t>Коротинська Олена Петрівна</t>
  </si>
  <si>
    <t>Центр позашкільної освіти "Школа Майбутнього "</t>
  </si>
  <si>
    <t>GMW2025_0247</t>
  </si>
  <si>
    <t>Журавель Олена Володимирівна</t>
  </si>
  <si>
    <t>Комунальний заклад "Дошкільний навчальний заклад № 50 Вінницької міської ради"</t>
  </si>
  <si>
    <t>GMW2025_0248</t>
  </si>
  <si>
    <t>Черній Наталія Вікторівна</t>
  </si>
  <si>
    <t>GMW2025_0249</t>
  </si>
  <si>
    <t>Виноград Діана Олександрівна</t>
  </si>
  <si>
    <t>GMW2025_0250</t>
  </si>
  <si>
    <t>Сулима Віталія Василівна</t>
  </si>
  <si>
    <t>GMW2025_0251</t>
  </si>
  <si>
    <t>Крамар Марія Василівна</t>
  </si>
  <si>
    <t>GMW2025_0252</t>
  </si>
  <si>
    <t>Кушніренко Ірина Миколаївна</t>
  </si>
  <si>
    <t>GMW2025_0253</t>
  </si>
  <si>
    <t>Невірковець Вікторія Анатоліївна</t>
  </si>
  <si>
    <t>Рівненський ліцей "Український"</t>
  </si>
  <si>
    <t>GMW2025_0254</t>
  </si>
  <si>
    <t>Токарєв Дмитро Вікторович</t>
  </si>
  <si>
    <t>ВСП "Путивльський фаховий коледж Сумського НАУ"</t>
  </si>
  <si>
    <t>GMW2025_0255</t>
  </si>
  <si>
    <t>Смілка Анастасія Володимирівна</t>
  </si>
  <si>
    <t>Львівський торговельно-економічний університет</t>
  </si>
  <si>
    <t>GMW2025_0256</t>
  </si>
  <si>
    <t>Таруліна Ольга Геннадіївна</t>
  </si>
  <si>
    <t>Гайворонський політехнічний фаховий коледж</t>
  </si>
  <si>
    <t>GMW2025_0257</t>
  </si>
  <si>
    <t>Меденці Єва Людвиківна</t>
  </si>
  <si>
    <t>Мукачівський кооперативний фаховий коледж бізнесу</t>
  </si>
  <si>
    <t>GMW2025_0258</t>
  </si>
  <si>
    <t>Базар Наталія Василівна</t>
  </si>
  <si>
    <t>GMW2025_0259</t>
  </si>
  <si>
    <t>Гладинець Наталія Юріївна</t>
  </si>
  <si>
    <t>GMW2025_0260</t>
  </si>
  <si>
    <t>Долинська Любов Михайлівна</t>
  </si>
  <si>
    <t>GMW2025_0261</t>
  </si>
  <si>
    <t>Епереші Тетяна Йосипівна</t>
  </si>
  <si>
    <t>GMW2025_0262</t>
  </si>
  <si>
    <t>Кабаці Богдан Іванович</t>
  </si>
  <si>
    <t>GMW2025_0263</t>
  </si>
  <si>
    <t>Пронтекер Вікторія Віталіївна</t>
  </si>
  <si>
    <t>GMW2025_0264</t>
  </si>
  <si>
    <t>Савчук Марина Михайлівна</t>
  </si>
  <si>
    <t>GMW2025_0265</t>
  </si>
  <si>
    <t>Фізер Люба Іванівна</t>
  </si>
  <si>
    <t>GMW2025_0266</t>
  </si>
  <si>
    <t>Черничко Марія Петрівна</t>
  </si>
  <si>
    <t>Державний навчальний заклад "Смілянський центр підготовки і перепідготовки робітничих кадрів"</t>
  </si>
  <si>
    <t>GMW2025_0267</t>
  </si>
  <si>
    <t>Фесун Марина Миколаївна</t>
  </si>
  <si>
    <t>GMW2025_0268</t>
  </si>
  <si>
    <t>Сокуренко Олена Станіславівна</t>
  </si>
  <si>
    <t>GMW2025_0269</t>
  </si>
  <si>
    <t>Забруцька Галина Іллічна</t>
  </si>
  <si>
    <t>ВСП "Ужгородський торговельний-економічний фаховий коледж Державний торговельно-економічний університет"</t>
  </si>
  <si>
    <t>GMW2025_0270</t>
  </si>
  <si>
    <t>Булах Ганна Володимирівна</t>
  </si>
  <si>
    <t>Школа №248 І-ІІІ ступенів Деснянського району міста Києва</t>
  </si>
  <si>
    <t>GMW2025_0271</t>
  </si>
  <si>
    <t>Сідєльнікова Олена Павлівна</t>
  </si>
  <si>
    <t>Дніпровська гімназія № 41 Дніпровської міської ради</t>
  </si>
  <si>
    <t>GMW2025_0272</t>
  </si>
  <si>
    <t>Коршкова Анна Дмитрівна</t>
  </si>
  <si>
    <t>Комунальний заклад "Харківський ліцей №82 Харківської міської ради"</t>
  </si>
  <si>
    <t>GMW2025_0273</t>
  </si>
  <si>
    <t>Коноваленко Ігор Вікторович</t>
  </si>
  <si>
    <t>Комунальний заклад "Харківський ліцей № 156 Харківської міської ради"</t>
  </si>
  <si>
    <t>GMW2025_0274</t>
  </si>
  <si>
    <t>Руденко Анна Сергіївна</t>
  </si>
  <si>
    <t>Біликівська гімназія Миргородської міської ради Полтавської області</t>
  </si>
  <si>
    <t>GMW2025_0275</t>
  </si>
  <si>
    <t>Колеснік Оксана Іванівна</t>
  </si>
  <si>
    <t>Український медичний ліцей Національного медичного університету імені О.О.Богомольця</t>
  </si>
  <si>
    <t>GMW2025_0276</t>
  </si>
  <si>
    <t>Матічина Ніна Андріївна</t>
  </si>
  <si>
    <t>GMW2025_0277</t>
  </si>
  <si>
    <t>Камишан Марина Андріївна</t>
  </si>
  <si>
    <t>Андріївський ліцей №1 Донецької селищної ради Ізюмського району Харківської області</t>
  </si>
  <si>
    <t>GMW2025_0278</t>
  </si>
  <si>
    <t>Натан Катерина Вікторівна</t>
  </si>
  <si>
    <t>ОЗО "ПЕТРОВІРІВСЬКИЙ ЛІЦЕЙ"</t>
  </si>
  <si>
    <t>GMW2025_0279</t>
  </si>
  <si>
    <t>Тимчаковська Анна Вікторівна</t>
  </si>
  <si>
    <t>GMW2025_0280</t>
  </si>
  <si>
    <t>МЄДВЄДЄВА ОЛЬГА ОЛЕКСАНДРІВНА</t>
  </si>
  <si>
    <t>КОМУНАЛЬНИЙ ЗАКЛАД ДОШКІЛЬНОЇ ОСВІТИ № 259 ДНІПРОВСЬКОЇ МІСЬКОЇ РАДИ</t>
  </si>
  <si>
    <t>GMW2025_0281</t>
  </si>
  <si>
    <t>Харченко Інна Валентинівна</t>
  </si>
  <si>
    <t>Козелецький ліцей N2 Козелецької селищної ради</t>
  </si>
  <si>
    <t>GMW2025_0282</t>
  </si>
  <si>
    <t xml:space="preserve">Заєць Олена Сергіївна </t>
  </si>
  <si>
    <t>GMW2025_0283</t>
  </si>
  <si>
    <t>Курбацька Яна Миколаївна</t>
  </si>
  <si>
    <t>ВСП «БЕРДЯНСЬКИЙ ФАХОВИЙ КОЛЕДЖ ТАВРІЙСЬКОГО ДЕРЖАВНОГО АГРОТЕХНОЛОГІЧНОГО УНІВЕРСИТЕТУ ІМЕНІ ДМИТРА МОТОРНОГО»</t>
  </si>
  <si>
    <t>GMW2025_0284</t>
  </si>
  <si>
    <t>Шатохіна Віта Іванівна</t>
  </si>
  <si>
    <t>GMW2025_0285</t>
  </si>
  <si>
    <t>Ніколаєва Ірина Віталіївна</t>
  </si>
  <si>
    <t>GMW2025_0286</t>
  </si>
  <si>
    <t>Білінська Анастасія Олегівна</t>
  </si>
  <si>
    <t>Відокремлений структурний підрозділ Стрийський фаховий коледж Львівського національного університету природокористування</t>
  </si>
  <si>
    <t>GMW2025_0287</t>
  </si>
  <si>
    <t>Чайка Лілія Василівна</t>
  </si>
  <si>
    <t>ВСП "Ірпінський ФК НУБіП України"</t>
  </si>
  <si>
    <t>GMW2025_0288</t>
  </si>
  <si>
    <t>Мисюна Андрій Валентинович</t>
  </si>
  <si>
    <t>GMW2025_0289</t>
  </si>
  <si>
    <t>Лабібова Ірина Вікторівна</t>
  </si>
  <si>
    <t>КЗДО (ясла-садок) комбінованого типу №26 Дніпровської міської ради</t>
  </si>
  <si>
    <t>GMW2025_0290</t>
  </si>
  <si>
    <t xml:space="preserve"> Гладирь Вікторія Сергіївна</t>
  </si>
  <si>
    <t>GMW2025_0291</t>
  </si>
  <si>
    <t>Назарова Олена Сергіївна</t>
  </si>
  <si>
    <t>Національний університет "Запорізька політехніка"</t>
  </si>
  <si>
    <t>GMW2025_0292</t>
  </si>
  <si>
    <t>МЕДВЕДЄВА ПОЛІНА МИХАЙЛІВНА</t>
  </si>
  <si>
    <t>ОДЕСЬКИЙ ЗАКЛАД ДОШКІЛЬНОЇ ОСВІТИ "ЯСЛА-САДОК" № 187 ОДЕСЬКОЇ МІСЬКОЇ РАДИ</t>
  </si>
  <si>
    <t>GMW2025_0293</t>
  </si>
  <si>
    <t>ГНИДЮК ВІКТОРІЯ ПЕТРІВНА</t>
  </si>
  <si>
    <t>GMW2025_0294</t>
  </si>
  <si>
    <t>ОНУФРІЄНКО ІННА ІВАНІВНА</t>
  </si>
  <si>
    <t>GMW2025_0295</t>
  </si>
  <si>
    <t>МОРОЗ ЛЮДМИЛА МИХАЙЛІВНА</t>
  </si>
  <si>
    <t>GMW2025_0296</t>
  </si>
  <si>
    <t>КОСТЕНЮК ВІКТОРІЯ АНАТОЛІЇВНА</t>
  </si>
  <si>
    <t>GMW2025_0297</t>
  </si>
  <si>
    <t>Яцентюк Світлана Ярославівна</t>
  </si>
  <si>
    <t>ВСП "Стрийський фаховий коледж Львівського НУП"</t>
  </si>
  <si>
    <t>GMW2025_0298</t>
  </si>
  <si>
    <t>Пилипенко Людмила Орестівна</t>
  </si>
  <si>
    <t>GMW2025_0299</t>
  </si>
  <si>
    <t>Мельник Тетяна Іванівна</t>
  </si>
  <si>
    <t>ЗДО (ясла-садок) №6 "Казка" Сарненської міської ради</t>
  </si>
  <si>
    <t>GMW2025_0300</t>
  </si>
  <si>
    <t>Шолота Надія Миколаївна</t>
  </si>
  <si>
    <t>GMW2025_0301</t>
  </si>
  <si>
    <t>Шапірко Ольга Василівна</t>
  </si>
  <si>
    <t>GMW2025_0302</t>
  </si>
  <si>
    <t>Кошмак Наталія Аналоліївна</t>
  </si>
  <si>
    <t>GMW2025_0303</t>
  </si>
  <si>
    <t>Чорнобай Ніна Романівна</t>
  </si>
  <si>
    <t>GMW2025_0304</t>
  </si>
  <si>
    <t>Лук'яновець Наталія Павлівна</t>
  </si>
  <si>
    <t>GMW2025_0305</t>
  </si>
  <si>
    <t>Митлош Юлія Петрівна</t>
  </si>
  <si>
    <t>GMW2025_0306</t>
  </si>
  <si>
    <t>Круглик Наталія Володимирівна</t>
  </si>
  <si>
    <t>GMW2025_0307</t>
  </si>
  <si>
    <t>Грицюк Марія Василівна</t>
  </si>
  <si>
    <t>GMW2025_0308</t>
  </si>
  <si>
    <t>Журова Олена Вячелавівна</t>
  </si>
  <si>
    <t>ЗДО (ясла-садок) комбінованого типу №237 "Смородинка" Запорізької міської ради</t>
  </si>
  <si>
    <t>GMW2025_0309</t>
  </si>
  <si>
    <t>Дорощук Наталія Василівна</t>
  </si>
  <si>
    <t>Боратинський ліцей Боратинської сільської ради</t>
  </si>
  <si>
    <t>GMW2025_0310</t>
  </si>
  <si>
    <t>Рижук Катерина Сергіївна</t>
  </si>
  <si>
    <t>GMW2025_0311</t>
  </si>
  <si>
    <t>Лежненко Аліна Віталіївна</t>
  </si>
  <si>
    <t>GMW2025_0312</t>
  </si>
  <si>
    <t>Прокопович Мар'яна Володимирівна</t>
  </si>
  <si>
    <t>GMW2025_0313</t>
  </si>
  <si>
    <t>Бойко Анна Григорівна</t>
  </si>
  <si>
    <t>GMW2025_0314</t>
  </si>
  <si>
    <t>Басалаєва  Олена  Вікторівна</t>
  </si>
  <si>
    <t>Економіко-гуманітарний   фаховий  коледж</t>
  </si>
  <si>
    <t>GMW2025_0315</t>
  </si>
  <si>
    <t>Денисюк  Олена  Вікторівна</t>
  </si>
  <si>
    <t>GMW2025_0316</t>
  </si>
  <si>
    <t>Гальченко  Кіра Вадимівна</t>
  </si>
  <si>
    <t>GMW2025_0317</t>
  </si>
  <si>
    <t>Волошина  Христина Валеріївна</t>
  </si>
  <si>
    <t>GMW2025_0318</t>
  </si>
  <si>
    <t>Іванова  Ілона Миколаївна</t>
  </si>
  <si>
    <t>GMW2025_0319</t>
  </si>
  <si>
    <t>Онопрійчук  Юрій  Володимирович</t>
  </si>
  <si>
    <t>GMW2025_0320</t>
  </si>
  <si>
    <t>Мельнійчук  Вадим Олегович</t>
  </si>
  <si>
    <t>GMW2025_0321</t>
  </si>
  <si>
    <t>Бліжинець Ольга Яківна</t>
  </si>
  <si>
    <t>Сторожинецький лісовий фаховий коледж</t>
  </si>
  <si>
    <t>GMW2025_0322</t>
  </si>
  <si>
    <t>Музика Дмитро Іванович</t>
  </si>
  <si>
    <t>Михайлюцький ліцей Михайлюцької сільської ради Шепетівського району Хмельницької області</t>
  </si>
  <si>
    <t>GMW2025_0323</t>
  </si>
  <si>
    <t>Ковальчук Катерина Вікторівна</t>
  </si>
  <si>
    <t>GMW2025_0324</t>
  </si>
  <si>
    <t>Поліщук Марія Анатоліївна</t>
  </si>
  <si>
    <t>GMW2025_0325</t>
  </si>
  <si>
    <t>Шевлякова Світлана Миколаївна</t>
  </si>
  <si>
    <t>Первозванівський заклад дошкільної освіти загального типу "Колосок"</t>
  </si>
  <si>
    <t>GMW2025_0326</t>
  </si>
  <si>
    <t>Лошакова Лариса Станіславівна</t>
  </si>
  <si>
    <t>КЗДО (ясла-садок) комбінованого типу № 161 Криворізької міської ради</t>
  </si>
  <si>
    <t>GMW2025_0327</t>
  </si>
  <si>
    <t>Роман Лариса Петрівна</t>
  </si>
  <si>
    <t>GMW2025_0328</t>
  </si>
  <si>
    <t>Литвиненко Тетяна Олександрівна</t>
  </si>
  <si>
    <t>GMW2025_0329</t>
  </si>
  <si>
    <t>Еременко Ірина Олександрівна</t>
  </si>
  <si>
    <t>GMW2025_0330</t>
  </si>
  <si>
    <t>Коломіна Євгенія Володимирівна</t>
  </si>
  <si>
    <t>GMW2025_0331</t>
  </si>
  <si>
    <t>Городиська Наталія Остапівна</t>
  </si>
  <si>
    <t>GMW2025_0332</t>
  </si>
  <si>
    <t>Вірка Людмила Ігорівна</t>
  </si>
  <si>
    <t>GMW2025_0333</t>
  </si>
  <si>
    <t>Тарута Олена Володимирівна</t>
  </si>
  <si>
    <t>GMW2025_0334</t>
  </si>
  <si>
    <t>Шульга Наталя Миколаївна</t>
  </si>
  <si>
    <t>GMW2025_0335</t>
  </si>
  <si>
    <t>Лисенко Ольга Володимирівна</t>
  </si>
  <si>
    <t>GMW2025_0336</t>
  </si>
  <si>
    <t>Савченко Марина Володимирівна</t>
  </si>
  <si>
    <t>GMW2025_0337</t>
  </si>
  <si>
    <t>Федоренко Тамара Вікторівна</t>
  </si>
  <si>
    <t>GMW2025_0338</t>
  </si>
  <si>
    <t>Калмикова Юлія Вікторівна</t>
  </si>
  <si>
    <t>Перещепинський професійний ліцей</t>
  </si>
  <si>
    <t>GMW2025_0339</t>
  </si>
  <si>
    <t>Вайло Олена Олександрівна</t>
  </si>
  <si>
    <t>GMW2025_0340</t>
  </si>
  <si>
    <t>Верболоз Олена Анатоліївна</t>
  </si>
  <si>
    <t>GMW2025_0341</t>
  </si>
  <si>
    <t>Степова Світлана Миколаївна</t>
  </si>
  <si>
    <t>Білгород-Дністровський фаховий коледж природокористування, будівництва та комп'ютерних технологій</t>
  </si>
  <si>
    <t>GMW2025_0342</t>
  </si>
  <si>
    <t>Баранець Олена Василівна</t>
  </si>
  <si>
    <t>ДНЗ «Міжрегіональне вище професійне училище з поліграфії та інформаційних технологій»</t>
  </si>
  <si>
    <t>GMW2025_0343</t>
  </si>
  <si>
    <t>Волощук Людмила Анатоліївна</t>
  </si>
  <si>
    <t>GMW2025_0344</t>
  </si>
  <si>
    <t>Лук'яненко Катерина Степанівна</t>
  </si>
  <si>
    <t>GMW2025_0345</t>
  </si>
  <si>
    <t>Нудьга Віта Олександрівна</t>
  </si>
  <si>
    <t>GMW2025_0346</t>
  </si>
  <si>
    <t>Багірова Руслана Вадимівна</t>
  </si>
  <si>
    <t>GMW2025_0347</t>
  </si>
  <si>
    <t>Клименко Алла Сергіївна</t>
  </si>
  <si>
    <t>ЗДО (ясла-садок) комбінованого типу "ДИВОСВІТ" Слобожанської селищної ради  Дніпровського району  Дніпропетровської області</t>
  </si>
  <si>
    <t>GMW2025_0348</t>
  </si>
  <si>
    <t>Анна Сергіївна Толстик</t>
  </si>
  <si>
    <t>GMW2025_0349</t>
  </si>
  <si>
    <t>Анна Михайлівна Какарека</t>
  </si>
  <si>
    <t>GMW2025_0350</t>
  </si>
  <si>
    <t>Анна Володимирівна Борзовець</t>
  </si>
  <si>
    <t>GMW2025_0351</t>
  </si>
  <si>
    <t>Олена Анатоліївна Лам</t>
  </si>
  <si>
    <t>GMW2025_0352</t>
  </si>
  <si>
    <t>Наталія іванівна Водолаз</t>
  </si>
  <si>
    <t>GMW2025_0353</t>
  </si>
  <si>
    <t>Лідія Семенівна Сарри</t>
  </si>
  <si>
    <t>GMW2025_0354</t>
  </si>
  <si>
    <t>Скиба Наталя Миколаївна</t>
  </si>
  <si>
    <t>Прилуцький ЗЗСО І-ІІІ ступенів №6 (ліцей №6) Прилуцької міської ради Чернігівської області</t>
  </si>
  <si>
    <t>GMW2025_0355</t>
  </si>
  <si>
    <t>Сімахіна Алла Миколаївна</t>
  </si>
  <si>
    <t>Козятинське міжрегіональне вище професійне училище залізничного транспорту</t>
  </si>
  <si>
    <t>GMW2025_0356</t>
  </si>
  <si>
    <t>Єрмолаєва Віра Василівна</t>
  </si>
  <si>
    <t>КЗ "Ліцей сучасної освіти "Інтелект" Світловодської міської ради"</t>
  </si>
  <si>
    <t>GMW2025_0357</t>
  </si>
  <si>
    <t>Ткаченко Катерина Юріївна</t>
  </si>
  <si>
    <t>GMW2025_0358</t>
  </si>
  <si>
    <t>Ертман Катерина Григорівна</t>
  </si>
  <si>
    <t>філія Лозуватська початкова школа Лозуватського ліцею імені Т.Г. Шевченка Лозуватської сільської ради</t>
  </si>
  <si>
    <t>GMW2025_0359</t>
  </si>
  <si>
    <t>Бонка Тетяна Олексіївна</t>
  </si>
  <si>
    <t>КЗДО (ясла-садок) комбінованого типу  №306 Криворізької міської ради</t>
  </si>
  <si>
    <t>GMW2025_0360</t>
  </si>
  <si>
    <t>Горбарук Наталія Миколаївна</t>
  </si>
  <si>
    <t>GMW2025_0361</t>
  </si>
  <si>
    <t>Семеха Віта Всеволодівна</t>
  </si>
  <si>
    <t>GMW2025_0362</t>
  </si>
  <si>
    <t>Колесник Тетяна Андріївна</t>
  </si>
  <si>
    <t>GMW2025_0363</t>
  </si>
  <si>
    <t>Лагода Аліна Миколаївна</t>
  </si>
  <si>
    <t>GMW2025_0364</t>
  </si>
  <si>
    <t>Лисиця Євгенія Валеріївна</t>
  </si>
  <si>
    <t>GMW2025_0365</t>
  </si>
  <si>
    <t>Ільченко Ольга Олександрівна</t>
  </si>
  <si>
    <t>GMW2025_0366</t>
  </si>
  <si>
    <t>Шаблій Валентина Володимирівна</t>
  </si>
  <si>
    <t>GMW2025_0367</t>
  </si>
  <si>
    <t>Бешевець Таїса Володимирівна</t>
  </si>
  <si>
    <t>GMW2025_0368</t>
  </si>
  <si>
    <t>Нестерова Олександра Олегівна</t>
  </si>
  <si>
    <t>GMW2025_0369</t>
  </si>
  <si>
    <t>Кушнір Ірина Юріївна</t>
  </si>
  <si>
    <t>GMW2025_0370</t>
  </si>
  <si>
    <t>Середа Світлана Віталіївна</t>
  </si>
  <si>
    <t>Дмитрівський ліцей Дмитрівської селищної ради Чернігівської області</t>
  </si>
  <si>
    <t>GMW2025_0371</t>
  </si>
  <si>
    <t>Цвіль Оксана Вікторівна</t>
  </si>
  <si>
    <t>ВСП "Технічний фаховий коледж Луцького національного технічного університету"</t>
  </si>
  <si>
    <t>GMW2025_0372</t>
  </si>
  <si>
    <t>Вершок Ганна Вікторівна</t>
  </si>
  <si>
    <t>Миролюбівська гімназія Гречаноподівської сільської ради Криворізького району Дніпропетровської області</t>
  </si>
  <si>
    <t>GMW2025_0373</t>
  </si>
  <si>
    <t>Тимоць М.В.</t>
  </si>
  <si>
    <t>ЗВО "Університет Короля Данила"</t>
  </si>
  <si>
    <t>GMW2025_0374</t>
  </si>
  <si>
    <t>Жабчик Інна Миколаївна</t>
  </si>
  <si>
    <t>Комунальний заклад дошкільної освіти 10 ''ЛАСТІВКА''</t>
  </si>
  <si>
    <t>GMW2025_0375</t>
  </si>
  <si>
    <t>Кардінал Сергій Іванович</t>
  </si>
  <si>
    <t>Іллінецький ліцей №1 Іллінецької міської ради Вінницької області</t>
  </si>
  <si>
    <t>GMW2025_0376</t>
  </si>
  <si>
    <t>Кардінал Діна Тимофіївна</t>
  </si>
  <si>
    <t>GMW2025_0377</t>
  </si>
  <si>
    <t>Дяченко Людмила Петрівна</t>
  </si>
  <si>
    <t>Переяславська гімназія №3 Переяславської міської ради</t>
  </si>
  <si>
    <t>GMW2025_0378</t>
  </si>
  <si>
    <t>Дяченко Сергій Олександрович</t>
  </si>
  <si>
    <t>GMW2025_0379</t>
  </si>
  <si>
    <t>Казаніна Юлія Василівна</t>
  </si>
  <si>
    <t>КЗ «Чернігівське вище професійне училище» Чернігівської обласної ради</t>
  </si>
  <si>
    <t>GMW2025_0380</t>
  </si>
  <si>
    <t>Табакіна Юлія Вікторівна</t>
  </si>
  <si>
    <t>Криворізький ліцей 24 Криворізької міської ради</t>
  </si>
  <si>
    <t>GMW2025_0381</t>
  </si>
  <si>
    <t>Онбишенко Марина Іванівна</t>
  </si>
  <si>
    <t>Яблунівська гімназія Оржицької селищної ради Полтавської області</t>
  </si>
  <si>
    <t>GMW2025_0382</t>
  </si>
  <si>
    <t>Зайцева Світлана Володимирівна</t>
  </si>
  <si>
    <t>КЗ Сумської обласної ради "Путивльський педагогічний фаховий коледж імені С.В.Руднєва"</t>
  </si>
  <si>
    <t>GMW2025_0383</t>
  </si>
  <si>
    <t>Фатєєва Інна Олександрівна</t>
  </si>
  <si>
    <t>GMW2025_0384</t>
  </si>
  <si>
    <t>Маклакова Яна Василівна</t>
  </si>
  <si>
    <t>GMW2025_0385</t>
  </si>
  <si>
    <t>Дуднік Дар'я Олександрівна</t>
  </si>
  <si>
    <t>Херсонський заклад дошкільної освіти №8 комбінованого типу Херсонської міської ради</t>
  </si>
  <si>
    <t>GMW2025_0386</t>
  </si>
  <si>
    <t>Цибулько Яна Анатоліївна</t>
  </si>
  <si>
    <t>Комунальний заклад дошкільної освіти (ясла-садок) № 203 Криворізької міської ради</t>
  </si>
  <si>
    <t>GMW2025_0387</t>
  </si>
  <si>
    <t>Доманчук Аліна Ігорівна</t>
  </si>
  <si>
    <t>ВСП "Житомирський торговельно-економічний фаховий коледж Державного торговельно-економічного університету"</t>
  </si>
  <si>
    <t>GMW2025_0388</t>
  </si>
  <si>
    <t>Бондарчук Марина Петрівна</t>
  </si>
  <si>
    <t>Державний професійно -технічний навчальний заклад "Славутський професійний ліцей"</t>
  </si>
  <si>
    <t>GMW2025_0389</t>
  </si>
  <si>
    <t>Євич Юрій Юрійович</t>
  </si>
  <si>
    <t>Мохнацька філія Корнинського ліцею</t>
  </si>
  <si>
    <t>GMW2025_0390</t>
  </si>
  <si>
    <t>Данилюк Валентина Вікторівна</t>
  </si>
  <si>
    <t>GMW2025_0391</t>
  </si>
  <si>
    <t>Ратушна Катерина Дмитрівна</t>
  </si>
  <si>
    <t>GMW2025_0392</t>
  </si>
  <si>
    <t>Власенко Вікторія Юріївна</t>
  </si>
  <si>
    <t>GMW2025_0393</t>
  </si>
  <si>
    <t>Артемчук Тетяна Василівна</t>
  </si>
  <si>
    <t>GMW2025_0394</t>
  </si>
  <si>
    <t>Патратій Віктор Сергійович</t>
  </si>
  <si>
    <t>GMW2025_0395</t>
  </si>
  <si>
    <t>Огородник Любов Харитонівна</t>
  </si>
  <si>
    <t>GMW2025_0396</t>
  </si>
  <si>
    <t>Антоненко Ольга Володимирівна</t>
  </si>
  <si>
    <t>КЗДО "Веселівський ясла-садок "Вишенька" Межівської селищної ради"</t>
  </si>
  <si>
    <t>GMW2025_0397</t>
  </si>
  <si>
    <t>Климарчук Світлана Василівна</t>
  </si>
  <si>
    <t>GMW2025_0398</t>
  </si>
  <si>
    <t>Сичко Ганна Володимирівна</t>
  </si>
  <si>
    <t>ОДЕСЬКИЙ ЛІЦЕЙ № 5 ОДЕСЬКОЇ МІСЬКОЇ РАДИ</t>
  </si>
  <si>
    <t>GMW2025_0399</t>
  </si>
  <si>
    <t>Шацило Марія Василівна</t>
  </si>
  <si>
    <t>Коробівський НВК "ЗОШ І-ІІІ ступенів - заклад дошкільної освіти" Золотоніської міської ради Черкаської області</t>
  </si>
  <si>
    <t>GMW2025_0400</t>
  </si>
  <si>
    <t>Ковальчук Вікторія Вікторівна</t>
  </si>
  <si>
    <t>КЗДО "Межівський ясла-садок "Сонечко" МСР"</t>
  </si>
  <si>
    <t>GMW2025_0401</t>
  </si>
  <si>
    <t>Орлова Ольга Олександрівна</t>
  </si>
  <si>
    <t>Філія Гребінківська ЗОШ І-ІІст.№1 Опорного закладу Гребінківська ЗОШ І-ІІІст. №4</t>
  </si>
  <si>
    <t>GMW2025_0402</t>
  </si>
  <si>
    <t>Джежела Людмила Миколаївна</t>
  </si>
  <si>
    <t>Новосанжарський ліцей Новосанжарської селищної ради Полтавського району</t>
  </si>
  <si>
    <t>GMW2025_0403</t>
  </si>
  <si>
    <t>Янко Марина Василівна</t>
  </si>
  <si>
    <t>GMW2025_0404</t>
  </si>
  <si>
    <t>Рузанова Ольга Петрівна</t>
  </si>
  <si>
    <t>онлайн-школа «SchoolToGo»</t>
  </si>
  <si>
    <t>GMW2025_0405</t>
  </si>
  <si>
    <t>Киричук Олена Миколаївна</t>
  </si>
  <si>
    <t>ВСП "Технолого-економічний фаховий коледж Миколаївського НАУ"</t>
  </si>
  <si>
    <t>GMW2025_0406</t>
  </si>
  <si>
    <t>Ваконюк Альона Анатоліївна</t>
  </si>
  <si>
    <t>ОЗ ЗСО "Самарівський ліцей імені Петра Штика Самарівської сільської ради Ковельського району Волинської області"</t>
  </si>
  <si>
    <t>GMW2025_0407</t>
  </si>
  <si>
    <t>Тарасюк Юлія Петрівна</t>
  </si>
  <si>
    <t>GMW2025_0408</t>
  </si>
  <si>
    <t>Барзилович Ольга Юріївна</t>
  </si>
  <si>
    <t>ВП "Регіональний центр професійної освіти Державного закладу "Луганський національний університет імені Тараса Шевченка"</t>
  </si>
  <si>
    <t>GMW2025_0409</t>
  </si>
  <si>
    <t xml:space="preserve">Позаченюк Світлана Аркадіївна </t>
  </si>
  <si>
    <t>GMW2025_0410</t>
  </si>
  <si>
    <t>Коваленко Ірина Анатоліївна</t>
  </si>
  <si>
    <t>GMW2025_0411</t>
  </si>
  <si>
    <t>Баран Сергій Васильович</t>
  </si>
  <si>
    <t>Ряськівський ліцей Михайлівської сільської ради Полтавського району Полтавської області</t>
  </si>
  <si>
    <t>GMW2025_0412</t>
  </si>
  <si>
    <t>Лісконог Світлана Володимирівна</t>
  </si>
  <si>
    <t>GMW2025_0413</t>
  </si>
  <si>
    <t>Корнієнко Антоніна Петрівна</t>
  </si>
  <si>
    <t>Таращанський технічний та економіко-правовий фаховий коледж</t>
  </si>
  <si>
    <t>GMW2025_0414</t>
  </si>
  <si>
    <t>Крамар Микола Васильович</t>
  </si>
  <si>
    <t>GMW2025_0415</t>
  </si>
  <si>
    <t>Зубчевська Світлана Іванівна</t>
  </si>
  <si>
    <t>GMW2025_0416</t>
  </si>
  <si>
    <t>Громчевська Неля В'ячеславівна</t>
  </si>
  <si>
    <t>GMW2025_0417</t>
  </si>
  <si>
    <t>Корженецька Тетяна Олександрівна</t>
  </si>
  <si>
    <t>GMW2025_0418</t>
  </si>
  <si>
    <t>Мусієнко Олена Вікторівна</t>
  </si>
  <si>
    <t>GMW2025_0419</t>
  </si>
  <si>
    <t>Задорожня Віта Анатоліївна</t>
  </si>
  <si>
    <t>GMW2025_0420</t>
  </si>
  <si>
    <t>Худченко Тетяна Григорівна</t>
  </si>
  <si>
    <t>GMW2025_0421</t>
  </si>
  <si>
    <t>Короленко Ріта Вікторівна</t>
  </si>
  <si>
    <t>Криворізький національний університет</t>
  </si>
  <si>
    <t>GMW2025_0422</t>
  </si>
  <si>
    <t>Святенко Сергій Володимирович</t>
  </si>
  <si>
    <t>GMW2025_0423</t>
  </si>
  <si>
    <t>Турило Анатолій Михайлович</t>
  </si>
  <si>
    <t>GMW2025_0424</t>
  </si>
  <si>
    <t>Кашубіна Юлія Богданівна</t>
  </si>
  <si>
    <t>GMW2025_0425</t>
  </si>
  <si>
    <t>Короленко Сталіна Миколаївна</t>
  </si>
  <si>
    <t>GMW2025_0426</t>
  </si>
  <si>
    <t>Степаненко Сергій Володимирович</t>
  </si>
  <si>
    <t>Полтавський національний педагогічний університет імені В.Г.Короленка</t>
  </si>
  <si>
    <t>GMW2025_0427</t>
  </si>
  <si>
    <t>Бартош Марія Євгеніївна</t>
  </si>
  <si>
    <t>ЗДО (ясла-садок) №5 "Вербиченька" Сарненської міської ради</t>
  </si>
  <si>
    <t>GMW2025_0428</t>
  </si>
  <si>
    <t xml:space="preserve">Бігун Юлія Олександрівна  </t>
  </si>
  <si>
    <t>GMW2025_0429</t>
  </si>
  <si>
    <t>Матюк Наталія Сергіївна</t>
  </si>
  <si>
    <t>GMW2025_0430</t>
  </si>
  <si>
    <t>Колядич Альона Олександрівна</t>
  </si>
  <si>
    <t>GMW2025_0431</t>
  </si>
  <si>
    <t>Глабець Лариса Іванівна</t>
  </si>
  <si>
    <t>GMW2025_0432</t>
  </si>
  <si>
    <t>Петренко Людмила Іванівна</t>
  </si>
  <si>
    <t>GMW2025_0433</t>
  </si>
  <si>
    <t>Васькевич Людмила Степанівна</t>
  </si>
  <si>
    <t>GMW2025_0434</t>
  </si>
  <si>
    <t>Галтман Тетяна Василівна</t>
  </si>
  <si>
    <t>ВСП "Горохівський фаховий коледж Львівського національного університету природокористування"</t>
  </si>
  <si>
    <t>GMW2025_0435</t>
  </si>
  <si>
    <t>Соколовська Світлана Юріївна</t>
  </si>
  <si>
    <t>ВСП "Роменський фаховий коледж Київського національного економічного університету імені Вадима Гетьмана"</t>
  </si>
  <si>
    <t>GMW2025_0436</t>
  </si>
  <si>
    <t>Нєсвєтова Світлана Владиславівна</t>
  </si>
  <si>
    <t>GMW2025_0437</t>
  </si>
  <si>
    <t>Пухальська Марина Олегівна</t>
  </si>
  <si>
    <t>GMW2025_0438</t>
  </si>
  <si>
    <t>Нєсвєтов Олександр Олександрович</t>
  </si>
  <si>
    <t>GMW2025_0439</t>
  </si>
  <si>
    <t>Бандура Юлія Вікторівна</t>
  </si>
  <si>
    <t>GMW2025_0440</t>
  </si>
  <si>
    <t>Король Ірина Анатоліївна</t>
  </si>
  <si>
    <t>Комунальний заклад дошкільної освіти (ясла-садок) комбінованого типу №26 Дніпровської міської ради</t>
  </si>
  <si>
    <t>GMW2025_0441</t>
  </si>
  <si>
    <t>Лабібова Ірина Володимирівна</t>
  </si>
  <si>
    <t>GMW2025_0442</t>
  </si>
  <si>
    <t>Лапіна Анна Миколаївна</t>
  </si>
  <si>
    <t>GMW2025_0443</t>
  </si>
  <si>
    <t>Чернишева Юлія Борисівна</t>
  </si>
  <si>
    <t>GMW2025_0444</t>
  </si>
  <si>
    <t>Стахів Катерина Вікторівна</t>
  </si>
  <si>
    <t>GMW2025_0445</t>
  </si>
  <si>
    <t>Слободонюк Людмила Ігорівна</t>
  </si>
  <si>
    <t>GMW2025_0446</t>
  </si>
  <si>
    <t>Бичівник Віра Миколаївна</t>
  </si>
  <si>
    <t>КЗ "Мар'янівський  заклад дошкільної освіти "Сонечко" Губиниської селищної ради</t>
  </si>
  <si>
    <t>GMW2025_0447</t>
  </si>
  <si>
    <t>Подільчук Мирослава Іванівна</t>
  </si>
  <si>
    <t>ДПТНЗ Чернівецький професійний ліцей залізничного транспорту</t>
  </si>
  <si>
    <t>GMW2025_0448</t>
  </si>
  <si>
    <t>Хазанюк Галина Федорівна</t>
  </si>
  <si>
    <t>Гімназія села Омельне Луцького району Волинської області</t>
  </si>
  <si>
    <t>GMW2025_0449</t>
  </si>
  <si>
    <t>Шурпенкова Юлія Миколаївна</t>
  </si>
  <si>
    <t>Дніпровський ліцей № 97 Дніпровської міської ради</t>
  </si>
  <si>
    <t>GMW2025_0450</t>
  </si>
  <si>
    <t>Ніколенко Марина Вікторівна</t>
  </si>
  <si>
    <t>GMW2025_0451</t>
  </si>
  <si>
    <t>ПЕТРИШИН Юлія Миколаївна</t>
  </si>
  <si>
    <t>Початкова школа імені Софії Русової з дошкільним підрозділом Івано-Франківської міської ради</t>
  </si>
  <si>
    <t>GMW2025_0452</t>
  </si>
  <si>
    <t>ШТОГРІНА Людмила Володимирівна</t>
  </si>
  <si>
    <t>GMW2025_0453</t>
  </si>
  <si>
    <t>Різник Юлія Сергіївна</t>
  </si>
  <si>
    <t>Санаторна школа І-ІІ ступенів №20</t>
  </si>
  <si>
    <t>GMW2025_0454</t>
  </si>
  <si>
    <t>Подкопаєва Оксана Володимирівна</t>
  </si>
  <si>
    <t>GMW2025_0455</t>
  </si>
  <si>
    <t>Нестеренко Оксана Іванівна</t>
  </si>
  <si>
    <t>GMW2025_0456</t>
  </si>
  <si>
    <t>Сілкіна Аліна Петрівна</t>
  </si>
  <si>
    <t>GMW2025_0457</t>
  </si>
  <si>
    <t>Буджерак Оксана Іванівна</t>
  </si>
  <si>
    <t>GMW2025_0458</t>
  </si>
  <si>
    <t>Замрій Оксана Іванівна</t>
  </si>
  <si>
    <t>GMW2025_0459</t>
  </si>
  <si>
    <t>Калієва Ірина Антонівна</t>
  </si>
  <si>
    <t>GMW2025_0460</t>
  </si>
  <si>
    <t>Маслянчук Анна Вікторівна</t>
  </si>
  <si>
    <t>GMW2025_0461</t>
  </si>
  <si>
    <t>Микиша Вікторія Ігорівна</t>
  </si>
  <si>
    <t>GMW2025_0462</t>
  </si>
  <si>
    <t>Ханченко Дар'я Олегівна</t>
  </si>
  <si>
    <t>Криворізький Тернівський ліцей Криворізької міської ради</t>
  </si>
  <si>
    <t>GMW2025_0463</t>
  </si>
  <si>
    <t>Марченко Надія Юріївна</t>
  </si>
  <si>
    <t>Комунальний заклад дошкільної освіти (центр розвитку дитини) №404 Дніпровської міської ради</t>
  </si>
  <si>
    <t>GMW2025_0464</t>
  </si>
  <si>
    <t>Безугла Альона Олександрівна</t>
  </si>
  <si>
    <t>GMW2025_0465</t>
  </si>
  <si>
    <t>Астапенко Оксана Олександрівна</t>
  </si>
  <si>
    <t>Комунальний заклад "Академічний ліцей №15" Кам'янської міської ради</t>
  </si>
  <si>
    <t>GMW2025_0466</t>
  </si>
  <si>
    <t>Порціян Інна Михайлівна</t>
  </si>
  <si>
    <t>Зачепилівський ЗДО (ясла-садок) "Ромашка" Зачепилівської селищної ради Берестинського району Харківської області</t>
  </si>
  <si>
    <t>GMW2025_0467</t>
  </si>
  <si>
    <t>Мосьпан Світлана Миколаївна</t>
  </si>
  <si>
    <t>GMW2025_0468</t>
  </si>
  <si>
    <t>Ігнатюк Ірина Олексіївна</t>
  </si>
  <si>
    <t>GMW2025_0469</t>
  </si>
  <si>
    <t>Смердюк Мирослава Василівна</t>
  </si>
  <si>
    <t>GMW2025_0470</t>
  </si>
  <si>
    <t>Ковальова Єлизавета Олександрівна</t>
  </si>
  <si>
    <t>GMW2025_0471</t>
  </si>
  <si>
    <t>Гребінник Ніна Володимирівна</t>
  </si>
  <si>
    <t>GMW2025_0472</t>
  </si>
  <si>
    <t>Смірнова Ірина Олексіївна</t>
  </si>
  <si>
    <t>GMW2025_0473</t>
  </si>
  <si>
    <t>Мовчан Ганна Йосипівна</t>
  </si>
  <si>
    <t>GMW2025_0474</t>
  </si>
  <si>
    <t>Панова Анастасія Анатоліївна</t>
  </si>
  <si>
    <t>GMW2025_0475</t>
  </si>
  <si>
    <t>Гненна Ольга Яківна</t>
  </si>
  <si>
    <t>GMW2025_0476</t>
  </si>
  <si>
    <t>Деуленко Дмитро Вячеславович</t>
  </si>
  <si>
    <t>Байрацький ліцей Липоводолинської селищної ради</t>
  </si>
  <si>
    <t>GMW2025_0477</t>
  </si>
  <si>
    <t>Юрченко Олена Сергіївна</t>
  </si>
  <si>
    <t>Київський фаховий коледж прикладних наук</t>
  </si>
  <si>
    <t>GMW2025_0478</t>
  </si>
  <si>
    <t>Сокол Анна Володимирівна</t>
  </si>
  <si>
    <t>GMW2025_0479</t>
  </si>
  <si>
    <t>Щуцька Ганна Володимирівна</t>
  </si>
  <si>
    <t>GMW2025_0480</t>
  </si>
  <si>
    <t>Материнська Ольга Андріївна</t>
  </si>
  <si>
    <t>Вінницький державний педагогічний університет імені Михайла Коцюбинського</t>
  </si>
  <si>
    <t>GMW2025_0481</t>
  </si>
  <si>
    <t>Кузьміна Наталія Анатоліївна</t>
  </si>
  <si>
    <t>Дніпровський транспортно-економічний фаховий коледж</t>
  </si>
  <si>
    <t>GMW2025_0482</t>
  </si>
  <si>
    <t>Козій Наталія Сергіївна</t>
  </si>
  <si>
    <t>Державний податковий університет</t>
  </si>
  <si>
    <t>GMW2025_0483</t>
  </si>
  <si>
    <t>Гордей Оксана Дмитрівна</t>
  </si>
  <si>
    <t>GMW2025_0484</t>
  </si>
  <si>
    <t>Мельничук Ганна Сергіївна</t>
  </si>
  <si>
    <t>GMW2025_0485</t>
  </si>
  <si>
    <t>Береславська Олена Іванівна</t>
  </si>
  <si>
    <t>GMW2025_0486</t>
  </si>
  <si>
    <t>Давиденко Надія Миколаївна</t>
  </si>
  <si>
    <t>GMW2025_0487</t>
  </si>
  <si>
    <t>Новицька Олена Валеріївна</t>
  </si>
  <si>
    <t>GMW2025_0488</t>
  </si>
  <si>
    <t>Ярова Оксана Анатоліївна</t>
  </si>
  <si>
    <t>GMW2025_0489</t>
  </si>
  <si>
    <t>Підсосонна Яна Григорівна</t>
  </si>
  <si>
    <t>GMW2025_0490</t>
  </si>
  <si>
    <t>Ключка Ольга Володимирівна</t>
  </si>
  <si>
    <t>GMW2025_0491</t>
  </si>
  <si>
    <t>Ліщук Оксана Федорівна</t>
  </si>
  <si>
    <t>ЗДО (ясла-садок) №57 фізкультурно - оздоровчого напрямку Рівненської міської ради</t>
  </si>
  <si>
    <t>GMW2025_0492</t>
  </si>
  <si>
    <t>Мартиник Тетяна Вікторівна</t>
  </si>
  <si>
    <t>Ліцей 5 ім Іванни та Іллі Кокорудзів ЛМР</t>
  </si>
  <si>
    <t>GMW2025_0493</t>
  </si>
  <si>
    <t>Болізюк Володимир Степанович</t>
  </si>
  <si>
    <t>GMW2025_0494</t>
  </si>
  <si>
    <t>Когут Михайло Ярославович</t>
  </si>
  <si>
    <t>Стебницька гімназія №6 імені Героїв АТО Дрогобицької міської ради Львівської області</t>
  </si>
  <si>
    <t>GMW2025_0495</t>
  </si>
  <si>
    <t>Старинська Лариса Миколаївна</t>
  </si>
  <si>
    <t>Сумський фаховий коледж будівництва та архітектури</t>
  </si>
  <si>
    <t>GMW2025_0496</t>
  </si>
  <si>
    <t>Соколенко Світлана Миколаївна</t>
  </si>
  <si>
    <t>GMW2025_0497</t>
  </si>
  <si>
    <t>Терещенко Олександр Миколайович</t>
  </si>
  <si>
    <t>GMW2025_0498</t>
  </si>
  <si>
    <t>Пасєка Наталія Іванівна</t>
  </si>
  <si>
    <t>Тернопільська загальноосвітня школа І-ІІІступенів #14 ім. Б. Лепкого</t>
  </si>
  <si>
    <t>GMW2025_0499</t>
  </si>
  <si>
    <t>Вишивана Богдана Михайлівна</t>
  </si>
  <si>
    <t xml:space="preserve">Львівський національний університет імені Івана Франка </t>
  </si>
  <si>
    <t>GMW2025_0500</t>
  </si>
  <si>
    <t>Микуляк Олеся Володимирівна</t>
  </si>
  <si>
    <t>Львівський національний університет імені Івана Франка</t>
  </si>
  <si>
    <t>GMW2025_0501</t>
  </si>
  <si>
    <t>Семенець Єлизавета Володимирівна</t>
  </si>
  <si>
    <t>КЗ "Мажарський ліцей" Кегичівської селищної ради</t>
  </si>
  <si>
    <t>GMW2025_0502</t>
  </si>
  <si>
    <t>Бутова Людмила Володимирівна</t>
  </si>
  <si>
    <t>Новокаховський приладобудівний фаховий коледж</t>
  </si>
  <si>
    <t>GMW2025_0503</t>
  </si>
  <si>
    <t>Коваль Світлана Любомирівна</t>
  </si>
  <si>
    <t>Західноукраїнський національний університет</t>
  </si>
  <si>
    <t>GMW2025_0504</t>
  </si>
  <si>
    <t>Булавинець Вікторія Михайлівна</t>
  </si>
  <si>
    <t>GMW2025_0505</t>
  </si>
  <si>
    <t>Квасниця Оксана Василівна</t>
  </si>
  <si>
    <t>GMW2025_0506</t>
  </si>
  <si>
    <t xml:space="preserve">Савчук Світлана Василівна  </t>
  </si>
  <si>
    <t>GMW2025_0507</t>
  </si>
  <si>
    <t>Шолька Олена Вікторівна</t>
  </si>
  <si>
    <t>Арцизький ліцей №5 з початковою школою та гімназією Арцизької міської ради</t>
  </si>
  <si>
    <t>GMW2025_0508</t>
  </si>
  <si>
    <t>Шолька Сергій Миколайович</t>
  </si>
  <si>
    <t>GMW2025_0509</t>
  </si>
  <si>
    <t>Бузіян Олександр Олександрович</t>
  </si>
  <si>
    <t>GMW2025_0510</t>
  </si>
  <si>
    <t>Ліна Степанівна Ніколова</t>
  </si>
  <si>
    <t>GMW2025_0511</t>
  </si>
  <si>
    <t>Продан Олена Володимирівна</t>
  </si>
  <si>
    <t>Чернівецьке вище комерційне училище Державного торговельно-економічного університету</t>
  </si>
  <si>
    <t>GMW2025_0512</t>
  </si>
  <si>
    <t>Гетьман Марина Олександрівна</t>
  </si>
  <si>
    <t>Бучанський ліцей №9 Бучанської міської ради Київської області</t>
  </si>
  <si>
    <t>GMW2025_0513</t>
  </si>
  <si>
    <t>Дерев'янко Віталія Віталіївна</t>
  </si>
  <si>
    <t>Прилуцький технічний фаховий коледж</t>
  </si>
  <si>
    <t>GMW2025_0514</t>
  </si>
  <si>
    <t>Карпицька Олена Вікторівна</t>
  </si>
  <si>
    <t>Глухівська загальноосвітня школа І-ІІІ ступенів №6 Глухівської міської ради Сумської області</t>
  </si>
  <si>
    <t>GMW2025_0515</t>
  </si>
  <si>
    <t>Боровик Оксана Вікторівна</t>
  </si>
  <si>
    <t>GMW2025_0516</t>
  </si>
  <si>
    <t>Кільчевська Ольга Вікторівна</t>
  </si>
  <si>
    <t>Смілянський НВК "Загальноосвітня школа І ступеня - гімназія імені В.Т.Сенатора" (з дошкільним підрозділом)</t>
  </si>
  <si>
    <t>GMW2025_0517</t>
  </si>
  <si>
    <t>Сидоренко Світлана Василівна</t>
  </si>
  <si>
    <t>Прилуцький заклад дошкільної освіти (ясла-садок) КТ №27</t>
  </si>
  <si>
    <t>GMW2025_0518</t>
  </si>
  <si>
    <t>Чуприна Наталія Володимирівна</t>
  </si>
  <si>
    <t>Центр фінансової освіти і виховання "ProMoney.Hub"</t>
  </si>
  <si>
    <t>GMW2025_0519</t>
  </si>
  <si>
    <t>Ситник Дарина Владиславівна</t>
  </si>
  <si>
    <t>GMW2025_0520</t>
  </si>
  <si>
    <t>Бабій Андріана Миколаївна</t>
  </si>
  <si>
    <t>Лужанський ЗЗСО І-ІІІ ступенів Великобичківської ТГ Рахівського району</t>
  </si>
  <si>
    <t>GMW2025_0521</t>
  </si>
  <si>
    <t xml:space="preserve">Полянчук Мар'яна Василівна </t>
  </si>
  <si>
    <t>GMW2025_0522</t>
  </si>
  <si>
    <t>Осінська Любов Миколаївна</t>
  </si>
  <si>
    <t>GMW2025_0523</t>
  </si>
  <si>
    <t>Гузь Валентина Олександрівна</t>
  </si>
  <si>
    <t>Новосуханівський ліцей Степанівської селищної ради Сумського району Сумської області</t>
  </si>
  <si>
    <t>GMW2025_0524</t>
  </si>
  <si>
    <t>Хатулева Вікторія Олександрівна</t>
  </si>
  <si>
    <t>ОЗ "Світлівська загальноосвітня школа I-III ступенів Добропільської міської ради Донецької області"</t>
  </si>
  <si>
    <t>GMW2025_0525</t>
  </si>
  <si>
    <t>Титаренко Аліна Володимирівна</t>
  </si>
  <si>
    <t>GMW2025_0526</t>
  </si>
  <si>
    <t>Длінна Світлана Іванівна</t>
  </si>
  <si>
    <t>GMW2025_0527</t>
  </si>
  <si>
    <t>Ангіна Олена Валентинівна</t>
  </si>
  <si>
    <t>GMW2025_0528</t>
  </si>
  <si>
    <t>Зарубіна Світлана Володимирівна</t>
  </si>
  <si>
    <t>GMW2025_0529</t>
  </si>
  <si>
    <t>Біцура Світлана Іванівна</t>
  </si>
  <si>
    <t>GMW2025_0530</t>
  </si>
  <si>
    <t>Затерка Наталія Вікторівна</t>
  </si>
  <si>
    <t>Заклад дошкільної освіти (ясла-садок) №57 фізкультурно-оздоровчого напрямку Рівненської міської ради</t>
  </si>
  <si>
    <t>GMW2025_0531</t>
  </si>
  <si>
    <t>Гут Любов Василівна</t>
  </si>
  <si>
    <t>Чернівецький торговельно-економічний інститут Державного торговельно-економічного університету</t>
  </si>
  <si>
    <t>GMW2025_0532</t>
  </si>
  <si>
    <t>Вдовічен Анатолій Анатолійович</t>
  </si>
  <si>
    <t>GMW2025_0533</t>
  </si>
  <si>
    <t>Лошенюк Ірина Романівна</t>
  </si>
  <si>
    <t>GMW2025_0534</t>
  </si>
  <si>
    <t>Багрій Конон Леонідович</t>
  </si>
  <si>
    <t>GMW2025_0535</t>
  </si>
  <si>
    <t>Мустеца Ірина Василівна</t>
  </si>
  <si>
    <t>GMW2025_0536</t>
  </si>
  <si>
    <t>Томнюк Тетяна Леонідівна</t>
  </si>
  <si>
    <t>GMW2025_0537</t>
  </si>
  <si>
    <t>Маначинська Юлія Анатоліївна</t>
  </si>
  <si>
    <t>GMW2025_0538</t>
  </si>
  <si>
    <t>Малярчук Олексій Васильович</t>
  </si>
  <si>
    <t>GMW2025_0539</t>
  </si>
  <si>
    <t>Рилєєв Сергій Володимирович</t>
  </si>
  <si>
    <t>GMW2025_0540</t>
  </si>
  <si>
    <t>Гнатишена Ірина Михайлівна</t>
  </si>
  <si>
    <t>GMW2025_0541</t>
  </si>
  <si>
    <t>Долга Галина Венедиктівна</t>
  </si>
  <si>
    <t>GMW2025_0542</t>
  </si>
  <si>
    <t>Незвещук-Когут Тетяна Семенівна</t>
  </si>
  <si>
    <t>GMW2025_0543</t>
  </si>
  <si>
    <t>Шимко Алла Василівна</t>
  </si>
  <si>
    <t>GMW2025_0544</t>
  </si>
  <si>
    <t>Гищук Роман Миколайович</t>
  </si>
  <si>
    <t>GMW2025_0545</t>
  </si>
  <si>
    <t>Терен Тетяна Василівна</t>
  </si>
  <si>
    <t>Середня загальноосвітня школа №90 м.Львова</t>
  </si>
  <si>
    <t>GMW2025_0546</t>
  </si>
  <si>
    <t>Козак Валерія Леонідівна</t>
  </si>
  <si>
    <t>КЗ "Ліцей №3" Кам'янської міської ради дошкільний підрозділ "Зернятко"</t>
  </si>
  <si>
    <t>GMW2025_0547</t>
  </si>
  <si>
    <t>Булгакова Альона Михайлівна</t>
  </si>
  <si>
    <t>GMW2025_0548</t>
  </si>
  <si>
    <t>Солошенко Лариса Борисівна</t>
  </si>
  <si>
    <t>GMW2025_0549</t>
  </si>
  <si>
    <t>Білецька Валерія Миколаївна</t>
  </si>
  <si>
    <t>GMW2025_0550</t>
  </si>
  <si>
    <t>Марченко Лариса Федорівна</t>
  </si>
  <si>
    <t>GMW2025_0551</t>
  </si>
  <si>
    <t>Альохіна Яна Євгенівна</t>
  </si>
  <si>
    <t>GMW2025_0552</t>
  </si>
  <si>
    <t>Зіненко Неллі Рафаелівна</t>
  </si>
  <si>
    <t>КЗО"Покровськае вище професійне училище"ДОР"</t>
  </si>
  <si>
    <t>GMW2025_0553</t>
  </si>
  <si>
    <t>Козак Людмила Миколаївна</t>
  </si>
  <si>
    <t>Опорний заклад Почаївська ЗОШ І-ІІІ ступенів</t>
  </si>
  <si>
    <t>GMW2025_0554</t>
  </si>
  <si>
    <t>Гичка Галина Іванівна</t>
  </si>
  <si>
    <t>GMW2025_0555</t>
  </si>
  <si>
    <t>Мудрик Людмила Степанівна</t>
  </si>
  <si>
    <t>GMW2025_0556</t>
  </si>
  <si>
    <t>Романюк Тетяна Іванівна</t>
  </si>
  <si>
    <t>GMW2025_0557</t>
  </si>
  <si>
    <t>Горобець Наталія Василівна</t>
  </si>
  <si>
    <t>ЗДО (ясла-садок) комбінованого типу "Вулик" Броварської міської ради Броварського району Київської області</t>
  </si>
  <si>
    <t>GMW2025_0558</t>
  </si>
  <si>
    <t>Гілененко Анастасія Сергіївна</t>
  </si>
  <si>
    <t>GMW2025_0559</t>
  </si>
  <si>
    <t>Горкавенко Тетяна Борисівна</t>
  </si>
  <si>
    <t>GMW2025_0560</t>
  </si>
  <si>
    <t>Никитенко Людмила Василівна</t>
  </si>
  <si>
    <t>GMW2025_0561</t>
  </si>
  <si>
    <t>Острянко Олена Володимирівна</t>
  </si>
  <si>
    <t>GMW2025_0562</t>
  </si>
  <si>
    <t>Романенко Оксана Леонідівна</t>
  </si>
  <si>
    <t>GMW2025_0563</t>
  </si>
  <si>
    <t>Головата Ірина Йосипівна</t>
  </si>
  <si>
    <t>Оліївський заклад дошкільної освіти (дитячий садок) "Джерельце"</t>
  </si>
  <si>
    <t>GMW2025_0564</t>
  </si>
  <si>
    <t>Павлова Ірина Миколаївна</t>
  </si>
  <si>
    <t>ЗДО (ясла-садок) 6 загального типу комунальної власності Світловодської міської ради</t>
  </si>
  <si>
    <t>GMW2025_0565</t>
  </si>
  <si>
    <t>Долгашова Неля Іванівна</t>
  </si>
  <si>
    <t>GMW2025_0566</t>
  </si>
  <si>
    <t>Берчук Вікторія Олегівна</t>
  </si>
  <si>
    <t>GMW2025_0567</t>
  </si>
  <si>
    <t>Сидорова Оксана Петрівна</t>
  </si>
  <si>
    <t>GMW2025_0568</t>
  </si>
  <si>
    <t>Майстренко Наталія Юріївна</t>
  </si>
  <si>
    <t>GMW2025_0569</t>
  </si>
  <si>
    <t>Стояновмька Наталія Іванівна</t>
  </si>
  <si>
    <t>GMW2025_0570</t>
  </si>
  <si>
    <t>Бурда Мирослава Василівна</t>
  </si>
  <si>
    <t xml:space="preserve"> Рава-Руський професійний ліцей</t>
  </si>
  <si>
    <t>GMW2025_0571</t>
  </si>
  <si>
    <t>Волосянко Євгенія Володимирівна</t>
  </si>
  <si>
    <t>Дніпровський ліцей №120 Дніпровської міської ради</t>
  </si>
  <si>
    <t>GMW2025_0572</t>
  </si>
  <si>
    <t>Ластівка Марина Валентинівна</t>
  </si>
  <si>
    <t>Черкаська загальноосвітня школа І-III ступенів №15 Черкаської міської ради Черкаської області</t>
  </si>
  <si>
    <t>GMW2025_0573</t>
  </si>
  <si>
    <t>Бабенко Ольга Василівна</t>
  </si>
  <si>
    <t>Тутовицький ліцей Сарненської міської ради</t>
  </si>
  <si>
    <t>GMW2025_0574</t>
  </si>
  <si>
    <t>Казмірчук Каріна Сергіївна</t>
  </si>
  <si>
    <t>GMW2025_0575</t>
  </si>
  <si>
    <t>Пудло Діана Степанівна</t>
  </si>
  <si>
    <t>Боринський професійний ліцей народних промислів і ремесел</t>
  </si>
  <si>
    <t>GMW2025_0576</t>
  </si>
  <si>
    <t>Попова Поліна Іванівна</t>
  </si>
  <si>
    <t>Дніпровський ліцей № 67 "Джерело" Дніпровської міської ради</t>
  </si>
  <si>
    <t>GMW2025_0577</t>
  </si>
  <si>
    <t>Костюк Інна Вікторівна</t>
  </si>
  <si>
    <t>Богданівецький заклад дошкільної освіти "Вербиченька"</t>
  </si>
  <si>
    <t>GMW2025_0578</t>
  </si>
  <si>
    <t>Зуєва Анжела Василівна</t>
  </si>
  <si>
    <t>Близнюківський ЗДО (ясла-садок) №1 "Теремок" Близнюківської селищної ради Лозівського району Харківської області</t>
  </si>
  <si>
    <t>GMW2025_0579</t>
  </si>
  <si>
    <t>Цибок Валентина Олександрівна</t>
  </si>
  <si>
    <t>Білоцерківський фаховий коледж сервісу та дизайну</t>
  </si>
  <si>
    <t>GMW2025_0580</t>
  </si>
  <si>
    <t>Кабак Надія Олександрівна</t>
  </si>
  <si>
    <t>ДНЗ "Татарбунарське професійно-технічне аграрне училище"</t>
  </si>
  <si>
    <t>GMW2025_0581</t>
  </si>
  <si>
    <t>Мараховська Юлія Олексіївна</t>
  </si>
  <si>
    <t>Слобожанський ліцей Слобожанської селищної ради</t>
  </si>
  <si>
    <t>GMW2025_0582</t>
  </si>
  <si>
    <t>Голаєвич Ольга Валентинівна</t>
  </si>
  <si>
    <t>Рава-Руський професійний ліцей</t>
  </si>
  <si>
    <t>GMW2025_0583</t>
  </si>
  <si>
    <t>Клуб Василь Святославович</t>
  </si>
  <si>
    <t>GMW2025_0584</t>
  </si>
  <si>
    <t>Столяр Володимир Федорович</t>
  </si>
  <si>
    <t>GMW2025_0585</t>
  </si>
  <si>
    <t>Кашина Галина Василівна</t>
  </si>
  <si>
    <t>GMW2025_0586</t>
  </si>
  <si>
    <t>Мацалка Юрій Романович</t>
  </si>
  <si>
    <t>GMW2025_0587</t>
  </si>
  <si>
    <t>Хомін Ольга Петрівна</t>
  </si>
  <si>
    <t>GMW2025_0588</t>
  </si>
  <si>
    <t>Басай Мирослава Петрівна</t>
  </si>
  <si>
    <t>GMW2025_0589</t>
  </si>
  <si>
    <t>Малащук Андрій Михайлович</t>
  </si>
  <si>
    <t>GMW2025_0590</t>
  </si>
  <si>
    <t>Малащук Галина Михайлівна</t>
  </si>
  <si>
    <t>GMW2025_0591</t>
  </si>
  <si>
    <t>Карпляк Марія Василівна</t>
  </si>
  <si>
    <t>GMW2025_0592</t>
  </si>
  <si>
    <t>Кріль Світлана Ярославівна</t>
  </si>
  <si>
    <t>GMW2025_0593</t>
  </si>
  <si>
    <t>Луцко Лідія Валеріївна</t>
  </si>
  <si>
    <t>GMW2025_0594</t>
  </si>
  <si>
    <t>Середяк Ольга Анатоліївна</t>
  </si>
  <si>
    <t>GMW2025_0595</t>
  </si>
  <si>
    <t>Дзень Світлана Павлівна</t>
  </si>
  <si>
    <t>GMW2025_0596</t>
  </si>
  <si>
    <t>Хміль Валентина Валентинівна</t>
  </si>
  <si>
    <t>GMW2025_0597</t>
  </si>
  <si>
    <t>Максимів Наталія Степанівна</t>
  </si>
  <si>
    <t>GMW2025_0598</t>
  </si>
  <si>
    <t>Гринишин Олексій Володимирович</t>
  </si>
  <si>
    <t>GMW2025_0599</t>
  </si>
  <si>
    <t>Пістун Михайло Григорович</t>
  </si>
  <si>
    <t>GMW2025_0600</t>
  </si>
  <si>
    <t>Мороз Христина Богданівна</t>
  </si>
  <si>
    <t>GMW2025_0601</t>
  </si>
  <si>
    <t>Дюмен Олександра Василівна</t>
  </si>
  <si>
    <t>GMW2025_0602</t>
  </si>
  <si>
    <t>Старчак Марія Юліанівна</t>
  </si>
  <si>
    <t>GMW2025_0603</t>
  </si>
  <si>
    <t>Альохіна Т.В.</t>
  </si>
  <si>
    <t>ЗДО (ясла-садок)№514 Деснянського району міста Києва</t>
  </si>
  <si>
    <t>GMW2025_0604</t>
  </si>
  <si>
    <t>Куликова Ольга Іванівна</t>
  </si>
  <si>
    <t>НВК «Загальноосвітня школа І-ІІІ ступенів №3-колегіум» Смілянської міської ради Черкаської області</t>
  </si>
  <si>
    <t>GMW2025_0605</t>
  </si>
  <si>
    <t>Маценко Наталія Володимирівна</t>
  </si>
  <si>
    <t>GMW2025_0606</t>
  </si>
  <si>
    <t>Яковенко Алла Степанівна</t>
  </si>
  <si>
    <t>GMW2025_0607</t>
  </si>
  <si>
    <t>Мачуський Сергій Олександрович</t>
  </si>
  <si>
    <t>GMW2025_0608</t>
  </si>
  <si>
    <t>Хлівна Олена Василівна</t>
  </si>
  <si>
    <t>GMW2025_0609</t>
  </si>
  <si>
    <t>Онученко Лідія Михайлівна</t>
  </si>
  <si>
    <t>GMW2025_0610</t>
  </si>
  <si>
    <t>Кучеренко Інна Леонідівна</t>
  </si>
  <si>
    <t>Комунальний заклад дошкільної освіти (ясла-садок) компенсуючого типу № 346 Дніпровської міської ради</t>
  </si>
  <si>
    <t>GMW2025_0611</t>
  </si>
  <si>
    <t>Данилюк Діана Миколаївна</t>
  </si>
  <si>
    <t>Богородчанський ЗДО (ясла-садок)№2 "Сонечко"</t>
  </si>
  <si>
    <t>GMW2025_0612</t>
  </si>
  <si>
    <t>Суяніна Тетяна Павлівна</t>
  </si>
  <si>
    <t>КЗДО (ясла-садок) № 257 Криворізької міської ради</t>
  </si>
  <si>
    <t>GMW2025_0613</t>
  </si>
  <si>
    <t>Миркало Анастасія Володимирівна</t>
  </si>
  <si>
    <t>Аджамський ліцей Аджамської сільської ради Кропивницького району Кіровоградської області</t>
  </si>
  <si>
    <t>GMW2025_0614</t>
  </si>
  <si>
    <t>Романець Анна Ігорівна</t>
  </si>
  <si>
    <t>Спеціалізована школа І-ІІІ ступенів №28 з поглибленим вивченням англійської мови Шевченківського району</t>
  </si>
  <si>
    <t>GMW2025_0615</t>
  </si>
  <si>
    <t>Цубіна Ірина Олександрівна</t>
  </si>
  <si>
    <t>ЗДО № 3 "Малятко" П'ятихатської міської ради</t>
  </si>
  <si>
    <t>GMW2025_0616</t>
  </si>
  <si>
    <t>Каряка Анна Анатоліївна</t>
  </si>
  <si>
    <t>Нікопольський ліцей №13 Нікопольської міської ради</t>
  </si>
  <si>
    <t>GMW2025_0617</t>
  </si>
  <si>
    <t>Царенко Тетяна Віталіївна</t>
  </si>
  <si>
    <t>ДНЗ №7 "СОНЕЧКО" (ясла-садок комбінованого типу) Смілянської міської ради</t>
  </si>
  <si>
    <t>GMW2025_0618</t>
  </si>
  <si>
    <t>Царик Леся Василівна</t>
  </si>
  <si>
    <t>Тернопільський НВК "Загальноосвітня школа І-ІІІ ступенів-економічний ліцей №9 імені Іванни Блажкевич"</t>
  </si>
  <si>
    <t>GMW2025_0619</t>
  </si>
  <si>
    <t>Поперечнюк Людмила Миколаївна</t>
  </si>
  <si>
    <t>Звягельський політехнічний фаховий коледж</t>
  </si>
  <si>
    <t>GMW2025_0620</t>
  </si>
  <si>
    <t>Папроцька Світлана Володимирівна</t>
  </si>
  <si>
    <t>GMW2025_0621</t>
  </si>
  <si>
    <t>Готра Наталія Леонідівна</t>
  </si>
  <si>
    <t>ВСП "Мукачівський фаховий коледж НУБіП України"</t>
  </si>
  <si>
    <t>GMW2025_0622</t>
  </si>
  <si>
    <t>Гевчук Анна Вікторівна</t>
  </si>
  <si>
    <t>ПВНЗ "Вінницький фінансово-економічний університет"</t>
  </si>
  <si>
    <t>GMW2025_0623</t>
  </si>
  <si>
    <t>Малахівська Ольга Вікторівна</t>
  </si>
  <si>
    <t>Ставрівський опорний ліцей з дошкільним відділенням, початковою школою та гімназією Окнянської селищної ради Подільського району Одеської області</t>
  </si>
  <si>
    <t>GMW2025_0624</t>
  </si>
  <si>
    <t>Арефа Інна Вікторівна</t>
  </si>
  <si>
    <t>ВСП “Технологічний фаховий коледж  Дніпровського державного аграрного університету”</t>
  </si>
  <si>
    <t>GMW2025_0625</t>
  </si>
  <si>
    <t>Набієва Олена Василівна</t>
  </si>
  <si>
    <t>КЗ "Ліцей №1" Кам'янської міської ради</t>
  </si>
  <si>
    <t>GMW2025_0626</t>
  </si>
  <si>
    <t>Кліміна Надія Василівна</t>
  </si>
  <si>
    <t>GMW2025_0627</t>
  </si>
  <si>
    <t>Діордієва Юлія Костянтинівна</t>
  </si>
  <si>
    <t>GMW2025_0628</t>
  </si>
  <si>
    <t>Дудіна Надія Вадимівна</t>
  </si>
  <si>
    <t>GMW2025_0629</t>
  </si>
  <si>
    <t>Давиденко Юлія Анатоліївна</t>
  </si>
  <si>
    <t>GMW2025_0630</t>
  </si>
  <si>
    <t>Панченко Ірина Борисівна</t>
  </si>
  <si>
    <t>GMW2025_0631</t>
  </si>
  <si>
    <t>Тарасова Світлана Миколаївна</t>
  </si>
  <si>
    <t>GMW2025_0632</t>
  </si>
  <si>
    <t>Крилова Юлія Олександрівна</t>
  </si>
  <si>
    <t>GMW2025_0633</t>
  </si>
  <si>
    <t>Лавренко Ольга Анатоліївна</t>
  </si>
  <si>
    <t>GMW2025_0634</t>
  </si>
  <si>
    <t>Махно Алла Анатоліївна</t>
  </si>
  <si>
    <t>GMW2025_0635</t>
  </si>
  <si>
    <t>Лукашевич Тетяна Олександрівна</t>
  </si>
  <si>
    <t>GMW2025_0636</t>
  </si>
  <si>
    <t>Степаненко Ольга Павлівна</t>
  </si>
  <si>
    <t>GMW2025_0637</t>
  </si>
  <si>
    <t>Зайцева Олена Володимирівна</t>
  </si>
  <si>
    <t>GMW2025_0638</t>
  </si>
  <si>
    <t>Шумілова Ольга Олексіївна</t>
  </si>
  <si>
    <t>GMW2025_0639</t>
  </si>
  <si>
    <t>Ковалевська Наталія Олексіївна</t>
  </si>
  <si>
    <t>GMW2025_0640</t>
  </si>
  <si>
    <t>Кучер Олена Миколаївна</t>
  </si>
  <si>
    <t>GMW2025_0641</t>
  </si>
  <si>
    <t>Бурковська Наталія Володимирівна</t>
  </si>
  <si>
    <t>GMW2025_0642</t>
  </si>
  <si>
    <t>Богословська Оксана Анатоліївна</t>
  </si>
  <si>
    <t>GMW2025_0643</t>
  </si>
  <si>
    <t>Волова Тетяна Олександрівна</t>
  </si>
  <si>
    <t>GMW2025_0644</t>
  </si>
  <si>
    <t>Мосьпан Ірина Василівна</t>
  </si>
  <si>
    <t>GMW2025_0645</t>
  </si>
  <si>
    <t>Підуст Ольга Олександрівна</t>
  </si>
  <si>
    <t>GMW2025_0646</t>
  </si>
  <si>
    <t>Липова Марія Анатоліївна</t>
  </si>
  <si>
    <t>GMW2025_0647</t>
  </si>
  <si>
    <t>Липовенко Юлія Іванівна</t>
  </si>
  <si>
    <t>Рокитнянський ліцей-МАН Рокитнянської селищної ради Білоцерківського району Київської області</t>
  </si>
  <si>
    <t>GMW2025_0648</t>
  </si>
  <si>
    <t>Чумачок Юлія Миколаївна</t>
  </si>
  <si>
    <t>Балаклійський ДНЗ (ясла-садок) № 2 Балаклійської міської ради Харківської області</t>
  </si>
  <si>
    <t>GMW2025_0649</t>
  </si>
  <si>
    <t>Іванюха Тетяна Володимирівна</t>
  </si>
  <si>
    <t>Черняхівський ліцей №2</t>
  </si>
  <si>
    <t>GMW2025_0650</t>
  </si>
  <si>
    <t>Троценко Дмитро Іванович</t>
  </si>
  <si>
    <t>GMW2025_0651</t>
  </si>
  <si>
    <t>Грищенко Людмила Валентинівна</t>
  </si>
  <si>
    <t>КЗ "Маловисківська гімназія №3 ім. Г.Перебийноса"</t>
  </si>
  <si>
    <t>GMW2025_0652</t>
  </si>
  <si>
    <t>Орловська Марія Євгенівна</t>
  </si>
  <si>
    <t>Комунальний заклад "Вінницький ліцей № 27"</t>
  </si>
  <si>
    <t>GMW2025_0653</t>
  </si>
  <si>
    <t>Кучінік Наталка Іванівна</t>
  </si>
  <si>
    <t>Чернівецький фаховий коледж технологій та дизайну</t>
  </si>
  <si>
    <t>GMW2025_0654</t>
  </si>
  <si>
    <t>Гапей Алла Василівна</t>
  </si>
  <si>
    <t>GMW2025_0655</t>
  </si>
  <si>
    <t>Душенко Світлана Анатоліївна</t>
  </si>
  <si>
    <t>GMW2025_0656</t>
  </si>
  <si>
    <t>Лаготюк Вікторія Олександрівна</t>
  </si>
  <si>
    <t>GMW2025_0657</t>
  </si>
  <si>
    <t>Котельбан Сергій Васильович</t>
  </si>
  <si>
    <t>GMW2025_0658</t>
  </si>
  <si>
    <t>Залевська Ольга Григорівна</t>
  </si>
  <si>
    <t>GMW2025_0659</t>
  </si>
  <si>
    <t>Кисилиця Надія Михайлівна</t>
  </si>
  <si>
    <t>GMW2025_0660</t>
  </si>
  <si>
    <t>Баглай Ірина Василівна</t>
  </si>
  <si>
    <t>GMW2025_0661</t>
  </si>
  <si>
    <t>Юзефович Марина Григорівна</t>
  </si>
  <si>
    <t>GMW2025_0662</t>
  </si>
  <si>
    <t>Процик Марія Миколаївна</t>
  </si>
  <si>
    <t>Тернопільський кооперативний фаховий коледж</t>
  </si>
  <si>
    <t>GMW2025_0663</t>
  </si>
  <si>
    <t>Шинкарик Іван Васильович</t>
  </si>
  <si>
    <t>GMW2025_0664</t>
  </si>
  <si>
    <t>Рудницька Юлія Борисівна</t>
  </si>
  <si>
    <t>GMW2025_0665</t>
  </si>
  <si>
    <t>Гранда Олена Валеріївна</t>
  </si>
  <si>
    <t>GMW2025_0666</t>
  </si>
  <si>
    <t>Мандзюк Оксана Василівна</t>
  </si>
  <si>
    <t>GMW2025_0667</t>
  </si>
  <si>
    <t>Мельничук Назар Анатолійович</t>
  </si>
  <si>
    <t>GMW2025_0668</t>
  </si>
  <si>
    <t>Луковець Наталія Василівна</t>
  </si>
  <si>
    <t>КЗДО (центр розвитку дитини) № 259 Дніпровської міської ради</t>
  </si>
  <si>
    <t>GMW2025_0669</t>
  </si>
  <si>
    <t>Крупеніч Юлія Михайлівна</t>
  </si>
  <si>
    <t>КЗДО комбінованого типу (ясла-садок) № 54 Криворізької міської ради</t>
  </si>
  <si>
    <t>GMW2025_0670</t>
  </si>
  <si>
    <t>ГАНЯ Тетяна Миколаївна</t>
  </si>
  <si>
    <t>КЗДО (ясла-садок) №149 Криворізької міської ради</t>
  </si>
  <si>
    <t>GMW2025_0671</t>
  </si>
  <si>
    <t>Орловська Ольга Валеріївна</t>
  </si>
  <si>
    <t>GMW2025_0672</t>
  </si>
  <si>
    <t>Хібовська Олена Олександрівна</t>
  </si>
  <si>
    <t>Спеціалізована школа I-III ступенів № 24 ім. О. Білаша з поглибленим вивченням іноземних мов Шевченківського району м. Києва</t>
  </si>
  <si>
    <t>GMW2025_0673</t>
  </si>
  <si>
    <t>Кравченко Анна Олексіївна</t>
  </si>
  <si>
    <t>КЗ "Харківський ліцей №163 Харківської міської ради"</t>
  </si>
  <si>
    <t>GMW2025_0674</t>
  </si>
  <si>
    <t>Бондаренко Лариса Вікторівна</t>
  </si>
  <si>
    <t>GMW2025_0675</t>
  </si>
  <si>
    <t>Тука Ольга Миколаївна</t>
  </si>
  <si>
    <t>GMW2025_0676</t>
  </si>
  <si>
    <t>Батрак Тетяна Василівна</t>
  </si>
  <si>
    <t>GMW2025_0677</t>
  </si>
  <si>
    <t>Немченко Людмила Миколаївна</t>
  </si>
  <si>
    <t>Талалаївський ліцей Талалаївської сільської ради Ніжинського району Чернігівської області</t>
  </si>
  <si>
    <t>GMW2025_0678</t>
  </si>
  <si>
    <t>Купріянчук Любов Анатоліївна</t>
  </si>
  <si>
    <t>КЗ Київської обласної ради "Київський обласний ліцей"</t>
  </si>
  <si>
    <t>GMW2025_0679</t>
  </si>
  <si>
    <t>Припишнюк Яна Вікторівна</t>
  </si>
  <si>
    <t>GMW2025_0680</t>
  </si>
  <si>
    <t>Горошко В.Л.</t>
  </si>
  <si>
    <t>Селидівська загальноосвітня школа І-ІІІ ступенів №2 Селидівської міської ради Донецької області</t>
  </si>
  <si>
    <t>GMW2025_0681</t>
  </si>
  <si>
    <t>Сидорук Тетяна Іванівна</t>
  </si>
  <si>
    <t>Опорний заклад загальної середньої освіти "Хотешівський ліцей"</t>
  </si>
  <si>
    <t>GMW2025_0682</t>
  </si>
  <si>
    <t>Присяжнюк Таїсія Василівна</t>
  </si>
  <si>
    <t>Могилів-Подільський монтажно-економічний фаховий коледж</t>
  </si>
  <si>
    <t>GMW2025_0683</t>
  </si>
  <si>
    <t>Бережна Леся Віталіївна</t>
  </si>
  <si>
    <t>Черкаський державний технологічний університет</t>
  </si>
  <si>
    <t>GMW2025_0684</t>
  </si>
  <si>
    <t>Гончаренко Ірина Георгіївна</t>
  </si>
  <si>
    <t>GMW2025_0685</t>
  </si>
  <si>
    <t>Березіна Олена Юріївна</t>
  </si>
  <si>
    <t>GMW2025_0686</t>
  </si>
  <si>
    <t>Бойніцка Наталія Василівна</t>
  </si>
  <si>
    <t>GMW2025_0687</t>
  </si>
  <si>
    <t>Ломако Євгенія Павлівна</t>
  </si>
  <si>
    <t>GMW2025_0688</t>
  </si>
  <si>
    <t>Шевченко Анна Михайлівна</t>
  </si>
  <si>
    <t>GMW2025_0689</t>
  </si>
  <si>
    <t>Снитюк Оксана Іванівна</t>
  </si>
  <si>
    <t>GMW2025_0690</t>
  </si>
  <si>
    <t>Мадай Лідія Орестівна</t>
  </si>
  <si>
    <t>Львівська гімназія "Євшан"</t>
  </si>
  <si>
    <t>GMW2025_0691</t>
  </si>
  <si>
    <t>Борзенко Ольга Миколаївна</t>
  </si>
  <si>
    <t>Ліцей "Крила України" Знам'янської міської ради Кіровоградської області</t>
  </si>
  <si>
    <t>GMW2025_0692</t>
  </si>
  <si>
    <t>Подрушняк Любов Іванівна</t>
  </si>
  <si>
    <t>Смілянська загальноосвітня школа І -ІІІ ступенів №1 Смілянської міської ради Черкаської області</t>
  </si>
  <si>
    <t>GMW2025_0693</t>
  </si>
  <si>
    <t>Кириленко Світлана</t>
  </si>
  <si>
    <t>GMW2025_0694</t>
  </si>
  <si>
    <t>Коротич Ольга</t>
  </si>
  <si>
    <t>GMW2025_0695</t>
  </si>
  <si>
    <t>Цапенко Вікторія</t>
  </si>
  <si>
    <t>GMW2025_0696</t>
  </si>
  <si>
    <t>Фоміна Віра</t>
  </si>
  <si>
    <t>GMW2025_0697</t>
  </si>
  <si>
    <t>Чайченко - Михлик Людмила</t>
  </si>
  <si>
    <t>GMW2025_0698</t>
  </si>
  <si>
    <t>Шевченко Максим</t>
  </si>
  <si>
    <t>GMW2025_0699</t>
  </si>
  <si>
    <t>Палієва Світлана</t>
  </si>
  <si>
    <t>GMW2025_0700</t>
  </si>
  <si>
    <t>Видиш Марина</t>
  </si>
  <si>
    <t>GMW2025_0701</t>
  </si>
  <si>
    <t>Кравченко Світлана</t>
  </si>
  <si>
    <t>GMW2025_0702</t>
  </si>
  <si>
    <t>Круковська Людмила</t>
  </si>
  <si>
    <t>GMW2025_0703</t>
  </si>
  <si>
    <t>Баштан Наталія</t>
  </si>
  <si>
    <t>GMW2025_0704</t>
  </si>
  <si>
    <t>Лісанова Людмила</t>
  </si>
  <si>
    <t>GMW2025_0705</t>
  </si>
  <si>
    <t>Яхненко Людмила</t>
  </si>
  <si>
    <t>GMW2025_0706</t>
  </si>
  <si>
    <t>Бровко Лариса Василівна</t>
  </si>
  <si>
    <t>ВСП "Хорольський агропромисловий фаховий коледж Полтавського державного аграрного університету"</t>
  </si>
  <si>
    <t>GMW2025_0707</t>
  </si>
  <si>
    <t>Шафорост Тетяна Миколаївна</t>
  </si>
  <si>
    <t>ДПТНЗ "Вінницьке МВПУ"</t>
  </si>
  <si>
    <t>GMW2025_0708</t>
  </si>
  <si>
    <t>Бороненко Валентина Сергіївна</t>
  </si>
  <si>
    <t>Люблинецький ліцей Волинської обласної ради</t>
  </si>
  <si>
    <t>GMW2025_0709</t>
  </si>
  <si>
    <t>Богдан Марина Анатоліївна</t>
  </si>
  <si>
    <t>GMW2025_0710</t>
  </si>
  <si>
    <t>Кузьміна Оксана Леонідівна</t>
  </si>
  <si>
    <t>GMW2025_0711</t>
  </si>
  <si>
    <t>Шевчик Ольга Миколаївна</t>
  </si>
  <si>
    <t>GMW2025_0712</t>
  </si>
  <si>
    <t>РИБІНА Алла Матвіївна</t>
  </si>
  <si>
    <t>ВСП «БЕРЕЗІВСЬКЕ ВИЩЕ ПРОФЕСІЙНЕ УЧИЛИЩЕ НАЦІОНАЛЬНОГО УНІВЕРСИТЕТУ «ОДЕСЬКА ПОЛІТЕХНІКА»</t>
  </si>
  <si>
    <t>GMW2025_0713</t>
  </si>
  <si>
    <t>Кулинич Мирослава Богданівна</t>
  </si>
  <si>
    <t>Волинський національний університет імені Лесі Українки</t>
  </si>
  <si>
    <t>GMW2025_0714</t>
  </si>
  <si>
    <t>Скорук Олена Володимирівна</t>
  </si>
  <si>
    <t>GMW2025_0715</t>
  </si>
  <si>
    <t>Торконяк Тетяна Михайлівна</t>
  </si>
  <si>
    <t>Чернівецький політехнічний фаховий коледж</t>
  </si>
  <si>
    <t>GMW2025_0716</t>
  </si>
  <si>
    <t>Фесік Людмила Іванівна</t>
  </si>
  <si>
    <t>GMW2025_0717</t>
  </si>
  <si>
    <t>Сушма Анастасія Володимирівна</t>
  </si>
  <si>
    <t>GMW2025_0718</t>
  </si>
  <si>
    <t>Тимчук Дмитро Павлович</t>
  </si>
  <si>
    <t>GMW2025_0719</t>
  </si>
  <si>
    <t>Кіфяк Галина Олександрівна</t>
  </si>
  <si>
    <t>GMW2025_0720</t>
  </si>
  <si>
    <t>Басовська Антоніна Іванівна</t>
  </si>
  <si>
    <t>GMW2025_0721</t>
  </si>
  <si>
    <t>Стасенко Катерина Романівна</t>
  </si>
  <si>
    <t>КЗ "ЛІЦЕЙ ПРИРОДНИЧИХ НАУК" Кропивницької міської ради</t>
  </si>
  <si>
    <t>GMW2025_0722</t>
  </si>
  <si>
    <t>Дребот Людмила Степанівна</t>
  </si>
  <si>
    <t>ВСП "Фаховий коледж економіки і технологій Державного університету економіки і технологій"</t>
  </si>
  <si>
    <t>GMW2025_0723</t>
  </si>
  <si>
    <t>Архипенко Яна Олександрівна</t>
  </si>
  <si>
    <t>GMW2025_0724</t>
  </si>
  <si>
    <t>Волошанюк Наталя Володимирівна</t>
  </si>
  <si>
    <t>GMW2025_0725</t>
  </si>
  <si>
    <t>Запорожець Оксана Віталіївна</t>
  </si>
  <si>
    <t>GMW2025_0726</t>
  </si>
  <si>
    <t>Максимова Алла Василівна</t>
  </si>
  <si>
    <t>GMW2025_0727</t>
  </si>
  <si>
    <t>Обод Людмила Олександрівна</t>
  </si>
  <si>
    <t>GMW2025_0728</t>
  </si>
  <si>
    <t>Снігур Таміла Григорівна</t>
  </si>
  <si>
    <t>GMW2025_0729</t>
  </si>
  <si>
    <t>Шпак Олена Валеріївна</t>
  </si>
  <si>
    <t>GMW2025_0730</t>
  </si>
  <si>
    <t>Ніколаєнко Ірина Володимирівна</t>
  </si>
  <si>
    <t>Національний університет харчових технологій</t>
  </si>
  <si>
    <t>GMW2025_0731</t>
  </si>
  <si>
    <t>Кривошап Наталія Олексіївна</t>
  </si>
  <si>
    <t>Ямпільський ліцей №2 Ямпільської селищної ради Сумської області</t>
  </si>
  <si>
    <t>GMW2025_0732</t>
  </si>
  <si>
    <t>Кравченко Оксана Миколаївна</t>
  </si>
  <si>
    <t>GMW2025_0733</t>
  </si>
  <si>
    <t>Лизогуб Маріанна Болеславівна</t>
  </si>
  <si>
    <t>GMW2025_0734</t>
  </si>
  <si>
    <t>Марченко Валентина Василівна</t>
  </si>
  <si>
    <t>GMW2025_0735</t>
  </si>
  <si>
    <t>Мова Валентина Володимирівна</t>
  </si>
  <si>
    <t>GMW2025_0736</t>
  </si>
  <si>
    <t>Марченко Сергій Миколайович</t>
  </si>
  <si>
    <t>GMW2025_0737</t>
  </si>
  <si>
    <t>Симоненко Наталія Володимирівна</t>
  </si>
  <si>
    <t>GMW2025_0738</t>
  </si>
  <si>
    <t>Мусієнко Тамара Михайлівна</t>
  </si>
  <si>
    <t>GMW2025_0739</t>
  </si>
  <si>
    <t>Малишенко Лариса Миколаївна</t>
  </si>
  <si>
    <t>GMW2025_0740</t>
  </si>
  <si>
    <t>Шматок Людмила Олександрівна</t>
  </si>
  <si>
    <t>GMW2025_0741</t>
  </si>
  <si>
    <t>Левченко Катерина Олександрівна</t>
  </si>
  <si>
    <t>GMW2025_0742</t>
  </si>
  <si>
    <t>Головач Надія Кирилівна</t>
  </si>
  <si>
    <t>GMW2025_0743</t>
  </si>
  <si>
    <t>Борміна Тетяна Миколаївна</t>
  </si>
  <si>
    <t>GMW2025_0744</t>
  </si>
  <si>
    <t>Клипа Тетяна Юріївна</t>
  </si>
  <si>
    <t>GMW2025_0745</t>
  </si>
  <si>
    <t>Прокопенко Оксана Андріївна</t>
  </si>
  <si>
    <t>GMW2025_0746</t>
  </si>
  <si>
    <t>Остапенко Ольга Володимирівна</t>
  </si>
  <si>
    <t>GMW2025_0747</t>
  </si>
  <si>
    <t>Сергійко Світлана Володимирівна</t>
  </si>
  <si>
    <t>GMW2025_0748</t>
  </si>
  <si>
    <t>Гайворонський Тарас Григорович</t>
  </si>
  <si>
    <t>GMW2025_0749</t>
  </si>
  <si>
    <t>Михайлюк Діана Олександрівна</t>
  </si>
  <si>
    <t>GMW2025_0750</t>
  </si>
  <si>
    <t>Аврамець Вікторія Олександрівна</t>
  </si>
  <si>
    <t>GMW2025_0751</t>
  </si>
  <si>
    <t>Мазур Ольга Сергіївна</t>
  </si>
  <si>
    <t>GMW2025_0752</t>
  </si>
  <si>
    <t>Мосійчук Алла Ярославівна</t>
  </si>
  <si>
    <t>ВСП "Березнівський лісотехнічний фаховий коледж Національного університету водного господарства та природокористування"</t>
  </si>
  <si>
    <t>GMW2025_0753</t>
  </si>
  <si>
    <t>Коваленко Вікторія Григорівна</t>
  </si>
  <si>
    <t>Бердянська гімназія № 7 "Меотида" Бердянської міської ради Запорізької області</t>
  </si>
  <si>
    <t>GMW2025_0754</t>
  </si>
  <si>
    <t>Калита Оксана Василівна</t>
  </si>
  <si>
    <t>Державний торговельно-економічний університет</t>
  </si>
  <si>
    <t>GMW2025_0755</t>
  </si>
  <si>
    <t>Нетребчук Лариса Олександрівна</t>
  </si>
  <si>
    <t>GMW2025_0756</t>
  </si>
  <si>
    <t>Федоренко Олена Юріївна</t>
  </si>
  <si>
    <t>Комунальний заклад "Заклад дошкільної освіти (ясла-садок) № 248 Харківської міської ради"</t>
  </si>
  <si>
    <t>GMW2025_0757</t>
  </si>
  <si>
    <t>Кушніренко Юлія Сергіївна</t>
  </si>
  <si>
    <t>Комунальний заклад "Гімназія №21" Кам'янської міської ради</t>
  </si>
  <si>
    <t>GMW2025_0758</t>
  </si>
  <si>
    <t>Ратушна Ольга Павлівна</t>
  </si>
  <si>
    <t>Уманський національний університет садівництва</t>
  </si>
  <si>
    <t>GMW2025_0759</t>
  </si>
  <si>
    <t>Шостак Валентина Василівна</t>
  </si>
  <si>
    <t>ЗЗСО "Деревківський ліцей" Любешівської селищної ради Волинської області</t>
  </si>
  <si>
    <t>GMW2025_0760</t>
  </si>
  <si>
    <t>Юрко Андрій Павлович</t>
  </si>
  <si>
    <t>GMW2025_0761</t>
  </si>
  <si>
    <t>Липницька Поліна Костянтинівна</t>
  </si>
  <si>
    <t>GMW2025_0762</t>
  </si>
  <si>
    <t>Двойнінова Юлія Василівна</t>
  </si>
  <si>
    <t>GMW2025_0763</t>
  </si>
  <si>
    <t>Зіміч Олена Сергіївна</t>
  </si>
  <si>
    <t>GMW2025_0764</t>
  </si>
  <si>
    <t>Фесик Алла Володимирівна</t>
  </si>
  <si>
    <t>GMW2025_0765</t>
  </si>
  <si>
    <t>Гладич Валентина Василівна</t>
  </si>
  <si>
    <t>GMW2025_0766</t>
  </si>
  <si>
    <t>Боричевська Лариса Олександрівна</t>
  </si>
  <si>
    <t>GMW2025_0767</t>
  </si>
  <si>
    <t>Берізко Олег Степанович</t>
  </si>
  <si>
    <t>GMW2025_0768</t>
  </si>
  <si>
    <t>Бубало Ірина Василівна</t>
  </si>
  <si>
    <t>GMW2025_0769</t>
  </si>
  <si>
    <t>Халик Олександр Володимирович</t>
  </si>
  <si>
    <t>GMW2025_0770</t>
  </si>
  <si>
    <t>Плюсик Іван Володимирович</t>
  </si>
  <si>
    <t>GMW2025_0771</t>
  </si>
  <si>
    <t>Фрідріх Вікторія Вікторівна</t>
  </si>
  <si>
    <t>GMW2025_0772</t>
  </si>
  <si>
    <t>Тимонік Ольга Юріївна</t>
  </si>
  <si>
    <t>GMW2025_0773</t>
  </si>
  <si>
    <t>Поремчук Світлана Степанівна</t>
  </si>
  <si>
    <t>GMW2025_0774</t>
  </si>
  <si>
    <t>Плюсик Людмила Василівна</t>
  </si>
  <si>
    <t>GMW2025_0775</t>
  </si>
  <si>
    <t>Терещук Алла Іванівна</t>
  </si>
  <si>
    <t>GMW2025_0776</t>
  </si>
  <si>
    <t>Аркатова Олена Сергіївна</t>
  </si>
  <si>
    <t>Харківський ліцей №90</t>
  </si>
  <si>
    <t>GMW2025_0777</t>
  </si>
  <si>
    <t>Пучка Вікторія Олександрівна</t>
  </si>
  <si>
    <t>GMW2025_0778</t>
  </si>
  <si>
    <t>Масловата Дар'я Романівна</t>
  </si>
  <si>
    <t>Вінницький технічний фаховий коледж</t>
  </si>
  <si>
    <t>GMW2025_0779</t>
  </si>
  <si>
    <t>Василюк Світлана Михайлівна</t>
  </si>
  <si>
    <t>GMW2025_0780</t>
  </si>
  <si>
    <t>Крисак Андрій Олексійович</t>
  </si>
  <si>
    <t>GMW2025_0781</t>
  </si>
  <si>
    <t>Нечипоренко Тетяна Дмитрівна</t>
  </si>
  <si>
    <t>GMW2025_0782</t>
  </si>
  <si>
    <t>Довгань Діана Юріівна</t>
  </si>
  <si>
    <t>GMW2025_0783</t>
  </si>
  <si>
    <t>Овчар Іван Миколайович</t>
  </si>
  <si>
    <t>GMW2025_0784</t>
  </si>
  <si>
    <t>Стахова Олена Анатоліївна</t>
  </si>
  <si>
    <t>GMW2025_0785</t>
  </si>
  <si>
    <t>Головенько Катерина Вікторівна</t>
  </si>
  <si>
    <t>GMW2025_0786</t>
  </si>
  <si>
    <t>Довгань Олександра Вячеславівна</t>
  </si>
  <si>
    <t>GMW2025_0787</t>
  </si>
  <si>
    <t>Феліксов Юрій Леонтійович</t>
  </si>
  <si>
    <t>GMW2025_0788</t>
  </si>
  <si>
    <t>Шидловська Тетяна Іванівна</t>
  </si>
  <si>
    <t>GMW2025_0789</t>
  </si>
  <si>
    <t>Марцинюк Тетяна Юріївна</t>
  </si>
  <si>
    <t>GMW2025_0790</t>
  </si>
  <si>
    <t>Фабіянська Вікторія Юхимівна</t>
  </si>
  <si>
    <t>GMW2025_0791</t>
  </si>
  <si>
    <t>Паламарчук Наталія Миколаївна</t>
  </si>
  <si>
    <t>GMW2025_0792</t>
  </si>
  <si>
    <t>Брода Аліна Юріївна</t>
  </si>
  <si>
    <t>GMW2025_0793</t>
  </si>
  <si>
    <t>Марценюк Надія Миколаївна</t>
  </si>
  <si>
    <t>GMW2025_0794</t>
  </si>
  <si>
    <t>Голєва Тетяна Володимирівна</t>
  </si>
  <si>
    <t>GMW2025_0795</t>
  </si>
  <si>
    <t>Рижков Олександр Іванович</t>
  </si>
  <si>
    <t>GMW2025_0796</t>
  </si>
  <si>
    <t>Попова Олена Олександрівна</t>
  </si>
  <si>
    <t>GMW2025_0797</t>
  </si>
  <si>
    <t>Алексеєнко Олександра Анатоліївна</t>
  </si>
  <si>
    <t>GMW2025_0798</t>
  </si>
  <si>
    <t>Охота Ольга Ярославівна</t>
  </si>
  <si>
    <t>GMW2025_0799</t>
  </si>
  <si>
    <t>Мусятовська Людмила Йосипівна</t>
  </si>
  <si>
    <t>GMW2025_0800</t>
  </si>
  <si>
    <t>Задорожня Анна Олександрівна</t>
  </si>
  <si>
    <t>КЗ"Заклад дошкільної освіти (ясла-садок) комбінованого типу № 34 "Незабудка" Кам'янської міської ради</t>
  </si>
  <si>
    <t>GMW2025_0801</t>
  </si>
  <si>
    <t>Рубан Ірина</t>
  </si>
  <si>
    <t>GMW2025_0802</t>
  </si>
  <si>
    <t>Ірина Бублікова</t>
  </si>
  <si>
    <t>GMW2025_0803</t>
  </si>
  <si>
    <t>Тетяна Брижа</t>
  </si>
  <si>
    <t>GMW2025_0804</t>
  </si>
  <si>
    <t>Ірина Лапа</t>
  </si>
  <si>
    <t>GMW2025_0805</t>
  </si>
  <si>
    <t>Ніна Шиловська</t>
  </si>
  <si>
    <t>GMW2025_0806</t>
  </si>
  <si>
    <t>Загородня Оксана Володимирівна</t>
  </si>
  <si>
    <t>Комунальний заклад "Вінницький ліцей № 20"</t>
  </si>
  <si>
    <t>GMW2025_0807</t>
  </si>
  <si>
    <t>Бадзюк Валентина Вікторівна</t>
  </si>
  <si>
    <t>GMW2025_0808</t>
  </si>
  <si>
    <t>Балух Ольга Володимирівна</t>
  </si>
  <si>
    <t>GMW2025_0809</t>
  </si>
  <si>
    <t>Березовська Альона Миколаївна</t>
  </si>
  <si>
    <t>GMW2025_0810</t>
  </si>
  <si>
    <t>Бондарчук Юлія Миколаївна</t>
  </si>
  <si>
    <t>GMW2025_0811</t>
  </si>
  <si>
    <t>Босенко Ольга Петрівна</t>
  </si>
  <si>
    <t>GMW2025_0812</t>
  </si>
  <si>
    <t>Братко Владіслав Володимирович</t>
  </si>
  <si>
    <t>GMW2025_0813</t>
  </si>
  <si>
    <t>Бубелянчик Марина Валеріївна</t>
  </si>
  <si>
    <t>GMW2025_0814</t>
  </si>
  <si>
    <t>Ванжула Олена Вікторівна</t>
  </si>
  <si>
    <t>GMW2025_0815</t>
  </si>
  <si>
    <t>Варваріна Оксана Іллівна</t>
  </si>
  <si>
    <t>GMW2025_0816</t>
  </si>
  <si>
    <t xml:space="preserve">Верховод Алла Вікторівна </t>
  </si>
  <si>
    <t>GMW2025_0817</t>
  </si>
  <si>
    <t>Вовк Лариса Миколаївна</t>
  </si>
  <si>
    <t>GMW2025_0818</t>
  </si>
  <si>
    <t>Герасимович Ірина Станіславівна</t>
  </si>
  <si>
    <t>GMW2025_0819</t>
  </si>
  <si>
    <t>Головня Ірина Володимирівна</t>
  </si>
  <si>
    <t>GMW2025_0820</t>
  </si>
  <si>
    <t>Гура Таїса Дмитрівна</t>
  </si>
  <si>
    <t>GMW2025_0821</t>
  </si>
  <si>
    <t xml:space="preserve">Гусак Тетяна Олександрівна </t>
  </si>
  <si>
    <t>GMW2025_0822</t>
  </si>
  <si>
    <t>Джулай Тетяна Володимирівна</t>
  </si>
  <si>
    <t>GMW2025_0823</t>
  </si>
  <si>
    <t>Дода Людмила Григорівна</t>
  </si>
  <si>
    <t>GMW2025_0824</t>
  </si>
  <si>
    <t>Дремко Ірина Петрівна</t>
  </si>
  <si>
    <t>GMW2025_0825</t>
  </si>
  <si>
    <t>Єфременюк Лілія Юріївна</t>
  </si>
  <si>
    <t>GMW2025_0826</t>
  </si>
  <si>
    <t>Загородня Ірина Сергіївна</t>
  </si>
  <si>
    <t>GMW2025_0827</t>
  </si>
  <si>
    <t>Канюк Валентина Михайлівна</t>
  </si>
  <si>
    <t>GMW2025_0828</t>
  </si>
  <si>
    <t xml:space="preserve">Климчук Вікторія Іванівна </t>
  </si>
  <si>
    <t>GMW2025_0829</t>
  </si>
  <si>
    <t>Кльофас Ганна Вікторівна</t>
  </si>
  <si>
    <t>GMW2025_0830</t>
  </si>
  <si>
    <t>Колесник Олена Петрівна</t>
  </si>
  <si>
    <t>GMW2025_0831</t>
  </si>
  <si>
    <t xml:space="preserve">Коломієць Ольга Федорівна </t>
  </si>
  <si>
    <t>GMW2025_0832</t>
  </si>
  <si>
    <t xml:space="preserve">Корнієць Наталія Миколаївна </t>
  </si>
  <si>
    <t>GMW2025_0833</t>
  </si>
  <si>
    <t>Кукса Лариса Володимирівна</t>
  </si>
  <si>
    <t>GMW2025_0834</t>
  </si>
  <si>
    <t>Ліпач Світлана Миколаївна</t>
  </si>
  <si>
    <t>GMW2025_0835</t>
  </si>
  <si>
    <t xml:space="preserve">Лучкова Лариса Василівна </t>
  </si>
  <si>
    <t>GMW2025_0836</t>
  </si>
  <si>
    <t>Мамчур Алла Тимофіївна</t>
  </si>
  <si>
    <t>GMW2025_0837</t>
  </si>
  <si>
    <t>Матюха Альона Андріївна</t>
  </si>
  <si>
    <t>GMW2025_0838</t>
  </si>
  <si>
    <t xml:space="preserve">Мірчук Людмила Василівна </t>
  </si>
  <si>
    <t>GMW2025_0839</t>
  </si>
  <si>
    <t xml:space="preserve">Місяць Світлана Михайлівна </t>
  </si>
  <si>
    <t>GMW2025_0840</t>
  </si>
  <si>
    <t xml:space="preserve">Міщенко Олена Василівна </t>
  </si>
  <si>
    <t>GMW2025_0841</t>
  </si>
  <si>
    <t>Павлюк Тетяна Іванівна</t>
  </si>
  <si>
    <t>GMW2025_0842</t>
  </si>
  <si>
    <t xml:space="preserve">Педос Наталія Юріївна </t>
  </si>
  <si>
    <t>GMW2025_0843</t>
  </si>
  <si>
    <t>Петрунько Марина Сергіївна</t>
  </si>
  <si>
    <t>GMW2025_0844</t>
  </si>
  <si>
    <t xml:space="preserve">Погрибенко Валентина Михайлівна </t>
  </si>
  <si>
    <t>GMW2025_0845</t>
  </si>
  <si>
    <t xml:space="preserve">Редчук Лариса Олександрівна </t>
  </si>
  <si>
    <t>GMW2025_0846</t>
  </si>
  <si>
    <t>Саранчук Віта Василівна</t>
  </si>
  <si>
    <t>GMW2025_0847</t>
  </si>
  <si>
    <t>Сиротіна Ольга Леонідівна</t>
  </si>
  <si>
    <t>GMW2025_0848</t>
  </si>
  <si>
    <t>Сішко Марина Леонідівна</t>
  </si>
  <si>
    <t>GMW2025_0849</t>
  </si>
  <si>
    <t>Слушний Олег Миколайович</t>
  </si>
  <si>
    <t>GMW2025_0850</t>
  </si>
  <si>
    <t>Смішна Людмила Володимирівна</t>
  </si>
  <si>
    <t>GMW2025_0851</t>
  </si>
  <si>
    <t xml:space="preserve">Сокор Світлана Сергіївна </t>
  </si>
  <si>
    <t>GMW2025_0852</t>
  </si>
  <si>
    <t>Сольська Людмила Петрівна</t>
  </si>
  <si>
    <t>GMW2025_0853</t>
  </si>
  <si>
    <t>Станкевич Наталія Василівна</t>
  </si>
  <si>
    <t>GMW2025_0854</t>
  </si>
  <si>
    <t>Суліменко Віолетта Олегівна</t>
  </si>
  <si>
    <t>GMW2025_0855</t>
  </si>
  <si>
    <t>Трач Оксана Василівна</t>
  </si>
  <si>
    <t>GMW2025_0856</t>
  </si>
  <si>
    <t>Філонова Інна Борисівна</t>
  </si>
  <si>
    <t>GMW2025_0857</t>
  </si>
  <si>
    <t xml:space="preserve">Чимирис Тетяна Олексіївна </t>
  </si>
  <si>
    <t>GMW2025_0858</t>
  </si>
  <si>
    <t>Чубарова Ганна Олегівна</t>
  </si>
  <si>
    <t>GMW2025_0859</t>
  </si>
  <si>
    <t>Шаповал Олена Вікторівна</t>
  </si>
  <si>
    <t>GMW2025_0860</t>
  </si>
  <si>
    <t>Шаповал Ярослав Юрійович</t>
  </si>
  <si>
    <t>GMW2025_0861</t>
  </si>
  <si>
    <t xml:space="preserve">Шарапова Галина Петрівна </t>
  </si>
  <si>
    <t>GMW2025_0862</t>
  </si>
  <si>
    <t>Шевченко Світлана Валеріївна</t>
  </si>
  <si>
    <t>GMW2025_0863</t>
  </si>
  <si>
    <t xml:space="preserve">Шірпал Вікторія Сергіївна </t>
  </si>
  <si>
    <t>GMW2025_0864</t>
  </si>
  <si>
    <t>Юрченко Наталя Василівна</t>
  </si>
  <si>
    <t>GMW2025_0865</t>
  </si>
  <si>
    <t>Яворська Леся Василівна</t>
  </si>
  <si>
    <t>GMW2025_0866</t>
  </si>
  <si>
    <t xml:space="preserve">Ярошевська Валентина Михайлівна </t>
  </si>
  <si>
    <t>GMW2025_0867</t>
  </si>
  <si>
    <t xml:space="preserve">Ящук Людмила Леонідівна </t>
  </si>
  <si>
    <t>GMW2025_0868</t>
  </si>
  <si>
    <t>Томас Ірина Георгіївна</t>
  </si>
  <si>
    <t>Миколаївський політехнічний фаховий коледж</t>
  </si>
  <si>
    <t>GMW2025_0869</t>
  </si>
  <si>
    <t>Кікоть О.О.</t>
  </si>
  <si>
    <t>GMW2025_0870</t>
  </si>
  <si>
    <t>Конюхова Н.А.</t>
  </si>
  <si>
    <t>GMW2025_0871</t>
  </si>
  <si>
    <t>Чернявський О.С.</t>
  </si>
  <si>
    <t>GMW2025_0872</t>
  </si>
  <si>
    <t>Гнітій В.А.</t>
  </si>
  <si>
    <t>GMW2025_0873</t>
  </si>
  <si>
    <t>Алексашина І.В.</t>
  </si>
  <si>
    <t>GMW2025_0874</t>
  </si>
  <si>
    <t>Молчанова О.О.</t>
  </si>
  <si>
    <t>GMW2025_0875</t>
  </si>
  <si>
    <t>Гавриш Наталія Леонідівна</t>
  </si>
  <si>
    <t>ДПТНЗ "Вінницьке міжрегіональне вище професійне училище"</t>
  </si>
  <si>
    <t>GMW2025_0876</t>
  </si>
  <si>
    <t>Біла Л.О</t>
  </si>
  <si>
    <t>GMW2025_0877</t>
  </si>
  <si>
    <t>Деркач А.М.</t>
  </si>
  <si>
    <t>GMW2025_0878</t>
  </si>
  <si>
    <t>Козачок Алла Василівна</t>
  </si>
  <si>
    <t>GMW2025_0879</t>
  </si>
  <si>
    <t>Колесник Н.А.</t>
  </si>
  <si>
    <t>GMW2025_0880</t>
  </si>
  <si>
    <t>Педоренко А.М.</t>
  </si>
  <si>
    <t>GMW2025_0881</t>
  </si>
  <si>
    <t>Расулова Т.М.</t>
  </si>
  <si>
    <t>GMW2025_0882</t>
  </si>
  <si>
    <t>Шафорост Т.М.</t>
  </si>
  <si>
    <t>GMW2025_0883</t>
  </si>
  <si>
    <t>Гринько Олена Леонідівна</t>
  </si>
  <si>
    <t>КЗ «Голованівський професійний ліцей Кіровоградської обласної ради»</t>
  </si>
  <si>
    <t>GMW2025_0884</t>
  </si>
  <si>
    <t>Шулякова Оксана Василівна</t>
  </si>
  <si>
    <t>ВСП "Хмельницький політехнічний фаховий коледж Національного університету "Львівська політехніка"</t>
  </si>
  <si>
    <t>GMW2025_0885</t>
  </si>
  <si>
    <t>Громик Олена Миколаївна</t>
  </si>
  <si>
    <t>GMW2025_0886</t>
  </si>
  <si>
    <t>Гавронська Наталія Миколаївна</t>
  </si>
  <si>
    <t>GMW2025_0887</t>
  </si>
  <si>
    <t>Ребедюк Наталія Олександрівна</t>
  </si>
  <si>
    <t>GMW2025_0888</t>
  </si>
  <si>
    <t>Власюк Юлія Олександрівна</t>
  </si>
  <si>
    <t>GMW2025_0889</t>
  </si>
  <si>
    <t>Савіцький Андрій Вікторович</t>
  </si>
  <si>
    <t>GMW2025_0890</t>
  </si>
  <si>
    <t>Павлова Марина Борисівна</t>
  </si>
  <si>
    <t>GMW2025_0891</t>
  </si>
  <si>
    <t>Алєксєєнко Валерій Тимофійович</t>
  </si>
  <si>
    <t>GMW2025_0892</t>
  </si>
  <si>
    <t>Валявіна Ольга Тимофіївна</t>
  </si>
  <si>
    <t>GMW2025_0893</t>
  </si>
  <si>
    <t>Миколюк Марина Вікторівна</t>
  </si>
  <si>
    <t>GMW2025_0894</t>
  </si>
  <si>
    <t>Микитюк Олена Володимирівна</t>
  </si>
  <si>
    <t>GMW2025_0895</t>
  </si>
  <si>
    <t>Левандовська Альона Олександрівна</t>
  </si>
  <si>
    <t>GMW2025_0896</t>
  </si>
  <si>
    <t>Кайдановська Олена Миколаївна</t>
  </si>
  <si>
    <t>GMW2025_0897</t>
  </si>
  <si>
    <t>Ляховець Вікторія Володимирівна</t>
  </si>
  <si>
    <t>GMW2025_0898</t>
  </si>
  <si>
    <t>Середа Катерина Анатоліївна</t>
  </si>
  <si>
    <t>ТОВ "Приватний ліцей "Ай Діти" міста Києва"</t>
  </si>
  <si>
    <t>GMW2025_0899</t>
  </si>
  <si>
    <t>Приходько Володимир Всеволодович</t>
  </si>
  <si>
    <t>Стеблівський ліцей – опорний заклад загальної середньої освіти імені І.С. Нечуя – Левицького Стеблівської селищної ради Черкаської області</t>
  </si>
  <si>
    <t>GMW2025_0900</t>
  </si>
  <si>
    <t>Речич Тетяна Сергіївна</t>
  </si>
  <si>
    <t>Міжнародна французька школа</t>
  </si>
  <si>
    <t>GMW2025_0901</t>
  </si>
  <si>
    <t>Терновой Олексій Андрійович</t>
  </si>
  <si>
    <t>GMW2025_0902</t>
  </si>
  <si>
    <t>Никончук Наталія Дмитрівна</t>
  </si>
  <si>
    <t>GMW2025_0903</t>
  </si>
  <si>
    <t>Дєлова Мирослава Федорівна</t>
  </si>
  <si>
    <t>КЗДО загального розвитку (ясла-садок) "Зернятко" Васильківської селищної ради</t>
  </si>
  <si>
    <t>GMW2025_0904</t>
  </si>
  <si>
    <t>Плясецька Ольга Михайлівна</t>
  </si>
  <si>
    <t>GMW2025_0905</t>
  </si>
  <si>
    <t>Чмуль Євгенія Борисівна</t>
  </si>
  <si>
    <t>GMW2025_0906</t>
  </si>
  <si>
    <t>Вінник Поліна Василівна</t>
  </si>
  <si>
    <t>GMW2025_0907</t>
  </si>
  <si>
    <t>Бондаренко Юлія Іванівна</t>
  </si>
  <si>
    <t>GMW2025_0908</t>
  </si>
  <si>
    <t>Дорох Надія Юріївна</t>
  </si>
  <si>
    <t>GMW2025_0909</t>
  </si>
  <si>
    <t>Чмуль Інна Ігорівна</t>
  </si>
  <si>
    <t>GMW2025_0910</t>
  </si>
  <si>
    <t>Горобець Інеса Сергіївна</t>
  </si>
  <si>
    <t>КЗ "Слобожанський ліцей №1", Слобожанської селищної ради, Чугуївського району, Харківської області.</t>
  </si>
  <si>
    <t>GMW2025_0911</t>
  </si>
  <si>
    <t>Пильчук Мирослава Вікторівна</t>
  </si>
  <si>
    <t>Комунальна установа Сумська загальноосвітня школа I-III ступенів № 27, м. Суми, Сумської області</t>
  </si>
  <si>
    <t>GMW2025_0912</t>
  </si>
  <si>
    <t>Басова Ольга Миколаївна</t>
  </si>
  <si>
    <t>GMW2025_0913</t>
  </si>
  <si>
    <t>Кузьменко Тетяна Іванівна</t>
  </si>
  <si>
    <t>GMW2025_0914</t>
  </si>
  <si>
    <t>Фененко Ольга Анатоліївна</t>
  </si>
  <si>
    <t>GMW2025_0915</t>
  </si>
  <si>
    <t>Вербицька Вікторія Іванівна</t>
  </si>
  <si>
    <t>Харківський національний автомобільно-дорожній університет</t>
  </si>
  <si>
    <t>GMW2025_0916</t>
  </si>
  <si>
    <t>Перекопська Ганна Олександрівна</t>
  </si>
  <si>
    <t>Дніпровська гімназія № 13 Дніпровської міської ради</t>
  </si>
  <si>
    <t>GMW2025_0917</t>
  </si>
  <si>
    <t>Кузнецова Ірина Петрівна</t>
  </si>
  <si>
    <t>GMW2025_0918</t>
  </si>
  <si>
    <t>Дудка Світлана Володимирівна</t>
  </si>
  <si>
    <t>GMW2025_0919</t>
  </si>
  <si>
    <t>Коваленко Галина Миколаївна</t>
  </si>
  <si>
    <t>GMW2025_0920</t>
  </si>
  <si>
    <t>Дишко Лариса Миколаївна</t>
  </si>
  <si>
    <t>GMW2025_0921</t>
  </si>
  <si>
    <t>Литвин Ольга Олександрівна</t>
  </si>
  <si>
    <t>GMW2025_0922</t>
  </si>
  <si>
    <t>Аракелова Олена Романівна</t>
  </si>
  <si>
    <t>GMW2025_0923</t>
  </si>
  <si>
    <t>Скрипка Юлія Сергіївна</t>
  </si>
  <si>
    <t>Степанівський ліцей Степанівської селищної ради Сумського району Сумської області</t>
  </si>
  <si>
    <t>GMW2025_0924</t>
  </si>
  <si>
    <t>Гнойова Тетяна Олександрівна</t>
  </si>
  <si>
    <t>Соснівська гімназія Шептицької міської ради</t>
  </si>
  <si>
    <t>GMW2025_0925</t>
  </si>
  <si>
    <t>Грицаюк Ольга Леонідівна</t>
  </si>
  <si>
    <t>GMW2025_0926</t>
  </si>
  <si>
    <t>Деміх Галина Петрівна</t>
  </si>
  <si>
    <t>GMW2025_0927</t>
  </si>
  <si>
    <t>Коваль Володимир Васильович</t>
  </si>
  <si>
    <t>GMW2025_0928</t>
  </si>
  <si>
    <t>Гібляк Олеся Василівна класний</t>
  </si>
  <si>
    <t>GMW2025_0929</t>
  </si>
  <si>
    <t>Базилюк Антоніна Василівна</t>
  </si>
  <si>
    <t>Національний транспортний університет</t>
  </si>
  <si>
    <t>GMW2025_0930</t>
  </si>
  <si>
    <t>Максименко Ірина Яківна</t>
  </si>
  <si>
    <t>GMW2025_0931</t>
  </si>
  <si>
    <t>Парубець Олена Миколаївна</t>
  </si>
  <si>
    <t>Національний університет "Чернігівська політехніка"</t>
  </si>
  <si>
    <t>GMW2025_0932</t>
  </si>
  <si>
    <t>Холявко Наталія Іванівна</t>
  </si>
  <si>
    <t>GMW2025_0933</t>
  </si>
  <si>
    <t>Кальченко Ольга Миколаївна</t>
  </si>
  <si>
    <t>GMW2025_0934</t>
  </si>
  <si>
    <t>Садчикова Ірина Вікторівна</t>
  </si>
  <si>
    <t>GMW2025_0935</t>
  </si>
  <si>
    <t>Шишкіна Олена Вікторівна</t>
  </si>
  <si>
    <t>GMW2025_0936</t>
  </si>
  <si>
    <t>Гуцало Катерина Василівна</t>
  </si>
  <si>
    <t>ЗДО (ясла-садок) №57 фізкультурно-оздоровчого напрямку Рівненської міської ради</t>
  </si>
  <si>
    <t>GMW2025_0937</t>
  </si>
  <si>
    <t>Тарасенко Лілія Олександрівна</t>
  </si>
  <si>
    <t>Бахмутська загальноосвітня школа І-ІІІ ступенів №18 ім. Дмитра Чернявського 
Бахмутської міської ради Донецької області</t>
  </si>
  <si>
    <t>GMW2025_0938</t>
  </si>
  <si>
    <t>Шатіло Оксана Вадимівна</t>
  </si>
  <si>
    <t>ТОВ "Центр освіти "Оптіма"</t>
  </si>
  <si>
    <t>GMW2025_0939</t>
  </si>
  <si>
    <t>Лозинська Галина  Тадеушівна</t>
  </si>
  <si>
    <t>ЗДО (ясла-садок) №57фізкультурно-оздоровчого напрямку Рівненської міської ради</t>
  </si>
  <si>
    <t>GMW2025_0940</t>
  </si>
  <si>
    <t>Саблук Зоряна Анатоліївна</t>
  </si>
  <si>
    <t>GMW2025_0941</t>
  </si>
  <si>
    <t>Жильчук Інна Олегівна</t>
  </si>
  <si>
    <t>GMW2025_0942</t>
  </si>
  <si>
    <t>ЛИМАР Олена Вікторівна</t>
  </si>
  <si>
    <t>КЗ "Меліоративний заклад дошкільної освіти "Ромашка" Піщанської сільської ради Самарівського району</t>
  </si>
  <si>
    <t>GMW2025_0943</t>
  </si>
  <si>
    <t>Свідерська Олена Олександрівна</t>
  </si>
  <si>
    <t>GMW2025_0944</t>
  </si>
  <si>
    <t>Старцева Оксана Іванівна</t>
  </si>
  <si>
    <t>GMW2025_0945</t>
  </si>
  <si>
    <t>Бубнова Анастасія Леонідівна</t>
  </si>
  <si>
    <t>КЗ "Новоукраїнський професійний ліцей Кіровоградської обласної ради"</t>
  </si>
  <si>
    <t>GMW2025_0946</t>
  </si>
  <si>
    <t>Салівончик Євгенія Василівна</t>
  </si>
  <si>
    <t>КЗДО № 22 (ясла-садок) Покровської міської ради Дніпропетровської області</t>
  </si>
  <si>
    <t>GMW2025_0947</t>
  </si>
  <si>
    <t>Трушина Оксана Юріївна</t>
  </si>
  <si>
    <t>GMW2025_0948</t>
  </si>
  <si>
    <t>Токар Інна Анатоліївна</t>
  </si>
  <si>
    <t>GMW2025_0949</t>
  </si>
  <si>
    <t>Лалакулич Марина Михайлівна</t>
  </si>
  <si>
    <t>Лавківська загальноосвітня школа І-ІІ ступеня Мукачівської міської ради</t>
  </si>
  <si>
    <t>GMW2025_0950</t>
  </si>
  <si>
    <t>Костюк Марія Василівна</t>
  </si>
  <si>
    <t>GMW2025_0951</t>
  </si>
  <si>
    <t>Еш Світлана Миколаївна</t>
  </si>
  <si>
    <t>Київський фаховий коледж архітектури, будівництва та управління</t>
  </si>
  <si>
    <t>GMW2025_0952</t>
  </si>
  <si>
    <t>Гринчій Яна Володимирівна</t>
  </si>
  <si>
    <t>GMW2025_0953</t>
  </si>
  <si>
    <t>Коса Тетяна Григорівна</t>
  </si>
  <si>
    <t>GMW2025_0954</t>
  </si>
  <si>
    <t>Цирюк Вікторія Володимирівна</t>
  </si>
  <si>
    <t>GMW2025_0955</t>
  </si>
  <si>
    <t>Андрійчук Оксана Миколаївна</t>
  </si>
  <si>
    <t>ЗДО (дитячий садок) №17 Рівненської міської ради</t>
  </si>
  <si>
    <t>GMW2025_0956</t>
  </si>
  <si>
    <t xml:space="preserve">Кухарчук Ірина Миколаївна </t>
  </si>
  <si>
    <t>GMW2025_0957</t>
  </si>
  <si>
    <t>Рудик Вікторія Сергіївна</t>
  </si>
  <si>
    <t>ВСП "Аграрно-економічний фаховий коледж Полтавського державного аграрного університету"</t>
  </si>
  <si>
    <t>GMW2025_0958</t>
  </si>
  <si>
    <t>Чирва Валентина Василівна</t>
  </si>
  <si>
    <t>КЗ "Гімназія №12" Кам'янської міської ради</t>
  </si>
  <si>
    <t>GMW2025_0959</t>
  </si>
  <si>
    <t>Біліченко Роман Олегович</t>
  </si>
  <si>
    <t>GMW2025_0960</t>
  </si>
  <si>
    <t>Беленькова Олена Петрівна</t>
  </si>
  <si>
    <t>GMW2025_0961</t>
  </si>
  <si>
    <t>Павлюченко Таїса  Володимирівна</t>
  </si>
  <si>
    <t>GMW2025_0962</t>
  </si>
  <si>
    <t>Горбачова людмила Миколаївна</t>
  </si>
  <si>
    <t>GMW2025_0963</t>
  </si>
  <si>
    <t>Біла Людмила Олександрівна</t>
  </si>
  <si>
    <t>GMW2025_0964</t>
  </si>
  <si>
    <t>Деркач Анна Миколаївна</t>
  </si>
  <si>
    <t>GMW2025_0965</t>
  </si>
  <si>
    <t>Самарічева Тетяна Анатоліївна</t>
  </si>
  <si>
    <t>Хмельницький університет управління та права імені Леоніда Юзькова</t>
  </si>
  <si>
    <t>GMW2025_0966</t>
  </si>
  <si>
    <t>Крушинська Алла Вікторівна</t>
  </si>
  <si>
    <t>GMW2025_0967</t>
  </si>
  <si>
    <t>Хайдарі Анастасія Рахманулівна</t>
  </si>
  <si>
    <t>GMW2025_0968</t>
  </si>
  <si>
    <t>Бурбела Алла Леонідівна</t>
  </si>
  <si>
    <t>GMW2025_0969</t>
  </si>
  <si>
    <t>Ткачук Наталія Миколаївна</t>
  </si>
  <si>
    <t>GMW2025_0970</t>
  </si>
  <si>
    <t>Попель Сергій Анатолійович</t>
  </si>
  <si>
    <t>GMW2025_0971</t>
  </si>
  <si>
    <t>Синчак Віктор Петрович</t>
  </si>
  <si>
    <t>GMW2025_0972</t>
  </si>
  <si>
    <t>Вітюк Світлана Михайлівна</t>
  </si>
  <si>
    <t>Новочорторийський технолого-економічний фаховий коледж</t>
  </si>
  <si>
    <t>GMW2025_0973</t>
  </si>
  <si>
    <t>Бойко Юлія Сергіївна</t>
  </si>
  <si>
    <t>Кропивницький будівельний фаховий коледж</t>
  </si>
  <si>
    <t>GMW2025_0974</t>
  </si>
  <si>
    <t>Тимошик Михайло Морозенкович</t>
  </si>
  <si>
    <t>ТВПУ ресторанного сервісу і торгівлі</t>
  </si>
  <si>
    <t>GMW2025_0975</t>
  </si>
  <si>
    <t>Король Світлана Василівна</t>
  </si>
  <si>
    <t>Івано-Франківський національний технічний університет нафти і газу</t>
  </si>
  <si>
    <t>GMW2025_0976</t>
  </si>
  <si>
    <t>Андрусів Уляна Ярославівна</t>
  </si>
  <si>
    <t>GMW2025_0977</t>
  </si>
  <si>
    <t>Гораль Ліліана Тарасівна</t>
  </si>
  <si>
    <t>GMW2025_0978</t>
  </si>
  <si>
    <t>Фадєєва Ірина Георгіївна</t>
  </si>
  <si>
    <t>GMW2025_0979</t>
  </si>
  <si>
    <t>Витвицька Уляна Ярославівна</t>
  </si>
  <si>
    <t>GMW2025_0980</t>
  </si>
  <si>
    <t>Долішня Тетяна Іванівна</t>
  </si>
  <si>
    <t>GMW2025_0981</t>
  </si>
  <si>
    <t>Костюк Уляна Зіновіївна</t>
  </si>
  <si>
    <t>GMW2025_0982</t>
  </si>
  <si>
    <t>Крихівська Наталія Олегівна</t>
  </si>
  <si>
    <t>GMW2025_0983</t>
  </si>
  <si>
    <t>Маринчак Лілія Романівна</t>
  </si>
  <si>
    <t>GMW2025_0984</t>
  </si>
  <si>
    <t>Орищин Тетяна Михайлівна</t>
  </si>
  <si>
    <t>GMW2025_0985</t>
  </si>
  <si>
    <t>Ромашко Олександра Михайлівна</t>
  </si>
  <si>
    <t>GMW2025_0986</t>
  </si>
  <si>
    <t>Степанюк Ольга Сергіївна</t>
  </si>
  <si>
    <t>GMW2025_0987</t>
  </si>
  <si>
    <t>Хома Світлана Василівна</t>
  </si>
  <si>
    <t>GMW2025_0988</t>
  </si>
  <si>
    <t>Чучук Юрій</t>
  </si>
  <si>
    <t>GMW2025_0989</t>
  </si>
  <si>
    <t>Бондаренко Наталія Григорівна</t>
  </si>
  <si>
    <t>Софіївський ЗДО "Чайка" Софіївської селищної ради Дніпропетровської області</t>
  </si>
  <si>
    <t>GMW2025_0990</t>
  </si>
  <si>
    <t>Слободян Тетяна Михайлівна</t>
  </si>
  <si>
    <t>Чемеровецький ліцей №1 Чемеровецької селищної ради Хмельницької області</t>
  </si>
  <si>
    <t>GMW2025_0991</t>
  </si>
  <si>
    <t>Онищенко Олена Миколаївна</t>
  </si>
  <si>
    <t>КЗ "Шевченківський ліцей Шевченківської селищної ради Купянського району Харківської області"</t>
  </si>
  <si>
    <t>GMW2025_0992</t>
  </si>
  <si>
    <t>Клапків Віра Володимирівна</t>
  </si>
  <si>
    <t>Початкова школа 332 Дарницького р-ну м. Києва</t>
  </si>
  <si>
    <t>GMW2025_0993</t>
  </si>
  <si>
    <t>Сердюк Тетяна Дмитрівна</t>
  </si>
  <si>
    <t>КЗ "Спеціальна школа "Гармонія" Кам'янської міської ради</t>
  </si>
  <si>
    <t>GMW2025_0994</t>
  </si>
  <si>
    <t>Богдана Євгенівна НАДОЗІРНА</t>
  </si>
  <si>
    <t>ВСП "Зборівський фаховий коледж ТНТУ ім. І.Пулюя"</t>
  </si>
  <si>
    <t>GMW2025_0995</t>
  </si>
  <si>
    <t>Наталія Тарасівна БОЙКО</t>
  </si>
  <si>
    <t>GMW2025_0996</t>
  </si>
  <si>
    <t>Галина Михайлівна МЕЛЬНИК</t>
  </si>
  <si>
    <t>GMW2025_0997</t>
  </si>
  <si>
    <t>Людмила Володимирівна БЕШ</t>
  </si>
  <si>
    <t>GMW2025_0998</t>
  </si>
  <si>
    <t>Оксана Омелянівна ЛОКОТЬ</t>
  </si>
  <si>
    <t>GMW2025_0999</t>
  </si>
  <si>
    <t>Марія Ярославівна ЯСІНОВСЬКА</t>
  </si>
  <si>
    <t>GMW2025_1000</t>
  </si>
  <si>
    <t>Доскалюк Вікторія Фрізанівна</t>
  </si>
  <si>
    <t>GMW2025_1001</t>
  </si>
  <si>
    <t>Рочняк Ольга Вікторівна</t>
  </si>
  <si>
    <t>ВСП "Новокаховський фаховий коледж Таврійського державного агротехнологічного університету імені Дмитра Моторного"</t>
  </si>
  <si>
    <t>GMW2025_1002</t>
  </si>
  <si>
    <t>Тайлакова Олена Володимирівна</t>
  </si>
  <si>
    <t>GMW2025_1003</t>
  </si>
  <si>
    <t>Гребенюк Олексій Васильович</t>
  </si>
  <si>
    <t>GMW2025_1004</t>
  </si>
  <si>
    <t>Бурлака Надія Борисівна</t>
  </si>
  <si>
    <t>GMW2025_1005</t>
  </si>
  <si>
    <t xml:space="preserve">Корчагіна Віта Григорівна </t>
  </si>
  <si>
    <t>GMW2025_1006</t>
  </si>
  <si>
    <t>Вітовщик Олена Анатоліївна</t>
  </si>
  <si>
    <t>GMW2025_1007</t>
  </si>
  <si>
    <t>Вітовщик Павло Юрійович</t>
  </si>
  <si>
    <t>GMW2025_1008</t>
  </si>
  <si>
    <t>Криворіг Тетяна Андріївна</t>
  </si>
  <si>
    <t>GMW2025_1009</t>
  </si>
  <si>
    <t>Кулик Юлія Едуардівна</t>
  </si>
  <si>
    <t>Українська класична гімназія Лубенської міської ради Лубенського району Полтавської області</t>
  </si>
  <si>
    <t>GMW2025_1010</t>
  </si>
  <si>
    <t>Деміденко Людмила Степанівна</t>
  </si>
  <si>
    <t>Ірпінський фаховий коледж економіки та права</t>
  </si>
  <si>
    <t>GMW2025_1011</t>
  </si>
  <si>
    <t>Пухальська Наталія Олександрівна</t>
  </si>
  <si>
    <t>GMW2025_1012</t>
  </si>
  <si>
    <t>Калусенко Валентина Вікторівна</t>
  </si>
  <si>
    <t>GMW2025_1013</t>
  </si>
  <si>
    <t>Довбуш Ніна Євгенівна</t>
  </si>
  <si>
    <t>GMW2025_1014</t>
  </si>
  <si>
    <t>Поплавська Наталія Миколаївна</t>
  </si>
  <si>
    <t>GMW2025_1015</t>
  </si>
  <si>
    <t>Романенко Людмила Вікторівна</t>
  </si>
  <si>
    <t>GMW2025_1016</t>
  </si>
  <si>
    <t>Македон Галина Миколаївна</t>
  </si>
  <si>
    <t>Відокремлений підрозділ Національного університету біоресурсів і природокористування України "Ніжинський агротехнічний інститут"</t>
  </si>
  <si>
    <t>GMW2025_1017</t>
  </si>
  <si>
    <t>Гламаздіна Тетяна Вікторівна</t>
  </si>
  <si>
    <t>Близнюківський ЗДО (ясла-садок) №1 "Теремок" Близнюківської селищної ради Лозівського району</t>
  </si>
  <si>
    <t>GMW2025_1018</t>
  </si>
  <si>
    <t>Дворник Інна Володимирівна</t>
  </si>
  <si>
    <t>ВП Національного університету біоресурсів і природокористування України "Ніжинський агротехнічний інститут"</t>
  </si>
  <si>
    <t>GMW2025_1019</t>
  </si>
  <si>
    <t>Безпала Ольга Василівна</t>
  </si>
  <si>
    <t>GMW2025_1020</t>
  </si>
  <si>
    <t>Демчук Ірина Олександрівна</t>
  </si>
  <si>
    <t>GMW2025_1021</t>
  </si>
  <si>
    <t>Литовченко Віктор Петрович</t>
  </si>
  <si>
    <t>GMW2025_1022</t>
  </si>
  <si>
    <t>Михайленко Анна Іванівна</t>
  </si>
  <si>
    <t>GMW2025_1023</t>
  </si>
  <si>
    <t>Власенко Дмитро Олександрович</t>
  </si>
  <si>
    <t>GMW2025_1024</t>
  </si>
  <si>
    <t>Іванько Анатолій Васильович</t>
  </si>
  <si>
    <t>GMW2025_1025</t>
  </si>
  <si>
    <t>Стадник Вікторія Павлівна</t>
  </si>
  <si>
    <t>GMW2025_1026</t>
  </si>
  <si>
    <t>Рубан Олександр Валерійович</t>
  </si>
  <si>
    <t>GMW2025_1027</t>
  </si>
  <si>
    <t>Поводиренко Валентина Миколаївна</t>
  </si>
  <si>
    <t>GMW2025_1028</t>
  </si>
  <si>
    <t>Шовкун Сергій Іванович</t>
  </si>
  <si>
    <t>GMW2025_1029</t>
  </si>
  <si>
    <t>Борисова Марина Володимирівна</t>
  </si>
  <si>
    <t>Богданівський ліцей Богданівської сільської ради Павлоградського району Дніпропетровської області</t>
  </si>
  <si>
    <t>GMW2025_1030</t>
  </si>
  <si>
    <t>Відоцька Ірина Андріївна</t>
  </si>
  <si>
    <t>Приватний заклад освіти Київський ліцей "Сігма школа"</t>
  </si>
  <si>
    <t>GMW2025_1031</t>
  </si>
  <si>
    <t>Файчук Ольга Валеріївна</t>
  </si>
  <si>
    <t>GMW2025_1032</t>
  </si>
  <si>
    <t>Ведмеденко Марина Володимирівна</t>
  </si>
  <si>
    <t>КЗ ЗСО "Ліцей № 9 Хмельницької міської ради"</t>
  </si>
  <si>
    <t>GMW2025_1033</t>
  </si>
  <si>
    <t>Главицька Вероніка Мерабівна</t>
  </si>
  <si>
    <t>Близнюківський ЗДО (ясла-садок) №1 "Теремок" Лозівський район Харківська область</t>
  </si>
  <si>
    <t>GMW2025_1034</t>
  </si>
  <si>
    <t>Фролова Наталя</t>
  </si>
  <si>
    <t>Центральна бібліотека Олександрійської міської ЦБС</t>
  </si>
  <si>
    <t>GMW2025_1035</t>
  </si>
  <si>
    <t>Прилуцька Тетяна Дмитрівна</t>
  </si>
  <si>
    <t>Харківський національний педагогічний університет імені Г.С. Сковороди</t>
  </si>
  <si>
    <t>GMW2025_1036</t>
  </si>
  <si>
    <t>Денисенко Вікторія Олександрівна</t>
  </si>
  <si>
    <t>GMW2025_1037</t>
  </si>
  <si>
    <t>Гаряга Леся Олегівна</t>
  </si>
  <si>
    <t>GMW2025_1038</t>
  </si>
  <si>
    <t>Денисенко Віктор Сергійович</t>
  </si>
  <si>
    <t>GMW2025_1039</t>
  </si>
  <si>
    <t>Прощаликіна Аліна Миколаївна</t>
  </si>
  <si>
    <t>GMW2025_1040</t>
  </si>
  <si>
    <t>Опалько Вікторія Вікторівна</t>
  </si>
  <si>
    <t>GMW2025_1041</t>
  </si>
  <si>
    <t>Ромащенко Катерина Миколаївна</t>
  </si>
  <si>
    <t>GMW2025_1042</t>
  </si>
  <si>
    <t>Білоус Світлана Петрівна</t>
  </si>
  <si>
    <t>GMW2025_1043</t>
  </si>
  <si>
    <t>Гриліцька Анжела Вікторівна</t>
  </si>
  <si>
    <t>GMW2025_1044</t>
  </si>
  <si>
    <t>Кравченко Олена Олексіївна</t>
  </si>
  <si>
    <t>GMW2025_1045</t>
  </si>
  <si>
    <t>Колодій Світлана Кузьмівна</t>
  </si>
  <si>
    <t>GMW2025_1046</t>
  </si>
  <si>
    <t>Третяк Наталя Миколаївна</t>
  </si>
  <si>
    <t>GMW2025_1047</t>
  </si>
  <si>
    <t>Матюшенко Ольга Олексіївна</t>
  </si>
  <si>
    <t>GMW2025_1048</t>
  </si>
  <si>
    <t>Таран Олена Анатоліївна</t>
  </si>
  <si>
    <t>ЗДО "БАРВІНОК" ВЕРХНЬОДНІПРОВСЬКОЇ МІСЬКОЇ РАДИ</t>
  </si>
  <si>
    <t>GMW2025_1049</t>
  </si>
  <si>
    <t>Решетник Надія Іванівна</t>
  </si>
  <si>
    <t>Київський національний лінгвістичний університет</t>
  </si>
  <si>
    <t>GMW2025_1050</t>
  </si>
  <si>
    <t>Тарасюк Михайло Вікторович</t>
  </si>
  <si>
    <t>GMW2025_1051</t>
  </si>
  <si>
    <t>Сирочук Наталія Анатоліївна</t>
  </si>
  <si>
    <t>Рівненський центр професійно-технічної освіти державної служби зайнятості</t>
  </si>
  <si>
    <t>GMW2025_1052</t>
  </si>
  <si>
    <t>Сергієнко Наталія Василівна</t>
  </si>
  <si>
    <t>ЗДО "ВЕСЕЛКА" ВЕРХНЬОДНІПРОВСЬКОЇ МІСЬКОЇ РАДИ</t>
  </si>
  <si>
    <t>GMW2025_1053</t>
  </si>
  <si>
    <t>Демчина Оксана Дмитрівна</t>
  </si>
  <si>
    <t>КЗ ЛОР "Багатопрофільний навчально-реабілітаційний центр Святого Миколая"</t>
  </si>
  <si>
    <t>GMW2025_1054</t>
  </si>
  <si>
    <t>Тимошик Наталія Степанівна</t>
  </si>
  <si>
    <t>Тернопільський національний технічний університет імені Івана Пулюя</t>
  </si>
  <si>
    <t>GMW2025_1055</t>
  </si>
  <si>
    <t>Сєдакова Олена Володимирівна</t>
  </si>
  <si>
    <t>Початкова школа № 334 Дарницького району м. Києва</t>
  </si>
  <si>
    <t>GMW2025_1056</t>
  </si>
  <si>
    <t>Дацюк Світлана Петрівна</t>
  </si>
  <si>
    <t>Вишневий ЗДО «Дюймовочка» Софіївської селищної ради Дніпропетровської області</t>
  </si>
  <si>
    <t>GMW2025_1057</t>
  </si>
  <si>
    <t>Національний університет біоресурсів і природокористування України</t>
  </si>
  <si>
    <t>GMW2025_1058</t>
  </si>
  <si>
    <t>Костюк Вікторія Анатоліївна</t>
  </si>
  <si>
    <t>GMW2025_1059</t>
  </si>
  <si>
    <t>Муравський Олексій Андрійович</t>
  </si>
  <si>
    <t>GMW2025_1060</t>
  </si>
  <si>
    <t>Жарікова Олена Борисівна</t>
  </si>
  <si>
    <t>GMW2025_1061</t>
  </si>
  <si>
    <t>Аврамчук Лідія Андріївна</t>
  </si>
  <si>
    <t>GMW2025_1062</t>
  </si>
  <si>
    <t>Опальчук Руслана Миколаївни</t>
  </si>
  <si>
    <t>GMW2025_1063</t>
  </si>
  <si>
    <t>Файчук Олександр Михайлович</t>
  </si>
  <si>
    <t>GMW2025_1064</t>
  </si>
  <si>
    <t>Коробенко Роман Іванович</t>
  </si>
  <si>
    <t>GMW2025_1065</t>
  </si>
  <si>
    <t>Нікітченко Сергій Олександровича</t>
  </si>
  <si>
    <t>GMW2025_1066</t>
  </si>
  <si>
    <t>Мельник Сергій Степанович</t>
  </si>
  <si>
    <t>GMW2025_1067</t>
  </si>
  <si>
    <t>GMW2025_1068</t>
  </si>
  <si>
    <t>Швець Наталія Романівна</t>
  </si>
  <si>
    <t>GMW2025_1069</t>
  </si>
  <si>
    <t>Худолій Любов Михайлівна</t>
  </si>
  <si>
    <t>GMW2025_1070</t>
  </si>
  <si>
    <t>Пльохова Катерина Юріївна</t>
  </si>
  <si>
    <t>ТОВ "Одеський міжнародний ліцей "Стаді Екедемі Хай Скул"</t>
  </si>
  <si>
    <t>GMW2025_1071</t>
  </si>
  <si>
    <t>Федорцова Олена Олексіївна</t>
  </si>
  <si>
    <t>КЗ «Меліоративний заклад дошкільної освіти «Ромашка» Піщанської сільської ради</t>
  </si>
  <si>
    <t>GMW2025_1072</t>
  </si>
  <si>
    <t>Зайцева Ірина Олександрівна</t>
  </si>
  <si>
    <t>ПРИВАТНИЙ ЗАКЛАД ЗАГАЛЬНОЇ СЕРЕДНЬОЇ ОСВІТИ "ХАРКІВСЬКИЙ ЛІЦЕЙ "ІТ СТЕП СКУЛ ХАРКІВ" ХАРКІВСЬКОЇ ОБЛАСТІ</t>
  </si>
  <si>
    <t>GMW2025_1073</t>
  </si>
  <si>
    <t>Бескоровайна Катерина Вячеславівна</t>
  </si>
  <si>
    <t>GMW2025_1074</t>
  </si>
  <si>
    <t>Черкашина Анастасія Сергіївна</t>
  </si>
  <si>
    <t>GMW2025_1075</t>
  </si>
  <si>
    <t>Суптело Ольга Сергіївна</t>
  </si>
  <si>
    <t>GMW2025_1076</t>
  </si>
  <si>
    <t>Куртакова Ганна Олександрівна</t>
  </si>
  <si>
    <t>Навчально- науковий інститут права та психології Національної Академії внутрішніх справ</t>
  </si>
  <si>
    <t>GMW2025_1077</t>
  </si>
  <si>
    <t>Рожок Наталія Миколаївна</t>
  </si>
  <si>
    <t>КЗ ЗСО "Луцький ліцей № 14 імені Василя Сухомлинського Луцької міської ради"</t>
  </si>
  <si>
    <t>GMW2025_1078</t>
  </si>
  <si>
    <t>Киндибовська Тетяна Леонідівна</t>
  </si>
  <si>
    <t>GMW2025_1079</t>
  </si>
  <si>
    <t>Каліш Наталія Миколаївна</t>
  </si>
  <si>
    <t>GMW2025_1080</t>
  </si>
  <si>
    <t>Вітковська Лідія Іванівна</t>
  </si>
  <si>
    <t>GMW2025_1081</t>
  </si>
  <si>
    <t>Стречена Ірина Василівна</t>
  </si>
  <si>
    <t>GMW2025_1082</t>
  </si>
  <si>
    <t>Якимчук Галина Вячеславівна</t>
  </si>
  <si>
    <t>GMW2025_1083</t>
  </si>
  <si>
    <t>Чернюк Юлія Юріївна</t>
  </si>
  <si>
    <t>GMW2025_1084</t>
  </si>
  <si>
    <t>Солтисюк Ірина Володимирівна</t>
  </si>
  <si>
    <t>GMW2025_1085</t>
  </si>
  <si>
    <t>Папіж Світлана Василівна</t>
  </si>
  <si>
    <t>GMW2025_1086</t>
  </si>
  <si>
    <t>Хваліба Наталія Леонідівна</t>
  </si>
  <si>
    <t>GMW2025_1087</t>
  </si>
  <si>
    <t>Голянська Іванна Сергіївна</t>
  </si>
  <si>
    <t>GMW2025_1088</t>
  </si>
  <si>
    <t>Войціховська Оксана Павлівна</t>
  </si>
  <si>
    <t>GMW2025_1089</t>
  </si>
  <si>
    <t>Романюк Лариса Володимирівна</t>
  </si>
  <si>
    <t>GMW2025_1090</t>
  </si>
  <si>
    <t>Юрковська Наталія Михайлівна</t>
  </si>
  <si>
    <t>GMW2025_1091</t>
  </si>
  <si>
    <t>Романенко Світлана Григорівна</t>
  </si>
  <si>
    <t>GMW2025_1092</t>
  </si>
  <si>
    <t>Романчук Ірина Василівна</t>
  </si>
  <si>
    <t>GMW2025_1093</t>
  </si>
  <si>
    <t>Кузьміна Ірина Святославівна</t>
  </si>
  <si>
    <t>GMW2025_1094</t>
  </si>
  <si>
    <t>Самохвал Олена Миколаївна</t>
  </si>
  <si>
    <t>GMW2025_1095</t>
  </si>
  <si>
    <t>Лагода Тетяна Анатоліївна</t>
  </si>
  <si>
    <t>GMW2025_1096</t>
  </si>
  <si>
    <t>Волкова Неля Іванівна</t>
  </si>
  <si>
    <t>Донецький національний університет імені Василя Стуса</t>
  </si>
  <si>
    <t>GMW2025_1097</t>
  </si>
  <si>
    <t>Волкова Валерія Валеріївна</t>
  </si>
  <si>
    <t>GMW2025_1098</t>
  </si>
  <si>
    <t>Кондратюк Катерина Валентинівна</t>
  </si>
  <si>
    <t>ЗЗСО "Новодолинський ліцей"</t>
  </si>
  <si>
    <t>GMW2025_1099</t>
  </si>
  <si>
    <t>Чорноморець Юлія Олексіївна</t>
  </si>
  <si>
    <t>GMW2025_1100</t>
  </si>
  <si>
    <t>Чуреєва Анжеліка Романівна</t>
  </si>
  <si>
    <t>Здолбунівський ЗДО (ясла-садок) "Грайлик" Здолбунівської міської ради</t>
  </si>
  <si>
    <t>GMW2025_1101</t>
  </si>
  <si>
    <t>Сибірцев Володимир Васильович</t>
  </si>
  <si>
    <t>Центральноукраїнський національний технічний університет, м. Кропивницький</t>
  </si>
  <si>
    <t>GMW2025_1102</t>
  </si>
  <si>
    <t>Подплєтній Валерій Володимирович</t>
  </si>
  <si>
    <t>GMW2025_1103</t>
  </si>
  <si>
    <t>Задорожня Лариса Михайлівна</t>
  </si>
  <si>
    <t>GMW2025_1104</t>
  </si>
  <si>
    <t>Мельник Тетяна Андріївна</t>
  </si>
  <si>
    <t>GMW2025_1105</t>
  </si>
  <si>
    <t>Попова Світлана Петрівна</t>
  </si>
  <si>
    <t>GMW2025_1106</t>
  </si>
  <si>
    <t>Кравченко Вікторія Петрівна</t>
  </si>
  <si>
    <t>GMW2025_1107</t>
  </si>
  <si>
    <t>Рябоволик Тетяна Федорівна</t>
  </si>
  <si>
    <t>GMW2025_1108</t>
  </si>
  <si>
    <t>Лещенко Сергій Миколайович</t>
  </si>
  <si>
    <t>GMW2025_1109</t>
  </si>
  <si>
    <t>Жовновач Руслана Іванівна</t>
  </si>
  <si>
    <t>GMW2025_1110</t>
  </si>
  <si>
    <t>Магопець Олена Анатоліївна</t>
  </si>
  <si>
    <t>GMW2025_1111</t>
  </si>
  <si>
    <t>Бевз Олег Вікторович</t>
  </si>
  <si>
    <t>GMW2025_1112</t>
  </si>
  <si>
    <t>Чернова Людмила Іванівна</t>
  </si>
  <si>
    <t>Криворізький ліцей №127 Криворізької міської ради</t>
  </si>
  <si>
    <t>GMW2025_1113</t>
  </si>
  <si>
    <t>Петрушина Лідія Іванівна</t>
  </si>
  <si>
    <t>GMW2025_1114</t>
  </si>
  <si>
    <t>Кутня Олена Володимирівна</t>
  </si>
  <si>
    <t>GMW2025_1115</t>
  </si>
  <si>
    <t>Соколенко Олена Анатоліївна</t>
  </si>
  <si>
    <t>GMW2025_1116</t>
  </si>
  <si>
    <t>Бущенко Вікторія Анатоліївна</t>
  </si>
  <si>
    <t>GMW2025_1117</t>
  </si>
  <si>
    <t>Пшенична Світлана Миколаївна</t>
  </si>
  <si>
    <t>GMW2025_1118</t>
  </si>
  <si>
    <t>Слободянюк Тетяна Сергіївна</t>
  </si>
  <si>
    <t>GMW2025_1119</t>
  </si>
  <si>
    <t>Шкрябко Євгеній Миколайович</t>
  </si>
  <si>
    <t>GMW2025_1120</t>
  </si>
  <si>
    <t>Глушакова Анастасія Олександрівна</t>
  </si>
  <si>
    <t>GMW2025_1121</t>
  </si>
  <si>
    <t>Чжан-Шін-Тін Тетяна Юріївна</t>
  </si>
  <si>
    <t>GMW2025_1122</t>
  </si>
  <si>
    <t>Ігнатова Світлана Володимирівна</t>
  </si>
  <si>
    <t>GMW2025_1123</t>
  </si>
  <si>
    <t>Гладка Світлана Вікторівна</t>
  </si>
  <si>
    <t>GMW2025_1124</t>
  </si>
  <si>
    <t>Кочина Ольга Сергіївна</t>
  </si>
  <si>
    <t>GMW2025_1125</t>
  </si>
  <si>
    <t>Кукурудзяк Леся Василівна</t>
  </si>
  <si>
    <t>Відокремлений структурний підрозділ "Вінницький фаховий коледж Національного університету харчових технологій"</t>
  </si>
  <si>
    <t>GMW2025_1126</t>
  </si>
  <si>
    <t>Бартельова Алла Анатолівна</t>
  </si>
  <si>
    <t>GMW2025_1127</t>
  </si>
  <si>
    <t>Рожко Зоя Павлівна</t>
  </si>
  <si>
    <t>GMW2025_1128</t>
  </si>
  <si>
    <t>Рожко Олена Павлівна</t>
  </si>
  <si>
    <t>GMW2025_1129</t>
  </si>
  <si>
    <t>Меліховець Ганна Алімівна</t>
  </si>
  <si>
    <t>GMW2025_1130</t>
  </si>
  <si>
    <t>Струс Людмила Миколаївна</t>
  </si>
  <si>
    <t>GMW2025_1131</t>
  </si>
  <si>
    <t>Чеснік Наталя Миколаївна</t>
  </si>
  <si>
    <t>GMW2025_1132</t>
  </si>
  <si>
    <t>Рудь Олена Володимирівна</t>
  </si>
  <si>
    <t>GMW2025_1133</t>
  </si>
  <si>
    <t>Гріненко Наталія Володимирівна</t>
  </si>
  <si>
    <t>Зіньківський опорний ліцей №1 Зіньківської міської ради</t>
  </si>
  <si>
    <t>GMW2025_1134</t>
  </si>
  <si>
    <t>Поліщук Ігор Анатолійович</t>
  </si>
  <si>
    <t>Володимирський педагогічний фаховий коледж імені Агатангела Кримського Волинської обласної ради</t>
  </si>
  <si>
    <t>GMW2025_1135</t>
  </si>
  <si>
    <t>Поліщук Наталія Володимирівна</t>
  </si>
  <si>
    <t>GMW2025_1136</t>
  </si>
  <si>
    <t>Подворнюк Ольга Олександрівна</t>
  </si>
  <si>
    <t>GMW2025_1137</t>
  </si>
  <si>
    <t>Зварич Тетяна Юріївна</t>
  </si>
  <si>
    <t>Яблунський ліцей Солотвинської селищної ради</t>
  </si>
  <si>
    <t>GMW2025_1138</t>
  </si>
  <si>
    <t>Гриценюк Сніжанна</t>
  </si>
  <si>
    <t>ВСП "Технолого-економічний фаховий коледж Білоцерківського НАУ"</t>
  </si>
  <si>
    <t>GMW2025_1139</t>
  </si>
  <si>
    <t>Вовк Лариса Анатоліївна</t>
  </si>
  <si>
    <t>GMW2025_1140</t>
  </si>
  <si>
    <t>Матвієнко Валентина Михайлівна</t>
  </si>
  <si>
    <t>GMW2025_1141</t>
  </si>
  <si>
    <t>Єрохіна Надія Миколаївна</t>
  </si>
  <si>
    <t>GMW2025_1142</t>
  </si>
  <si>
    <t>Пилипенко Ольга Олегівна</t>
  </si>
  <si>
    <t>Таврійський національний університет імені В.І. Вернадського</t>
  </si>
  <si>
    <t>GMW2025_1143</t>
  </si>
  <si>
    <t>Гощенко Ілля Володимирович</t>
  </si>
  <si>
    <t>GMW2025_1144</t>
  </si>
  <si>
    <t>Драгун Анна Миколаївна</t>
  </si>
  <si>
    <t>GMW2025_1145</t>
  </si>
  <si>
    <t>Шкабаро Вікторія Максимівна</t>
  </si>
  <si>
    <t>GMW2025_1146</t>
  </si>
  <si>
    <t>Сингаївський Андрій Володимирович</t>
  </si>
  <si>
    <t>GMW2025_1147</t>
  </si>
  <si>
    <t>Булахов Артем Віталійович</t>
  </si>
  <si>
    <t>GMW2025_1148</t>
  </si>
  <si>
    <t>Сапіна Вікторія Романівна</t>
  </si>
  <si>
    <t>GMW2025_1149</t>
  </si>
  <si>
    <t>Нікольчук Юлія Миколаївна</t>
  </si>
  <si>
    <t>Хмельницький кооперативний торговельно-економічний інститут</t>
  </si>
  <si>
    <t>GMW2025_1150</t>
  </si>
  <si>
    <t>Лопатовська Оксана Олександрівна</t>
  </si>
  <si>
    <t>GMW2025_1151</t>
  </si>
  <si>
    <t>Нагорний Павло Дем'янович</t>
  </si>
  <si>
    <t>GMW2025_1152</t>
  </si>
  <si>
    <t>Рижко Людмила Станіславівна</t>
  </si>
  <si>
    <t>Шепетівський професійний ліцей</t>
  </si>
  <si>
    <t>GMW2025_1153</t>
  </si>
  <si>
    <t>Карпосюк Тетяна Георгіївна</t>
  </si>
  <si>
    <t>GMW2025_1154</t>
  </si>
  <si>
    <t>Савіцька Надія Петрівна</t>
  </si>
  <si>
    <t>Торгановицька гімназія імені Дмитра Петрини Старосамбірської міської ради Самбірського району Львівської області</t>
  </si>
  <si>
    <t>GMW2025_1155</t>
  </si>
  <si>
    <t>Кнорр Юлія Володимирівна</t>
  </si>
  <si>
    <t>Херсонський науковий ліцей Херсонської обласної ради</t>
  </si>
  <si>
    <t>GMW2025_1156</t>
  </si>
  <si>
    <t>Кнорр Надія Валеріївна</t>
  </si>
  <si>
    <t>GMW2025_1157</t>
  </si>
  <si>
    <t>Бєлєвич Ірина Миколаївна</t>
  </si>
  <si>
    <t>GMW2025_1158</t>
  </si>
  <si>
    <t>Олійник Ніна Василівна</t>
  </si>
  <si>
    <t>GMW2025_1159</t>
  </si>
  <si>
    <t>Яценко Ірина Григорівна</t>
  </si>
  <si>
    <t>GMW2025_1160</t>
  </si>
  <si>
    <t>Прокопенко Світлана Валеріївна</t>
  </si>
  <si>
    <t>GMW2025_1161</t>
  </si>
  <si>
    <t>Шевченко Ольга Юріївна</t>
  </si>
  <si>
    <t>Роменська загальноосвітня школа І-ІІІ ступенів №11 Роменської міської ради Сумської області</t>
  </si>
  <si>
    <t>GMW2025_1162</t>
  </si>
  <si>
    <t>Безушка Лариса Сергіївна</t>
  </si>
  <si>
    <t>Тарасовецький ліцей Ванчиковецької сільсьскої ради Чернівецького району Чернівецької області</t>
  </si>
  <si>
    <t>GMW2025_1163</t>
  </si>
  <si>
    <t>Пугач Юрій Васильович</t>
  </si>
  <si>
    <t>GMW2025_1164</t>
  </si>
  <si>
    <t>Фролов Сергій Михайлович</t>
  </si>
  <si>
    <t>GMW2025_1165</t>
  </si>
  <si>
    <t>Борисова Вікторія Анатоліївна</t>
  </si>
  <si>
    <t>GMW2025_1166</t>
  </si>
  <si>
    <t>Геєнко Михайло Миколайович</t>
  </si>
  <si>
    <t>GMW2025_1167</t>
  </si>
  <si>
    <t>Гузенко Тетяна Сергіївна</t>
  </si>
  <si>
    <t>GMW2025_1168</t>
  </si>
  <si>
    <t>Журбенко Наталія Михайлівна</t>
  </si>
  <si>
    <t>GMW2025_1169</t>
  </si>
  <si>
    <t>Конєва Ірина Іванівна</t>
  </si>
  <si>
    <t>GMW2025_1170</t>
  </si>
  <si>
    <t>Рибіна Лариса Олександрівна</t>
  </si>
  <si>
    <t>GMW2025_1171</t>
  </si>
  <si>
    <t>Самошкіна Ірина Дмитрівна</t>
  </si>
  <si>
    <t>GMW2025_1172</t>
  </si>
  <si>
    <t>Шалигіна Ірина Валеріївна</t>
  </si>
  <si>
    <t>GMW2025_1173</t>
  </si>
  <si>
    <t>Івасюнько Майя Юріївна</t>
  </si>
  <si>
    <t>КЗЗСО ліцей №1 імені Володимира Красицького Хмельницької міської ради</t>
  </si>
  <si>
    <t>GMW2025_1174</t>
  </si>
  <si>
    <t>Надобко Оксана Григорівна</t>
  </si>
  <si>
    <t>GMW2025_1175</t>
  </si>
  <si>
    <t>Левчук Оксана Богданівна</t>
  </si>
  <si>
    <t>GMW2025_1176</t>
  </si>
  <si>
    <t>Плохотенко Ганна Степанівна</t>
  </si>
  <si>
    <t>GMW2025_1177</t>
  </si>
  <si>
    <t>Мельникова Тетяна Олександрівна</t>
  </si>
  <si>
    <t>Вище професійне училище 25 м.Хмельницького</t>
  </si>
  <si>
    <t>GMW2025_1178</t>
  </si>
  <si>
    <t>Салабай Наталія Сергіївна</t>
  </si>
  <si>
    <t>GMW2025_1179</t>
  </si>
  <si>
    <t>Максимчук Галина Іванівна</t>
  </si>
  <si>
    <t>GMW2025_1180</t>
  </si>
  <si>
    <t>Стецюк Ольга Анатоліївна</t>
  </si>
  <si>
    <t>GMW2025_1181</t>
  </si>
  <si>
    <t>Мирошнікова Валентина Володимирівна</t>
  </si>
  <si>
    <t>GMW2025_1182</t>
  </si>
  <si>
    <t>Грушецька Інна Олександрівна</t>
  </si>
  <si>
    <t>GMW2025_1183</t>
  </si>
  <si>
    <t>Коржан Тетяна Василівна</t>
  </si>
  <si>
    <t>GMW2025_1184</t>
  </si>
  <si>
    <t>Вох Людмила Дмитрівна</t>
  </si>
  <si>
    <t>GMW2025_1185</t>
  </si>
  <si>
    <t>Фурман Лілія Анатоліївна</t>
  </si>
  <si>
    <t>GMW2025_1186</t>
  </si>
  <si>
    <t>Яриш Оксана Степанівна</t>
  </si>
  <si>
    <t>ВСП "Львівський поліграфічний фаховий коледж НУ "Львівська політехніка"</t>
  </si>
  <si>
    <t>GMW2025_1187</t>
  </si>
  <si>
    <t>Сторожук Наталя Ігорівна</t>
  </si>
  <si>
    <t>GMW2025_1188</t>
  </si>
  <si>
    <t>Вушко Олександра Петрівна</t>
  </si>
  <si>
    <t>GMW2025_1189</t>
  </si>
  <si>
    <t>Боброва Ярина Ярославівна</t>
  </si>
  <si>
    <t>GMW2025_1190</t>
  </si>
  <si>
    <t>Лозинська Оксана Теодорівна</t>
  </si>
  <si>
    <t>GMW2025_1191</t>
  </si>
  <si>
    <t>Пришлівська Анастасія Мар'янівна</t>
  </si>
  <si>
    <t>GMW2025_1192</t>
  </si>
  <si>
    <t>Гривняк Оксана Ігорівна</t>
  </si>
  <si>
    <t>GMW2025_1193</t>
  </si>
  <si>
    <t>Гайдукова Галина Михайлівна</t>
  </si>
  <si>
    <t>Ліцей № 309 Дарницького району м.Києва</t>
  </si>
  <si>
    <t>GMW2025_1194</t>
  </si>
  <si>
    <t>Тимошенко Ольга Олексіївна</t>
  </si>
  <si>
    <t>GMW2025_1195</t>
  </si>
  <si>
    <t>Уласкін Єгор Олегович</t>
  </si>
  <si>
    <t>GMW2025_1196</t>
  </si>
  <si>
    <t>Діденко Едуард Едуардович</t>
  </si>
  <si>
    <t>GMW2025_1197</t>
  </si>
  <si>
    <t>Бондарчук Інна Володимирівна</t>
  </si>
  <si>
    <t>GMW2025_1198</t>
  </si>
  <si>
    <t>Титаренко Максим Васильович</t>
  </si>
  <si>
    <t>GMW2025_1199</t>
  </si>
  <si>
    <t>Білоконь Світлана Олександрівна</t>
  </si>
  <si>
    <t>GMW2025_1200</t>
  </si>
  <si>
    <t>Назарова Оксана Вікторівна</t>
  </si>
  <si>
    <t>GMW2025_1201</t>
  </si>
  <si>
    <t>Шолодько Марина Володимирівна</t>
  </si>
  <si>
    <t>GMW2025_1202</t>
  </si>
  <si>
    <t>Іванова Тетяна Олександрівна</t>
  </si>
  <si>
    <t>GMW2025_1203</t>
  </si>
  <si>
    <t xml:space="preserve">Сухомовська Олена Вікторівна </t>
  </si>
  <si>
    <t>GMW2025_1204</t>
  </si>
  <si>
    <t>Гармонюк Вадим Миколайович</t>
  </si>
  <si>
    <t>GMW2025_1205</t>
  </si>
  <si>
    <t xml:space="preserve">Овчиннікова Наталія Олександрівна </t>
  </si>
  <si>
    <t>GMW2025_1206</t>
  </si>
  <si>
    <t>Кубар Ганна Володимирівна</t>
  </si>
  <si>
    <t>GMW2025_1207</t>
  </si>
  <si>
    <t xml:space="preserve">Клименко Оксана Зіновіївна </t>
  </si>
  <si>
    <t>GMW2025_1208</t>
  </si>
  <si>
    <t>Чумакова Тамара Михалівна</t>
  </si>
  <si>
    <t>GMW2025_1209</t>
  </si>
  <si>
    <t xml:space="preserve">Сагідолдіна Інна Миколаївна </t>
  </si>
  <si>
    <t>GMW2025_1210</t>
  </si>
  <si>
    <t>Могильна Наталія Миколаївна</t>
  </si>
  <si>
    <t>GMW2025_1211</t>
  </si>
  <si>
    <t>Болдирєва Євгенія Василівна</t>
  </si>
  <si>
    <t>Херсонський ЗДО № 71 санаторного типу Херсонської міської ради</t>
  </si>
  <si>
    <t>GMW2025_1212</t>
  </si>
  <si>
    <t>Таточенко Вікторія Геннадіївна</t>
  </si>
  <si>
    <t>GMW2025_1213</t>
  </si>
  <si>
    <t>Вайнерович Тетяна Михайлівна</t>
  </si>
  <si>
    <t>GMW2025_1214</t>
  </si>
  <si>
    <t>Кусик Віта Василівна</t>
  </si>
  <si>
    <t>GMW2025_1215</t>
  </si>
  <si>
    <t>Мініна Ольга Сергіївна</t>
  </si>
  <si>
    <t>GMW2025_1216</t>
  </si>
  <si>
    <t>Єськова Анжела Миколаївна</t>
  </si>
  <si>
    <t>ВСП "Костянтинівський індустріальний фаховий коледж Державного вищого навчального закладу "Донецький національний технічний університет"</t>
  </si>
  <si>
    <t>GMW2025_1217</t>
  </si>
  <si>
    <t>Шаповалова Олена Вікторівна</t>
  </si>
  <si>
    <t>GMW2025_1218</t>
  </si>
  <si>
    <t>Медвєдєва Лариса Федорівна</t>
  </si>
  <si>
    <t>GMW2025_1219</t>
  </si>
  <si>
    <t>Стецюк Тетяна Іванівна</t>
  </si>
  <si>
    <t>Київський національний економічний університет імені Вадима Гетьмана</t>
  </si>
  <si>
    <t>GMW2025_1220</t>
  </si>
  <si>
    <t>Примостка Людмила Олександрівна</t>
  </si>
  <si>
    <t>GMW2025_1221</t>
  </si>
  <si>
    <t>Краснова Ірина Вікторівна</t>
  </si>
  <si>
    <t>GMW2025_1222</t>
  </si>
  <si>
    <t>Нікітін Андрій Валерійович</t>
  </si>
  <si>
    <t>GMW2025_1223</t>
  </si>
  <si>
    <t>Циганова Надія Вікторівна</t>
  </si>
  <si>
    <t>GMW2025_1224</t>
  </si>
  <si>
    <t>Лавренюк Владислав Володимирович</t>
  </si>
  <si>
    <t>GMW2025_1225</t>
  </si>
  <si>
    <t>Димніч Ольга Володимирівна</t>
  </si>
  <si>
    <t>GMW2025_1226</t>
  </si>
  <si>
    <t>Охрименко Ірина Борисівна</t>
  </si>
  <si>
    <t>GMW2025_1227</t>
  </si>
  <si>
    <t>Кривошлик Тетяна Дмитрівна</t>
  </si>
  <si>
    <t>GMW2025_1228</t>
  </si>
  <si>
    <t>Татаріна Тетяна Володимирівна</t>
  </si>
  <si>
    <t>GMW2025_1229</t>
  </si>
  <si>
    <t xml:space="preserve">Шевалдіна Валентина Геннадіівна </t>
  </si>
  <si>
    <t>GMW2025_1230</t>
  </si>
  <si>
    <t>Ходакевич Сергій Іванович</t>
  </si>
  <si>
    <t>GMW2025_1231</t>
  </si>
  <si>
    <t>Чуб Павло Іванович</t>
  </si>
  <si>
    <t>GMW2025_1232</t>
  </si>
  <si>
    <t>Вєчкіна Юлія Миколаївна</t>
  </si>
  <si>
    <t>ЗДО (ясла-садок комбінованого типу) №5 "Золота рибка" Первомайської міської ради Миколаївської області</t>
  </si>
  <si>
    <t>GMW2025_1233</t>
  </si>
  <si>
    <t>Волинкіна Інна Іванівна</t>
  </si>
  <si>
    <t>«Заклад дошкільної освіти 77 Вінницької міської ради»</t>
  </si>
  <si>
    <t>GMW2025_1234</t>
  </si>
  <si>
    <t>Чорна Анастасія Андріївна</t>
  </si>
  <si>
    <t>Середня загальноосвітня школа №95 м.Львова</t>
  </si>
  <si>
    <t>GMW2025_1235</t>
  </si>
  <si>
    <t xml:space="preserve">Приймак Наталія Петрівна </t>
  </si>
  <si>
    <t>GMW2025_1236</t>
  </si>
  <si>
    <t>Лапшина Світлана Сергіївна</t>
  </si>
  <si>
    <t>КЗ "Харківська гімназія № 86 Харківської міської ради"</t>
  </si>
  <si>
    <t>GMW2025_1237</t>
  </si>
  <si>
    <t>Кузнецова Тетяна Василівна</t>
  </si>
  <si>
    <t>ЗДО ясла садок комбінованого типу Рябінка Курахівської міської ради Донецької області</t>
  </si>
  <si>
    <t>GMW2025_1238</t>
  </si>
  <si>
    <t>Стефнішина Наталія Вікторівна</t>
  </si>
  <si>
    <t>GMW2025_1239</t>
  </si>
  <si>
    <t>Юр'як Роман Іванович</t>
  </si>
  <si>
    <t>ОЗ Коломийський ліцей №9 Коломийської міської ради Івано-Франківської області</t>
  </si>
  <si>
    <t>GMW2025_1240</t>
  </si>
  <si>
    <t>Гонтарь Ірина Петрівна</t>
  </si>
  <si>
    <t>Школа І-ІІІ ступенів № 186 міста Києва</t>
  </si>
  <si>
    <t>GMW2025_1241</t>
  </si>
  <si>
    <t xml:space="preserve">Мірзоєва Світлана Іванівна </t>
  </si>
  <si>
    <t>GMW2025_1242</t>
  </si>
  <si>
    <t>Затєєва Каріна Ігорівна</t>
  </si>
  <si>
    <t>GMW2025_1243</t>
  </si>
  <si>
    <t>GMW2025_1244</t>
  </si>
  <si>
    <t xml:space="preserve">Божко Валентина Іванівна </t>
  </si>
  <si>
    <t>GMW2025_1245</t>
  </si>
  <si>
    <t xml:space="preserve">Дорохіна Тетяна Сергіївна </t>
  </si>
  <si>
    <t>GMW2025_1246</t>
  </si>
  <si>
    <t xml:space="preserve">Мацейчук Надія Андріївна </t>
  </si>
  <si>
    <t>GMW2025_1247</t>
  </si>
  <si>
    <t>GMW2025_1248</t>
  </si>
  <si>
    <t xml:space="preserve">Чухліб Галина Миколаївна </t>
  </si>
  <si>
    <t>GMW2025_1249</t>
  </si>
  <si>
    <t xml:space="preserve">Гадун Валентина Василівна </t>
  </si>
  <si>
    <t>GMW2025_1250</t>
  </si>
  <si>
    <t>Маладика Марина Володимирівна</t>
  </si>
  <si>
    <t>GMW2025_1251</t>
  </si>
  <si>
    <t>Березніченко Надія Вікторівна</t>
  </si>
  <si>
    <t>ВСП «Березівське вище професійне училище Національного університету «Одеська політехніка»</t>
  </si>
  <si>
    <t>GMW2025_1252</t>
  </si>
  <si>
    <t>Водовіз Ольга Володимирівна</t>
  </si>
  <si>
    <t>Тернопільський навчально-виховний комплекс "Загальноосвітня школа І-ІІІ ступенів-економічний ліцей №9 імені Іванни Блажкевич"</t>
  </si>
  <si>
    <t>GMW2025_1253</t>
  </si>
  <si>
    <t>Приведа Ольга Омелянівна</t>
  </si>
  <si>
    <t>GMW2025_1254</t>
  </si>
  <si>
    <t>Савенчук Любов Теодорівна</t>
  </si>
  <si>
    <t>GMW2025_1255</t>
  </si>
  <si>
    <t>Чайка Тетяна Леонідівна</t>
  </si>
  <si>
    <t>GMW2025_1256</t>
  </si>
  <si>
    <t>Мекуш Марія Михайлівна</t>
  </si>
  <si>
    <t>GMW2025_1257</t>
  </si>
  <si>
    <t>Вихристюк Людмила Євгенівна</t>
  </si>
  <si>
    <t>GMW2025_1258</t>
  </si>
  <si>
    <t>Вавричук Оксана Степанівна</t>
  </si>
  <si>
    <t>Галицький фаховий коледж імені В'ячеслава Чорновола</t>
  </si>
  <si>
    <t>GMW2025_1259</t>
  </si>
  <si>
    <t xml:space="preserve">Оверки Вікторія Вікторівна </t>
  </si>
  <si>
    <t>GMW2025_1260</t>
  </si>
  <si>
    <t>Міщенко Юлія Сергіївна</t>
  </si>
  <si>
    <t>КЗДО № 90 (ясла-садок) "Вербинка"</t>
  </si>
  <si>
    <t>GMW2025_1261</t>
  </si>
  <si>
    <t>Сидорчук Анна Миколаївна</t>
  </si>
  <si>
    <t>Нікопольська гімназія №6 Нікопольської міської ради</t>
  </si>
  <si>
    <t>GMW2025_1262</t>
  </si>
  <si>
    <t>Ткаченко Наталія Володимирівна</t>
  </si>
  <si>
    <t>КЗ "Заклад дошкільної освіти (ясла-садок) № 265 Харківської міської ради"</t>
  </si>
  <si>
    <t>GMW2025_1263</t>
  </si>
  <si>
    <t>Тищенко Олена Ігорівна</t>
  </si>
  <si>
    <t>Східноукраїнський національний університет імені Володимира Даля</t>
  </si>
  <si>
    <t>GMW2025_1264</t>
  </si>
  <si>
    <t>Чернецька Ольга Василівна</t>
  </si>
  <si>
    <t>Київський професійний коледж "СИНЕРГІЯ"</t>
  </si>
  <si>
    <t>GMW2025_1265</t>
  </si>
  <si>
    <t>Здоровко Людмила Олександрівна</t>
  </si>
  <si>
    <t>Шевченківський ліцей №1 Шевченківської селищної ради Куп'янського району Харківської області</t>
  </si>
  <si>
    <t>GMW2025_1266</t>
  </si>
  <si>
    <t>Андрющенко Ірина Сергіївна</t>
  </si>
  <si>
    <t>Державний біотехнологічний університет</t>
  </si>
  <si>
    <t>GMW2025_1267</t>
  </si>
  <si>
    <t>Жилякова Олена Валеріївна</t>
  </si>
  <si>
    <t>GMW2025_1268</t>
  </si>
  <si>
    <t>Горох Олександр Володимирович</t>
  </si>
  <si>
    <t>GMW2025_1269</t>
  </si>
  <si>
    <t>Колжсніченко Надія Георгіївна</t>
  </si>
  <si>
    <t>ОДЕСЬКИЙ ЗАКЛАД ДОШКІЛЬНОЇ ОСВІТИ ДИТЯЧИЙ САДОК 45 ОДЕСЬКОЇ МІСЬКОЇ РАДИ</t>
  </si>
  <si>
    <t>GMW2025_1270</t>
  </si>
  <si>
    <t>Бурдик Олена Юріївна</t>
  </si>
  <si>
    <t>ВСП "Львівський фаховий коледж транспортної інфраструктури" Національного університету "Львівська політехніка"</t>
  </si>
  <si>
    <t>GMW2025_1271</t>
  </si>
  <si>
    <t>Нурхаметова Ірина Сагідулівна</t>
  </si>
  <si>
    <t>GMW2025_1272</t>
  </si>
  <si>
    <t>Соловйова Галина Петрівна</t>
  </si>
  <si>
    <t>GMW2025_1273</t>
  </si>
  <si>
    <t>Тараненко Валерій Вячеславович</t>
  </si>
  <si>
    <t>Державний професійно-технічний навчальний заклад "Кам'янський центр підготовки та перепідготовки робітничих кадрів будівництва та автотранспорту"</t>
  </si>
  <si>
    <t>GMW2025_1274</t>
  </si>
  <si>
    <t>Кулик Юлія</t>
  </si>
  <si>
    <t>Черкаський державний фаховий бізнес-коледж</t>
  </si>
  <si>
    <t>GMW2025_1275</t>
  </si>
  <si>
    <t xml:space="preserve">Шільвінська Ольга Леонардівна </t>
  </si>
  <si>
    <t>GMW2025_1276</t>
  </si>
  <si>
    <t xml:space="preserve">Долока Людмила Вікторівна </t>
  </si>
  <si>
    <t>GMW2025_1277</t>
  </si>
  <si>
    <t>Здір Віктор Анатолійович</t>
  </si>
  <si>
    <t>GMW2025_1278</t>
  </si>
  <si>
    <t>Гуцул Наталія Михайлівна</t>
  </si>
  <si>
    <t>GMW2025_1279</t>
  </si>
  <si>
    <t>Даушкіна Анна Василівна</t>
  </si>
  <si>
    <t>Смілянський НВК "Дошкільний навчальний заклад - загальноосвітня школа І - ІІІ ступенів №15"</t>
  </si>
  <si>
    <t>GMW2025_1280</t>
  </si>
  <si>
    <t>Козак Ганна Олександрівна</t>
  </si>
  <si>
    <t>Міжнародна академічна школа "Одеса"</t>
  </si>
  <si>
    <t>GMW2025_1281</t>
  </si>
  <si>
    <t xml:space="preserve">Солом'яний Олексій Миколайович </t>
  </si>
  <si>
    <t>GMW2025_1282</t>
  </si>
  <si>
    <t xml:space="preserve">Карбатовська Світлана Миколаївна </t>
  </si>
  <si>
    <t>GMW2025_1283</t>
  </si>
  <si>
    <t xml:space="preserve">Яновський Анатолій Олександрович </t>
  </si>
  <si>
    <t>GMW2025_1284</t>
  </si>
  <si>
    <t xml:space="preserve">Опара Наталія Геннадіївна </t>
  </si>
  <si>
    <t>GMW2025_1285</t>
  </si>
  <si>
    <t xml:space="preserve">Сичова Анастасія Володимирівна </t>
  </si>
  <si>
    <t>GMW2025_1286</t>
  </si>
  <si>
    <t>Новіченко Віра Ігорівна</t>
  </si>
  <si>
    <t>ДПТНЗ "Криворізький центр професійної освіти робітничих кадрів торгівлі та ресторанного сервісу"</t>
  </si>
  <si>
    <t>GMW2025_1287</t>
  </si>
  <si>
    <t>Чижук Лілія Андріївна</t>
  </si>
  <si>
    <t>КЗ ЗСО "Луцький ліцей №25 Луцької міської ради"</t>
  </si>
  <si>
    <t>GMW2025_1288</t>
  </si>
  <si>
    <t>Жуковська Тетяна Григорівна</t>
  </si>
  <si>
    <t>GMW2025_1289</t>
  </si>
  <si>
    <t>Поліщук Ірина Миколаївна</t>
  </si>
  <si>
    <t>GMW2025_1290</t>
  </si>
  <si>
    <t>Троцюк Сергій Андрійович</t>
  </si>
  <si>
    <t>GMW2025_1291</t>
  </si>
  <si>
    <t>Кушмирук Світлана Миколаївна</t>
  </si>
  <si>
    <t>GMW2025_1292</t>
  </si>
  <si>
    <t>Трокун Тетяна Сергіївна</t>
  </si>
  <si>
    <t>GMW2025_1293</t>
  </si>
  <si>
    <t>Курчак Світлана Іванівна</t>
  </si>
  <si>
    <t>GMW2025_1294</t>
  </si>
  <si>
    <t>Редька Валентина Йосипівна</t>
  </si>
  <si>
    <t>GMW2025_1295</t>
  </si>
  <si>
    <t>Єрусєва Алла Василівна</t>
  </si>
  <si>
    <t>GMW2025_1296</t>
  </si>
  <si>
    <t>Довга Віта Володимирівна</t>
  </si>
  <si>
    <t>ВСП "Технологічний фаховий коледж НУ "Львівська політехніка"</t>
  </si>
  <si>
    <t>GMW2025_1297</t>
  </si>
  <si>
    <t>Юхимчук Антоніна Вікторівна</t>
  </si>
  <si>
    <t>Тереблянський опорний ліцей Буштинської селищної ради Тячівського району Закарпатської області</t>
  </si>
  <si>
    <t>GMW2025_1298</t>
  </si>
  <si>
    <t xml:space="preserve">Чопик Артур Віталійович </t>
  </si>
  <si>
    <t>GMW2025_1299</t>
  </si>
  <si>
    <t xml:space="preserve">Михалко Ольга Іванівна </t>
  </si>
  <si>
    <t>GMW2025_1300</t>
  </si>
  <si>
    <t xml:space="preserve">Немеш Ганна Василівна </t>
  </si>
  <si>
    <t>GMW2025_1301</t>
  </si>
  <si>
    <t xml:space="preserve">Стегура Олеся Василівна </t>
  </si>
  <si>
    <t>GMW2025_1302</t>
  </si>
  <si>
    <t xml:space="preserve">Герег Мар'яна Василівна </t>
  </si>
  <si>
    <t>GMW2025_1303</t>
  </si>
  <si>
    <t>Куцин Руслана Володимирівна</t>
  </si>
  <si>
    <t>GMW2025_1304</t>
  </si>
  <si>
    <t>Бородін Олексій Іванович</t>
  </si>
  <si>
    <t>ТОВ «Софіївсько-Борщагівський ліцей «Софія»</t>
  </si>
  <si>
    <t>GMW2025_1305</t>
  </si>
  <si>
    <t xml:space="preserve">Олійник-Галенко Дарʼя Сергіївна </t>
  </si>
  <si>
    <t>GMW2025_1306</t>
  </si>
  <si>
    <t xml:space="preserve">Колісник Олена Вікторівна </t>
  </si>
  <si>
    <t>GMW2025_1307</t>
  </si>
  <si>
    <t>Рибальченко Валерія Анатолівна</t>
  </si>
  <si>
    <t>GMW2025_1308</t>
  </si>
  <si>
    <t>Водоп'янов Роман Вікторович</t>
  </si>
  <si>
    <t>КЗ "Запорізька спеціалізована школа-інтернат ІІ-ІІІ ступенів "Козацький ліцей" Запорізької обласної ради</t>
  </si>
  <si>
    <t>GMW2025_1309</t>
  </si>
  <si>
    <t>Чурюкіна Лариса Іванівна</t>
  </si>
  <si>
    <t>GMW2025_1310</t>
  </si>
  <si>
    <t>Степанова Олександра Сергіївна</t>
  </si>
  <si>
    <t>GMW2025_1311</t>
  </si>
  <si>
    <t xml:space="preserve">Мамошина Ірина Олександрівна </t>
  </si>
  <si>
    <t>GMW2025_1312</t>
  </si>
  <si>
    <t>Гондар Маргарита Володимирівна</t>
  </si>
  <si>
    <t>GMW2025_1313</t>
  </si>
  <si>
    <t>Батрак Аліна Русланівна</t>
  </si>
  <si>
    <t>Ліцей №3 Новокаховської міської ради</t>
  </si>
  <si>
    <t>GMW2025_1314</t>
  </si>
  <si>
    <t>Цюпак Ольга Володимирівна</t>
  </si>
  <si>
    <t>Вище професійне училище № 25 м.Хмельницького</t>
  </si>
  <si>
    <t>GMW2025_1315</t>
  </si>
  <si>
    <t>Соловйова Алла Володимирівна</t>
  </si>
  <si>
    <t>Чорноморський морський фаховий коледж Одеського національного морського університету</t>
  </si>
  <si>
    <t>GMW2025_1316</t>
  </si>
  <si>
    <t xml:space="preserve">Колмогорова Ірина Володимирівна </t>
  </si>
  <si>
    <t>GMW2025_1317</t>
  </si>
  <si>
    <t xml:space="preserve">Дзюбак Анастасія Романівна </t>
  </si>
  <si>
    <t>GMW2025_1318</t>
  </si>
  <si>
    <t>Карпенко Ганна Леонідівна</t>
  </si>
  <si>
    <t>GMW2025_1319</t>
  </si>
  <si>
    <t xml:space="preserve">Ткач Наталія Анатоліївна </t>
  </si>
  <si>
    <t>GMW2025_1320</t>
  </si>
  <si>
    <t xml:space="preserve">Дромашко Ольга Артемівна </t>
  </si>
  <si>
    <t>GMW2025_1321</t>
  </si>
  <si>
    <t>Сабов Наталія Василівна</t>
  </si>
  <si>
    <t>Ізянський заклад загальної середньої освіти І-ІІІ ступенів</t>
  </si>
  <si>
    <t>GMW2025_1322</t>
  </si>
  <si>
    <t>Осадчук Наталія Володимирівна</t>
  </si>
  <si>
    <t>Навчально-науковий інститут економіки та бізнес-освіти Уманський державний педагогічний університет імені Павла Тичини</t>
  </si>
  <si>
    <t>GMW2025_1323</t>
  </si>
  <si>
    <t>Кришталь Галина Олександрівна</t>
  </si>
  <si>
    <t>ПрАТ ВНЗ «Міжрегіональна Академія управління персоналом»</t>
  </si>
  <si>
    <t>GMW2025_1324</t>
  </si>
  <si>
    <t>Чернявська Наталія Володимирівна</t>
  </si>
  <si>
    <t>Загальноосвітня школа І-ІІІ ступенів №3 Покровської міської ради Донецької області</t>
  </si>
  <si>
    <t>GMW2025_1325</t>
  </si>
  <si>
    <t>Бардус Наталія Петрівна</t>
  </si>
  <si>
    <t>GMW2025_1326</t>
  </si>
  <si>
    <t>Брехіна Тамара Іванівна</t>
  </si>
  <si>
    <t>GMW2025_1327</t>
  </si>
  <si>
    <t xml:space="preserve">Гомля Анастасія Олександрівна </t>
  </si>
  <si>
    <t>GMW2025_1328</t>
  </si>
  <si>
    <t xml:space="preserve">Іваницька Алла Сергіївна </t>
  </si>
  <si>
    <t>GMW2025_1329</t>
  </si>
  <si>
    <t>Кременчуцька Тетяна Іванівна</t>
  </si>
  <si>
    <t>GMW2025_1330</t>
  </si>
  <si>
    <t>Мушкет Людмила Євгенівна</t>
  </si>
  <si>
    <t>GMW2025_1331</t>
  </si>
  <si>
    <t xml:space="preserve">Тулінова Олена Дмитрівна </t>
  </si>
  <si>
    <t>GMW2025_1332</t>
  </si>
  <si>
    <t>Бицька Неллі Володимирівна</t>
  </si>
  <si>
    <t>Сокальська загальноосвітня школа І-ІІІ ступенів №2 Сокальської міської ради Львівської області</t>
  </si>
  <si>
    <t>GMW2025_1333</t>
  </si>
  <si>
    <t>Мигасюк Галина Мирославівна</t>
  </si>
  <si>
    <t>GMW2025_1334</t>
  </si>
  <si>
    <t>Кравцов Віктор Петрович</t>
  </si>
  <si>
    <t>GMW2025_1335</t>
  </si>
  <si>
    <t>Данилків Ірина Анатоліївна</t>
  </si>
  <si>
    <t>GMW2025_1336</t>
  </si>
  <si>
    <t>Шевченко Наталія Володимирівна</t>
  </si>
  <si>
    <t>Навчально-науковий інститут управління, психології та безпеки Львівського державного університету внутрішніх справ</t>
  </si>
  <si>
    <t>GMW2025_1337</t>
  </si>
  <si>
    <t xml:space="preserve">Валько Юлія </t>
  </si>
  <si>
    <t>GMW2025_1338</t>
  </si>
  <si>
    <t xml:space="preserve">Завішенець Вікторія </t>
  </si>
  <si>
    <t>GMW2025_1339</t>
  </si>
  <si>
    <t xml:space="preserve">Коваль Вікторія  </t>
  </si>
  <si>
    <t>GMW2025_1340</t>
  </si>
  <si>
    <t xml:space="preserve">Копистянський Едуард  </t>
  </si>
  <si>
    <t>GMW2025_1341</t>
  </si>
  <si>
    <t xml:space="preserve">Гостинська Христина </t>
  </si>
  <si>
    <t>GMW2025_1342</t>
  </si>
  <si>
    <t xml:space="preserve">Булич Артем </t>
  </si>
  <si>
    <t>GMW2025_1343</t>
  </si>
  <si>
    <t xml:space="preserve">Іващук Вікторія </t>
  </si>
  <si>
    <t>GMW2025_1344</t>
  </si>
  <si>
    <t xml:space="preserve">Федан Вікторія </t>
  </si>
  <si>
    <t>GMW2025_1345</t>
  </si>
  <si>
    <t xml:space="preserve">Папірник Соломія </t>
  </si>
  <si>
    <t>GMW2025_1346</t>
  </si>
  <si>
    <t xml:space="preserve">Свирид Марія </t>
  </si>
  <si>
    <t>GMW2025_1347</t>
  </si>
  <si>
    <t xml:space="preserve">Михавко Софія </t>
  </si>
  <si>
    <t>GMW2025_1348</t>
  </si>
  <si>
    <t>Булич Артем</t>
  </si>
  <si>
    <t>GMW2025_1349</t>
  </si>
  <si>
    <t>Щербатюк Вікторія Юріївна</t>
  </si>
  <si>
    <t>Черкаська  загальноосвітня  школа І-ІІІ ступенів № 8</t>
  </si>
  <si>
    <t>GMW2025_1350</t>
  </si>
  <si>
    <t>Саєнко Тетяна Боривівна</t>
  </si>
  <si>
    <t>GMW2025_1351</t>
  </si>
  <si>
    <t>Рохман Юлія Миколаївна</t>
  </si>
  <si>
    <t>GMW2025_1352</t>
  </si>
  <si>
    <t>Богатирьова Ірина Миколаївна</t>
  </si>
  <si>
    <t>GMW2025_1353</t>
  </si>
  <si>
    <t>Сердюк Вікторія Анатолівна</t>
  </si>
  <si>
    <t>GMW2025_1354</t>
  </si>
  <si>
    <t>Тригуб Анна Вісилівна</t>
  </si>
  <si>
    <t>GMW2025_1355</t>
  </si>
  <si>
    <t>Швець-Мазуренко Альона Василівна</t>
  </si>
  <si>
    <t>GMW2025_1356</t>
  </si>
  <si>
    <t>Гудзь Надія Петрівна</t>
  </si>
  <si>
    <t>GMW2025_1357</t>
  </si>
  <si>
    <t>Шостак Наталія Анатолівна</t>
  </si>
  <si>
    <t>GMW2025_1358</t>
  </si>
  <si>
    <t>Куратовська Віталія Миколаївна</t>
  </si>
  <si>
    <t>GMW2025_1359</t>
  </si>
  <si>
    <t xml:space="preserve">Божко Надія Валеріївна </t>
  </si>
  <si>
    <t>ВСП Фаховий коледж Національного університету кораблебудування імені адмірала Макарова</t>
  </si>
  <si>
    <t>GMW2025_1360</t>
  </si>
  <si>
    <t>Синявін Олександр Миколайович</t>
  </si>
  <si>
    <t>GMW2025_1361</t>
  </si>
  <si>
    <t>Гайдаш Аліна Ігорівна</t>
  </si>
  <si>
    <t>Великомихайлівський ліцей Великомихайлівської сільської ради Синельниківського району Дніпропетровської області</t>
  </si>
  <si>
    <t>GMW2025_1362</t>
  </si>
  <si>
    <t>Золенко Ірина Володимирівна</t>
  </si>
  <si>
    <t>Загальноосвітня школа І-ІІІ ступенів №3 Покровської міської ради</t>
  </si>
  <si>
    <t>GMW2025_1363</t>
  </si>
  <si>
    <t>Шаповалова-Чухрай Дар'я Аркадіївна</t>
  </si>
  <si>
    <t>Запорізька гімназія 107 Запорізької міської ради Запорізької області</t>
  </si>
  <si>
    <t>GMW2025_1364</t>
  </si>
  <si>
    <t>Прасолова Світлана Павлівна</t>
  </si>
  <si>
    <t>Полтавський університет екеноміки і торгівлі</t>
  </si>
  <si>
    <t>GMW2025_1365</t>
  </si>
  <si>
    <t xml:space="preserve">Яріш Олена Валентинівна </t>
  </si>
  <si>
    <t>GMW2025_1366</t>
  </si>
  <si>
    <t>Гасій Олена Вололимирівна</t>
  </si>
  <si>
    <t>GMW2025_1367</t>
  </si>
  <si>
    <t>Педченко Наталія Сергіївна</t>
  </si>
  <si>
    <t>GMW2025_1368</t>
  </si>
  <si>
    <t>Гудзь Тетяна Павлівна</t>
  </si>
  <si>
    <t>GMW2025_1369</t>
  </si>
  <si>
    <t>Сидоренко-Мельник Ганна Миколаївна</t>
  </si>
  <si>
    <t>GMW2025_1370</t>
  </si>
  <si>
    <t>Соколова Альона Миколаївна</t>
  </si>
  <si>
    <t>GMW2025_1371</t>
  </si>
  <si>
    <t>Глущенко Юлія Анатоліївна</t>
  </si>
  <si>
    <t>GMW2025_1372</t>
  </si>
  <si>
    <t>Толочна Олена Анатоліївна</t>
  </si>
  <si>
    <t>КЗ «Східненський ліцей» Музиківської сільської ради Херсонського району Херсонської області»</t>
  </si>
  <si>
    <t>GMW2025_1373</t>
  </si>
  <si>
    <t>Докієнко Олена Сергіївна</t>
  </si>
  <si>
    <t>GMW2025_1374</t>
  </si>
  <si>
    <t>Ковальчук Тетяна Петрівна</t>
  </si>
  <si>
    <t>GMW2025_1375</t>
  </si>
  <si>
    <t>Радиш Людмила Зіновіївна</t>
  </si>
  <si>
    <t>GMW2025_1376</t>
  </si>
  <si>
    <t>Скиба Надія Вікторівна</t>
  </si>
  <si>
    <t>GMW2025_1377</t>
  </si>
  <si>
    <t>Стебловська Світлана Петрівна</t>
  </si>
  <si>
    <t>GMW2025_1378</t>
  </si>
  <si>
    <t>Мацула Марія Іванівна</t>
  </si>
  <si>
    <t>GMW2025_1379</t>
  </si>
  <si>
    <t>Парафілова Галина Анатоліївна</t>
  </si>
  <si>
    <t>GMW2025_1380</t>
  </si>
  <si>
    <t>Терещенко Вікторія Миколаївна</t>
  </si>
  <si>
    <t>GMW2025_1381</t>
  </si>
  <si>
    <t>Бершадська Катерина Юріївна</t>
  </si>
  <si>
    <t>Криворізький професійний транспортно-металургійний ліцей</t>
  </si>
  <si>
    <t>GMW2025_1382</t>
  </si>
  <si>
    <t>Шведчикова Тетяна Володимирівна</t>
  </si>
  <si>
    <t>GMW2025_1383</t>
  </si>
  <si>
    <t>Гавриленко Катерина Олександрівна</t>
  </si>
  <si>
    <t>GMW2025_1384</t>
  </si>
  <si>
    <t>Проценко Олена Вікторівна</t>
  </si>
  <si>
    <t>КЗ «Матвіївська загальноосвітня санаторна школа-інтернат І-ІІІ ступенів» Запорізької обласної ради</t>
  </si>
  <si>
    <t>GMW2025_1385</t>
  </si>
  <si>
    <t>Худолій Юлія Сергіївна</t>
  </si>
  <si>
    <t>Національний університет "Полтавська політехніка імені Юрія Кондратюка"</t>
  </si>
  <si>
    <t>GMW2025_1386</t>
  </si>
  <si>
    <t>Вовченко Оксана Сергіївна</t>
  </si>
  <si>
    <t>GMW2025_1387</t>
  </si>
  <si>
    <t>Єгоричева Світлана Борисівна</t>
  </si>
  <si>
    <t>GMW2025_1388</t>
  </si>
  <si>
    <t>Качараба Аліна-Тетяна Андріївна</t>
  </si>
  <si>
    <t>Ліцей «Львівський» Львівської міської ради</t>
  </si>
  <si>
    <t>GMW2025_1389</t>
  </si>
  <si>
    <t>Яворська Катерина Анатоліївна</t>
  </si>
  <si>
    <t>Дніпровський ліцей №54 Дніпровської міської ради</t>
  </si>
  <si>
    <t>GMW2025_1390</t>
  </si>
  <si>
    <t>Ярова Наталія Василівна</t>
  </si>
  <si>
    <t>Комунальний заклад "Ліцей "Максимум" Кропивницької міської ради"</t>
  </si>
  <si>
    <t>GMW2025_1391</t>
  </si>
  <si>
    <t>Подгорна Алла Олександрівна</t>
  </si>
  <si>
    <t>ВСП "Фаховий коледж НУК імені адмірала Макарова"</t>
  </si>
  <si>
    <t>GMW2025_1392</t>
  </si>
  <si>
    <t>Матвійчук Наталія Миколаївна</t>
  </si>
  <si>
    <t>GMW2025_1393</t>
  </si>
  <si>
    <t>Стащук Олена Володимирівна</t>
  </si>
  <si>
    <t>GMW2025_1394</t>
  </si>
  <si>
    <t>Ткачук Наталія Василівна</t>
  </si>
  <si>
    <t>GMW2025_1395</t>
  </si>
  <si>
    <t>Борисюк Олена Володимирівна</t>
  </si>
  <si>
    <t>GMW2025_1396</t>
  </si>
  <si>
    <t>Проць Наталія Василівна</t>
  </si>
  <si>
    <t>GMW2025_1397</t>
  </si>
  <si>
    <t>Ціпріс Наталія Леонідівна</t>
  </si>
  <si>
    <t>Гімназія №163 Шевченківського району м. Києва</t>
  </si>
  <si>
    <t>GMW2025_1398</t>
  </si>
  <si>
    <t>Барта Владислав Олексійович</t>
  </si>
  <si>
    <t>Мукачівський Кооперативний Фаховий Коледж Бізнесу</t>
  </si>
  <si>
    <t>GMW2025_1399</t>
  </si>
  <si>
    <t>Університет економіки та права "КРОК"</t>
  </si>
  <si>
    <t>GMW2025_1400</t>
  </si>
  <si>
    <t>Богосвятська Марія Георгіївна</t>
  </si>
  <si>
    <t>GMW2025_1401</t>
  </si>
  <si>
    <t>Бондаренко Богдан Валентинович</t>
  </si>
  <si>
    <t>GMW2025_1402</t>
  </si>
  <si>
    <t>Бонюк Арсен Олександрович</t>
  </si>
  <si>
    <t>GMW2025_1403</t>
  </si>
  <si>
    <t>Гаврилюк Вікторія Олександрівна</t>
  </si>
  <si>
    <t>GMW2025_1404</t>
  </si>
  <si>
    <t>Гапонюк Софія Олександрівна</t>
  </si>
  <si>
    <t>GMW2025_1405</t>
  </si>
  <si>
    <t>Гнатюк Даміан Грирорович</t>
  </si>
  <si>
    <t>GMW2025_1406</t>
  </si>
  <si>
    <t>Гончаренко Юрій Максимович</t>
  </si>
  <si>
    <t>GMW2025_1407</t>
  </si>
  <si>
    <t>Гринь Вероніка Олександрівна</t>
  </si>
  <si>
    <t>GMW2025_1408</t>
  </si>
  <si>
    <t>Єремчук Ілля Костянтинович</t>
  </si>
  <si>
    <t>GMW2025_1409</t>
  </si>
  <si>
    <t>Кебкал Ростислав Сергійович</t>
  </si>
  <si>
    <t>GMW2025_1410</t>
  </si>
  <si>
    <t>Косташ Михайло Олександрович</t>
  </si>
  <si>
    <t>GMW2025_1411</t>
  </si>
  <si>
    <t>Крижанівська Вікторія Олександрівна</t>
  </si>
  <si>
    <t>GMW2025_1412</t>
  </si>
  <si>
    <t>Фоменко Юлія Віталіївна</t>
  </si>
  <si>
    <t>Петропавлівський ЗДО (ясла-садок ) 1 "Барвінок"</t>
  </si>
  <si>
    <t>GMW2025_1413</t>
  </si>
  <si>
    <t>Шибченко Валентина Віталіївна</t>
  </si>
  <si>
    <t>GMW2025_1414</t>
  </si>
  <si>
    <t>Корж Юлія Іванівна</t>
  </si>
  <si>
    <t>GMW2025_1415</t>
  </si>
  <si>
    <t>Жуковська Олена Миколаїіна</t>
  </si>
  <si>
    <t>ЗЗСО "Авангардівський ліцей" Авангардівської селищної ради</t>
  </si>
  <si>
    <t>GMW2025_1416</t>
  </si>
  <si>
    <t>Безрукавник Орина Вадимівна</t>
  </si>
  <si>
    <t>Дніпропетровська гімназія 27 Дніпропетровської міської ради</t>
  </si>
  <si>
    <t>GMW2025_1417</t>
  </si>
  <si>
    <t>С'єдіна Інна Олегівна</t>
  </si>
  <si>
    <t>Харківське вище професійне училище сфери послуг</t>
  </si>
  <si>
    <t>GMW2025_1418</t>
  </si>
  <si>
    <t>Лукашева Олена Валеріївна</t>
  </si>
  <si>
    <t>КЗ "Якушинецький ліцей" Вінницької області</t>
  </si>
  <si>
    <t>GMW2025_1419</t>
  </si>
  <si>
    <t>Мазніцька Оксана валеріївна</t>
  </si>
  <si>
    <t>GMW2025_1420</t>
  </si>
  <si>
    <t>Псарук Інна Василівна</t>
  </si>
  <si>
    <t>GMW2025_1421</t>
  </si>
  <si>
    <t>Грузевич Тетяна василівна</t>
  </si>
  <si>
    <t>GMW2025_1422</t>
  </si>
  <si>
    <t>Чорна Алла Григорівна</t>
  </si>
  <si>
    <t>Дошкільний підрозділ Тавежнянської філії КЗ "Огіївський ліцей" Сахновщинської селищної ради Берестинського району Харківської області</t>
  </si>
  <si>
    <t>GMW2025_1423</t>
  </si>
  <si>
    <t>Матеюк Софія Вікторівна</t>
  </si>
  <si>
    <t>ОЗ "Городоцький ліцей " дошкільний підрозділ</t>
  </si>
  <si>
    <t>GMW2025_1424</t>
  </si>
  <si>
    <t>Гначучина Тетяна Володимирівна</t>
  </si>
  <si>
    <t>GMW2025_1425</t>
  </si>
  <si>
    <t>Гусевик Ірина Миколаївна</t>
  </si>
  <si>
    <t>GMW2025_1426</t>
  </si>
  <si>
    <t>Мокійчук Любов Василівна</t>
  </si>
  <si>
    <t>GMW2025_1427</t>
  </si>
  <si>
    <t>Завала Наталя Сергіївна</t>
  </si>
  <si>
    <t>GMW2025_1428</t>
  </si>
  <si>
    <t>Грещук Валентина Василівна</t>
  </si>
  <si>
    <t>GMW2025_1429</t>
  </si>
  <si>
    <t>Середюк Марія Василівна</t>
  </si>
  <si>
    <t>GMW2025_1430</t>
  </si>
  <si>
    <t>Якимець Леся Василівна</t>
  </si>
  <si>
    <t>Бережанський ліцей імені Віталія Скакуна</t>
  </si>
  <si>
    <t>GMW2025_1431</t>
  </si>
  <si>
    <t>Чикивдя Ганна Михайлівна</t>
  </si>
  <si>
    <t>Березниківський ЗЗСО І-ІІІ ступенів</t>
  </si>
  <si>
    <t>GMW2025_1432</t>
  </si>
  <si>
    <t>Баран Ірина Іванівна</t>
  </si>
  <si>
    <t>Львівська державна комунальна середня загальноосвітня школа №3</t>
  </si>
  <si>
    <t>заклад освіти</t>
  </si>
  <si>
    <t xml:space="preserve">Ланова Алла Володимирівна </t>
  </si>
  <si>
    <t xml:space="preserve">Луцик Оксана Вячеславівна </t>
  </si>
  <si>
    <t>GMW2025_1433</t>
  </si>
  <si>
    <t>Корчагіна Оксана Валеріївна</t>
  </si>
  <si>
    <t>GMW2025_1434</t>
  </si>
  <si>
    <t>Разлуцька Діана Миколаївна</t>
  </si>
  <si>
    <t>GMW2025_1435</t>
  </si>
  <si>
    <t>Локошко Людмила Анатоліївна</t>
  </si>
  <si>
    <t>GMW2025_1436</t>
  </si>
  <si>
    <t>Матвєєва Наталя Іванівна</t>
  </si>
  <si>
    <t>GMW2025_1437</t>
  </si>
  <si>
    <t>Суханова Ірина Вячеславівна</t>
  </si>
  <si>
    <t>GMW2025_1438</t>
  </si>
  <si>
    <t>Собко Наталія Миколаївна</t>
  </si>
  <si>
    <t>GMW2025_1439</t>
  </si>
  <si>
    <t>Дмитрієва Тетяна Львівна</t>
  </si>
  <si>
    <t>GMW2025_1440</t>
  </si>
  <si>
    <t>Головко Олена Григорівна</t>
  </si>
  <si>
    <t>Українська школа в евакуації</t>
  </si>
  <si>
    <t>GMW2025_1441</t>
  </si>
  <si>
    <t>Шаго Лариса Миколаївна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</si>
</sst>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talan.bank.gov.ua/get-user-certificate/nQenUxtG_zib4Eu1rBeO" TargetMode="External"/><Relationship Id="rId170" Type="http://schemas.openxmlformats.org/officeDocument/2006/relationships/hyperlink" Target="https://talan.bank.gov.ua/get-user-certificate/nQenUiHkmy-OFcZC63KF" TargetMode="External"/><Relationship Id="rId268" Type="http://schemas.openxmlformats.org/officeDocument/2006/relationships/hyperlink" Target="https://talan.bank.gov.ua/get-user-certificate/nQenUkvT0p-JWnPct6JE" TargetMode="External"/><Relationship Id="rId475" Type="http://schemas.openxmlformats.org/officeDocument/2006/relationships/hyperlink" Target="https://talan.bank.gov.ua/get-user-certificate/nQenU-6Y2Y_m5Pwv9CE9" TargetMode="External"/><Relationship Id="rId682" Type="http://schemas.openxmlformats.org/officeDocument/2006/relationships/hyperlink" Target="https://talan.bank.gov.ua/get-user-certificate/nQenU_Q0LZ4Z31zxqjgJ" TargetMode="External"/><Relationship Id="rId128" Type="http://schemas.openxmlformats.org/officeDocument/2006/relationships/hyperlink" Target="https://talan.bank.gov.ua/get-user-certificate/nQenU67HrY4tY1pHqNns" TargetMode="External"/><Relationship Id="rId335" Type="http://schemas.openxmlformats.org/officeDocument/2006/relationships/hyperlink" Target="https://talan.bank.gov.ua/get-user-certificate/nQenU9lETRjm5v0LmKD1" TargetMode="External"/><Relationship Id="rId542" Type="http://schemas.openxmlformats.org/officeDocument/2006/relationships/hyperlink" Target="https://talan.bank.gov.ua/get-user-certificate/nQenUXqurgiQRfgkxXdq" TargetMode="External"/><Relationship Id="rId987" Type="http://schemas.openxmlformats.org/officeDocument/2006/relationships/hyperlink" Target="https://talan.bank.gov.ua/get-user-certificate/nQenURSsyd_0OO5miU9U" TargetMode="External"/><Relationship Id="rId1172" Type="http://schemas.openxmlformats.org/officeDocument/2006/relationships/hyperlink" Target="https://talan.bank.gov.ua/get-user-certificate/nQenUH45N1jLAXXlul4p" TargetMode="External"/><Relationship Id="rId402" Type="http://schemas.openxmlformats.org/officeDocument/2006/relationships/hyperlink" Target="https://talan.bank.gov.ua/get-user-certificate/nQenU8WcpyQsF2BAUEAI" TargetMode="External"/><Relationship Id="rId847" Type="http://schemas.openxmlformats.org/officeDocument/2006/relationships/hyperlink" Target="https://talan.bank.gov.ua/get-user-certificate/nQenUNA-BhJAK7b8usu6" TargetMode="External"/><Relationship Id="rId1032" Type="http://schemas.openxmlformats.org/officeDocument/2006/relationships/hyperlink" Target="https://talan.bank.gov.ua/get-user-certificate/nQenUJr06ewlc2dm-ElS" TargetMode="External"/><Relationship Id="rId707" Type="http://schemas.openxmlformats.org/officeDocument/2006/relationships/hyperlink" Target="https://talan.bank.gov.ua/get-user-certificate/nQenUhUF_FzCQWg1vt2A" TargetMode="External"/><Relationship Id="rId914" Type="http://schemas.openxmlformats.org/officeDocument/2006/relationships/hyperlink" Target="https://talan.bank.gov.ua/get-user-certificate/nQenUhRbi3as9maWiEst" TargetMode="External"/><Relationship Id="rId1337" Type="http://schemas.openxmlformats.org/officeDocument/2006/relationships/hyperlink" Target="https://talan.bank.gov.ua/get-user-certificate/nQenUAYEedOg_eQV0n6a" TargetMode="External"/><Relationship Id="rId43" Type="http://schemas.openxmlformats.org/officeDocument/2006/relationships/hyperlink" Target="https://talan.bank.gov.ua/get-user-certificate/nQenUS8WSmVDqe6BLvWX" TargetMode="External"/><Relationship Id="rId1404" Type="http://schemas.openxmlformats.org/officeDocument/2006/relationships/hyperlink" Target="https://talan.bank.gov.ua/get-user-certificate/nQenUHjqM4SkpiQw5l5S" TargetMode="External"/><Relationship Id="rId192" Type="http://schemas.openxmlformats.org/officeDocument/2006/relationships/hyperlink" Target="https://talan.bank.gov.ua/get-user-certificate/nQenUVJSLv6VoyWHSHPx" TargetMode="External"/><Relationship Id="rId497" Type="http://schemas.openxmlformats.org/officeDocument/2006/relationships/hyperlink" Target="https://talan.bank.gov.ua/get-user-certificate/nQenU5seooYHnVIWD7aj" TargetMode="External"/><Relationship Id="rId357" Type="http://schemas.openxmlformats.org/officeDocument/2006/relationships/hyperlink" Target="https://talan.bank.gov.ua/get-user-certificate/nQenU8TQtdedVkRPY9dA" TargetMode="External"/><Relationship Id="rId1194" Type="http://schemas.openxmlformats.org/officeDocument/2006/relationships/hyperlink" Target="https://talan.bank.gov.ua/get-user-certificate/nQenUHqTqdpR3Sy52d7N" TargetMode="External"/><Relationship Id="rId217" Type="http://schemas.openxmlformats.org/officeDocument/2006/relationships/hyperlink" Target="https://talan.bank.gov.ua/get-user-certificate/nQenUQ_dOMwQIil1Z5kr" TargetMode="External"/><Relationship Id="rId564" Type="http://schemas.openxmlformats.org/officeDocument/2006/relationships/hyperlink" Target="https://talan.bank.gov.ua/get-user-certificate/nQenUlrot9s2WVGTrq5d" TargetMode="External"/><Relationship Id="rId771" Type="http://schemas.openxmlformats.org/officeDocument/2006/relationships/hyperlink" Target="https://talan.bank.gov.ua/get-user-certificate/nQenUTD9p2--18_5CEq5" TargetMode="External"/><Relationship Id="rId869" Type="http://schemas.openxmlformats.org/officeDocument/2006/relationships/hyperlink" Target="https://talan.bank.gov.ua/get-user-certificate/nQenUl1rL9x3Wd1qxADr" TargetMode="External"/><Relationship Id="rId424" Type="http://schemas.openxmlformats.org/officeDocument/2006/relationships/hyperlink" Target="https://talan.bank.gov.ua/get-user-certificate/nQenUXQSUomlUKkjquh8" TargetMode="External"/><Relationship Id="rId631" Type="http://schemas.openxmlformats.org/officeDocument/2006/relationships/hyperlink" Target="https://talan.bank.gov.ua/get-user-certificate/nQenULGI_fMEw9XMKLb8" TargetMode="External"/><Relationship Id="rId729" Type="http://schemas.openxmlformats.org/officeDocument/2006/relationships/hyperlink" Target="https://talan.bank.gov.ua/get-user-certificate/nQenUWxPrsHiNZT4WDeD" TargetMode="External"/><Relationship Id="rId1054" Type="http://schemas.openxmlformats.org/officeDocument/2006/relationships/hyperlink" Target="https://talan.bank.gov.ua/get-user-certificate/nQenUbZrH9-axEfFdWNX" TargetMode="External"/><Relationship Id="rId1261" Type="http://schemas.openxmlformats.org/officeDocument/2006/relationships/hyperlink" Target="https://talan.bank.gov.ua/get-user-certificate/nQenUuNKhY9fsUFOvPk-" TargetMode="External"/><Relationship Id="rId1359" Type="http://schemas.openxmlformats.org/officeDocument/2006/relationships/hyperlink" Target="https://talan.bank.gov.ua/get-user-certificate/nQenUSlfzmSSJ6fgKmOp" TargetMode="External"/><Relationship Id="rId936" Type="http://schemas.openxmlformats.org/officeDocument/2006/relationships/hyperlink" Target="https://talan.bank.gov.ua/get-user-certificate/nQenUq21wWbs_tDy9XnX" TargetMode="External"/><Relationship Id="rId1121" Type="http://schemas.openxmlformats.org/officeDocument/2006/relationships/hyperlink" Target="https://talan.bank.gov.ua/get-user-certificate/nQenUWeFDSfB-PIKvYV4" TargetMode="External"/><Relationship Id="rId1219" Type="http://schemas.openxmlformats.org/officeDocument/2006/relationships/hyperlink" Target="https://talan.bank.gov.ua/get-user-certificate/nQenUpk9e15CY_B-CUbP" TargetMode="External"/><Relationship Id="rId65" Type="http://schemas.openxmlformats.org/officeDocument/2006/relationships/hyperlink" Target="https://talan.bank.gov.ua/get-user-certificate/nQenUnViyla23VBKqp14" TargetMode="External"/><Relationship Id="rId1426" Type="http://schemas.openxmlformats.org/officeDocument/2006/relationships/hyperlink" Target="https://talan.bank.gov.ua/get-user-certificate/nQenU1C_5xnZLCP0WoBV" TargetMode="External"/><Relationship Id="rId281" Type="http://schemas.openxmlformats.org/officeDocument/2006/relationships/hyperlink" Target="https://talan.bank.gov.ua/get-user-certificate/nQenU1aBJvqM48GsZC73" TargetMode="External"/><Relationship Id="rId141" Type="http://schemas.openxmlformats.org/officeDocument/2006/relationships/hyperlink" Target="https://talan.bank.gov.ua/get-user-certificate/nQenULU8ihIR4tpzTlFq" TargetMode="External"/><Relationship Id="rId379" Type="http://schemas.openxmlformats.org/officeDocument/2006/relationships/hyperlink" Target="https://talan.bank.gov.ua/get-user-certificate/nQenUO5ehLeCA3QrGNjy" TargetMode="External"/><Relationship Id="rId586" Type="http://schemas.openxmlformats.org/officeDocument/2006/relationships/hyperlink" Target="https://talan.bank.gov.ua/get-user-certificate/nQenU-hbAQpKyqmqKYij" TargetMode="External"/><Relationship Id="rId793" Type="http://schemas.openxmlformats.org/officeDocument/2006/relationships/hyperlink" Target="https://talan.bank.gov.ua/get-user-certificate/nQenUR2IGX92Nfp34Fg9" TargetMode="External"/><Relationship Id="rId7" Type="http://schemas.openxmlformats.org/officeDocument/2006/relationships/hyperlink" Target="https://talan.bank.gov.ua/get-user-certificate/nQenUZd6NcLoU6_Pt1kU" TargetMode="External"/><Relationship Id="rId239" Type="http://schemas.openxmlformats.org/officeDocument/2006/relationships/hyperlink" Target="https://talan.bank.gov.ua/get-user-certificate/nQenU-IN4pMigejzE9fg" TargetMode="External"/><Relationship Id="rId446" Type="http://schemas.openxmlformats.org/officeDocument/2006/relationships/hyperlink" Target="https://talan.bank.gov.ua/get-user-certificate/nQenU0cnVDfsuugrdfAk" TargetMode="External"/><Relationship Id="rId653" Type="http://schemas.openxmlformats.org/officeDocument/2006/relationships/hyperlink" Target="https://talan.bank.gov.ua/get-user-certificate/nQenUPCsx64Nm7SLHbMN" TargetMode="External"/><Relationship Id="rId1076" Type="http://schemas.openxmlformats.org/officeDocument/2006/relationships/hyperlink" Target="https://talan.bank.gov.ua/get-user-certificate/nQenUz_q7W6NNkWnPteA" TargetMode="External"/><Relationship Id="rId1283" Type="http://schemas.openxmlformats.org/officeDocument/2006/relationships/hyperlink" Target="https://talan.bank.gov.ua/get-user-certificate/nQenUM7wMFnVrDx5T5rT" TargetMode="External"/><Relationship Id="rId306" Type="http://schemas.openxmlformats.org/officeDocument/2006/relationships/hyperlink" Target="https://talan.bank.gov.ua/get-user-certificate/nQenU4h_jL9dvbQaDhxR" TargetMode="External"/><Relationship Id="rId860" Type="http://schemas.openxmlformats.org/officeDocument/2006/relationships/hyperlink" Target="https://talan.bank.gov.ua/get-user-certificate/nQenUM7EKjIe8tFvaVsJ" TargetMode="External"/><Relationship Id="rId958" Type="http://schemas.openxmlformats.org/officeDocument/2006/relationships/hyperlink" Target="https://talan.bank.gov.ua/get-user-certificate/nQenU5UY9cLrnNqhE3VT" TargetMode="External"/><Relationship Id="rId1143" Type="http://schemas.openxmlformats.org/officeDocument/2006/relationships/hyperlink" Target="https://talan.bank.gov.ua/get-user-certificate/nQenUinvfr4iVUDF80Bk" TargetMode="External"/><Relationship Id="rId87" Type="http://schemas.openxmlformats.org/officeDocument/2006/relationships/hyperlink" Target="https://talan.bank.gov.ua/get-user-certificate/nQenU9-ejOouNGUQrxIX" TargetMode="External"/><Relationship Id="rId513" Type="http://schemas.openxmlformats.org/officeDocument/2006/relationships/hyperlink" Target="https://talan.bank.gov.ua/get-user-certificate/nQenUXVLZBXEFI8O2qJM" TargetMode="External"/><Relationship Id="rId720" Type="http://schemas.openxmlformats.org/officeDocument/2006/relationships/hyperlink" Target="https://talan.bank.gov.ua/get-user-certificate/nQenUCSQq0dLsK5fV2E-" TargetMode="External"/><Relationship Id="rId818" Type="http://schemas.openxmlformats.org/officeDocument/2006/relationships/hyperlink" Target="https://talan.bank.gov.ua/get-user-certificate/nQenUCXTfihVW8War3NE" TargetMode="External"/><Relationship Id="rId1350" Type="http://schemas.openxmlformats.org/officeDocument/2006/relationships/hyperlink" Target="https://talan.bank.gov.ua/get-user-certificate/nQenUf8ym747Dj-UeHcY" TargetMode="External"/><Relationship Id="rId1003" Type="http://schemas.openxmlformats.org/officeDocument/2006/relationships/hyperlink" Target="https://talan.bank.gov.ua/get-user-certificate/nQenUleuW-6LOPdPfnUC" TargetMode="External"/><Relationship Id="rId1210" Type="http://schemas.openxmlformats.org/officeDocument/2006/relationships/hyperlink" Target="https://talan.bank.gov.ua/get-user-certificate/nQenUloWSrJdJhN8mP8h" TargetMode="External"/><Relationship Id="rId1308" Type="http://schemas.openxmlformats.org/officeDocument/2006/relationships/hyperlink" Target="https://talan.bank.gov.ua/get-user-certificate/nQenU_mOc18b58XGxuZ8" TargetMode="External"/><Relationship Id="rId14" Type="http://schemas.openxmlformats.org/officeDocument/2006/relationships/hyperlink" Target="https://talan.bank.gov.ua/get-user-certificate/nQenUtYI28zJbF_swMpY" TargetMode="External"/><Relationship Id="rId163" Type="http://schemas.openxmlformats.org/officeDocument/2006/relationships/hyperlink" Target="https://talan.bank.gov.ua/get-user-certificate/nQenU9gHt1ACVkHhkJpJ" TargetMode="External"/><Relationship Id="rId370" Type="http://schemas.openxmlformats.org/officeDocument/2006/relationships/hyperlink" Target="https://talan.bank.gov.ua/get-user-certificate/nQenU82KMw_9AmFa107f" TargetMode="External"/><Relationship Id="rId230" Type="http://schemas.openxmlformats.org/officeDocument/2006/relationships/hyperlink" Target="https://talan.bank.gov.ua/get-user-certificate/nQenUxOL5J-yuY--AWse" TargetMode="External"/><Relationship Id="rId468" Type="http://schemas.openxmlformats.org/officeDocument/2006/relationships/hyperlink" Target="https://talan.bank.gov.ua/get-user-certificate/nQenU6rudR6YDr6vW1Rb" TargetMode="External"/><Relationship Id="rId675" Type="http://schemas.openxmlformats.org/officeDocument/2006/relationships/hyperlink" Target="https://talan.bank.gov.ua/get-user-certificate/nQenUfEIxoASnzdeNMNc" TargetMode="External"/><Relationship Id="rId882" Type="http://schemas.openxmlformats.org/officeDocument/2006/relationships/hyperlink" Target="https://talan.bank.gov.ua/get-user-certificate/nQenUPzrF5crw35OQYiu" TargetMode="External"/><Relationship Id="rId1098" Type="http://schemas.openxmlformats.org/officeDocument/2006/relationships/hyperlink" Target="https://talan.bank.gov.ua/get-user-certificate/nQenUPAE4E6U3MEvRc2K" TargetMode="External"/><Relationship Id="rId328" Type="http://schemas.openxmlformats.org/officeDocument/2006/relationships/hyperlink" Target="https://talan.bank.gov.ua/get-user-certificate/nQenU3tl5tb1RG6yOE-a" TargetMode="External"/><Relationship Id="rId535" Type="http://schemas.openxmlformats.org/officeDocument/2006/relationships/hyperlink" Target="https://talan.bank.gov.ua/get-user-certificate/nQenUHO_xsNDShRqC-rI" TargetMode="External"/><Relationship Id="rId742" Type="http://schemas.openxmlformats.org/officeDocument/2006/relationships/hyperlink" Target="https://talan.bank.gov.ua/get-user-certificate/nQenUutXXMjZD_Jj94kO" TargetMode="External"/><Relationship Id="rId1165" Type="http://schemas.openxmlformats.org/officeDocument/2006/relationships/hyperlink" Target="https://talan.bank.gov.ua/get-user-certificate/nQenUirQhAp5TaIKdkRA" TargetMode="External"/><Relationship Id="rId1372" Type="http://schemas.openxmlformats.org/officeDocument/2006/relationships/hyperlink" Target="https://talan.bank.gov.ua/get-user-certificate/nQenUE58Gu58E0VUjTNs" TargetMode="External"/><Relationship Id="rId602" Type="http://schemas.openxmlformats.org/officeDocument/2006/relationships/hyperlink" Target="https://talan.bank.gov.ua/get-user-certificate/nQenUqwGCimQnhYcL8Lq" TargetMode="External"/><Relationship Id="rId1025" Type="http://schemas.openxmlformats.org/officeDocument/2006/relationships/hyperlink" Target="https://talan.bank.gov.ua/get-user-certificate/nQenUeblt4C_oUgkxd_X" TargetMode="External"/><Relationship Id="rId1232" Type="http://schemas.openxmlformats.org/officeDocument/2006/relationships/hyperlink" Target="https://talan.bank.gov.ua/get-user-certificate/nQenUKBfXZRL15vAxC3h" TargetMode="External"/><Relationship Id="rId907" Type="http://schemas.openxmlformats.org/officeDocument/2006/relationships/hyperlink" Target="https://talan.bank.gov.ua/get-user-certificate/nQenUKYDEym5ZURdYxLR" TargetMode="External"/><Relationship Id="rId36" Type="http://schemas.openxmlformats.org/officeDocument/2006/relationships/hyperlink" Target="https://talan.bank.gov.ua/get-user-certificate/nQenUV5l5EzIL1PyIVd2" TargetMode="External"/><Relationship Id="rId185" Type="http://schemas.openxmlformats.org/officeDocument/2006/relationships/hyperlink" Target="https://talan.bank.gov.ua/get-user-certificate/nQenUh1n1w6P-A5uZHDp" TargetMode="External"/><Relationship Id="rId392" Type="http://schemas.openxmlformats.org/officeDocument/2006/relationships/hyperlink" Target="https://talan.bank.gov.ua/get-user-certificate/nQenUdMkpej3nPRvxdID" TargetMode="External"/><Relationship Id="rId697" Type="http://schemas.openxmlformats.org/officeDocument/2006/relationships/hyperlink" Target="https://talan.bank.gov.ua/get-user-certificate/nQenU1Bzp_Tafc42tZKU" TargetMode="External"/><Relationship Id="rId252" Type="http://schemas.openxmlformats.org/officeDocument/2006/relationships/hyperlink" Target="https://talan.bank.gov.ua/get-user-certificate/nQenUpPHCaWIU07jHe1N" TargetMode="External"/><Relationship Id="rId1187" Type="http://schemas.openxmlformats.org/officeDocument/2006/relationships/hyperlink" Target="https://talan.bank.gov.ua/get-user-certificate/nQenUHiccZBOQ1lbpwhF" TargetMode="External"/><Relationship Id="rId112" Type="http://schemas.openxmlformats.org/officeDocument/2006/relationships/hyperlink" Target="https://talan.bank.gov.ua/get-user-certificate/nQenUBz5fuCv-ChVKW2f" TargetMode="External"/><Relationship Id="rId557" Type="http://schemas.openxmlformats.org/officeDocument/2006/relationships/hyperlink" Target="https://talan.bank.gov.ua/get-user-certificate/nQenU8Q-DeARHgDcZnaC" TargetMode="External"/><Relationship Id="rId764" Type="http://schemas.openxmlformats.org/officeDocument/2006/relationships/hyperlink" Target="https://talan.bank.gov.ua/get-user-certificate/nQenUgvXHXoz6B6-NhTx" TargetMode="External"/><Relationship Id="rId971" Type="http://schemas.openxmlformats.org/officeDocument/2006/relationships/hyperlink" Target="https://talan.bank.gov.ua/get-user-certificate/nQenUXSXdttRSFHehobu" TargetMode="External"/><Relationship Id="rId1394" Type="http://schemas.openxmlformats.org/officeDocument/2006/relationships/hyperlink" Target="https://talan.bank.gov.ua/get-user-certificate/nQenUt8taf8Csl4aLe95" TargetMode="External"/><Relationship Id="rId417" Type="http://schemas.openxmlformats.org/officeDocument/2006/relationships/hyperlink" Target="https://talan.bank.gov.ua/get-user-certificate/nQenUkEmpFhOJZUUsFAU" TargetMode="External"/><Relationship Id="rId624" Type="http://schemas.openxmlformats.org/officeDocument/2006/relationships/hyperlink" Target="https://talan.bank.gov.ua/get-user-certificate/nQenUVjXx2d-4UBeelD-" TargetMode="External"/><Relationship Id="rId831" Type="http://schemas.openxmlformats.org/officeDocument/2006/relationships/hyperlink" Target="https://talan.bank.gov.ua/get-user-certificate/nQenUIkOnEAkSi4WDOC5" TargetMode="External"/><Relationship Id="rId1047" Type="http://schemas.openxmlformats.org/officeDocument/2006/relationships/hyperlink" Target="https://talan.bank.gov.ua/get-user-certificate/nQenU9OvTLqa8DIHdaqB" TargetMode="External"/><Relationship Id="rId1254" Type="http://schemas.openxmlformats.org/officeDocument/2006/relationships/hyperlink" Target="https://talan.bank.gov.ua/get-user-certificate/nQenUm4iBQtPuGI3NoHG" TargetMode="External"/><Relationship Id="rId929" Type="http://schemas.openxmlformats.org/officeDocument/2006/relationships/hyperlink" Target="https://talan.bank.gov.ua/get-user-certificate/nQenUv2kTulhjGM_VtUM" TargetMode="External"/><Relationship Id="rId1114" Type="http://schemas.openxmlformats.org/officeDocument/2006/relationships/hyperlink" Target="https://talan.bank.gov.ua/get-user-certificate/nQenUFY0ExmB-E4H5WCL" TargetMode="External"/><Relationship Id="rId1321" Type="http://schemas.openxmlformats.org/officeDocument/2006/relationships/hyperlink" Target="https://talan.bank.gov.ua/get-user-certificate/nQenU2Fw5UD-o38zlHe-" TargetMode="External"/><Relationship Id="rId58" Type="http://schemas.openxmlformats.org/officeDocument/2006/relationships/hyperlink" Target="https://talan.bank.gov.ua/get-user-certificate/nQenUuS-M8--dCFyqBps" TargetMode="External"/><Relationship Id="rId1419" Type="http://schemas.openxmlformats.org/officeDocument/2006/relationships/hyperlink" Target="https://talan.bank.gov.ua/get-user-certificate/nQenUrWn_L-w4bxrThlM" TargetMode="External"/><Relationship Id="rId274" Type="http://schemas.openxmlformats.org/officeDocument/2006/relationships/hyperlink" Target="https://talan.bank.gov.ua/get-user-certificate/nQenU1jSKXRacGvSIOj6" TargetMode="External"/><Relationship Id="rId481" Type="http://schemas.openxmlformats.org/officeDocument/2006/relationships/hyperlink" Target="https://talan.bank.gov.ua/get-user-certificate/nQenUF6KRXuh6EGFbenP" TargetMode="External"/><Relationship Id="rId134" Type="http://schemas.openxmlformats.org/officeDocument/2006/relationships/hyperlink" Target="https://talan.bank.gov.ua/get-user-certificate/nQenU-cxTOCiHdxVwpyP" TargetMode="External"/><Relationship Id="rId579" Type="http://schemas.openxmlformats.org/officeDocument/2006/relationships/hyperlink" Target="https://talan.bank.gov.ua/get-user-certificate/nQenUXbITGh8r_ntvDGu" TargetMode="External"/><Relationship Id="rId786" Type="http://schemas.openxmlformats.org/officeDocument/2006/relationships/hyperlink" Target="https://talan.bank.gov.ua/get-user-certificate/nQenUZLuMMp_-Js_AT5P" TargetMode="External"/><Relationship Id="rId993" Type="http://schemas.openxmlformats.org/officeDocument/2006/relationships/hyperlink" Target="https://talan.bank.gov.ua/get-user-certificate/nQenU-y4IjA1_0m_koi6" TargetMode="External"/><Relationship Id="rId341" Type="http://schemas.openxmlformats.org/officeDocument/2006/relationships/hyperlink" Target="https://talan.bank.gov.ua/get-user-certificate/nQenUfv1xBYqS1pmfmTi" TargetMode="External"/><Relationship Id="rId439" Type="http://schemas.openxmlformats.org/officeDocument/2006/relationships/hyperlink" Target="https://talan.bank.gov.ua/get-user-certificate/nQenUz4zTSIOs2s0DauR" TargetMode="External"/><Relationship Id="rId646" Type="http://schemas.openxmlformats.org/officeDocument/2006/relationships/hyperlink" Target="https://talan.bank.gov.ua/get-user-certificate/nQenUKLlDwUMl-MAPXg9" TargetMode="External"/><Relationship Id="rId1069" Type="http://schemas.openxmlformats.org/officeDocument/2006/relationships/hyperlink" Target="https://talan.bank.gov.ua/get-user-certificate/nQenUycQZhpVFt5a2NgL" TargetMode="External"/><Relationship Id="rId1276" Type="http://schemas.openxmlformats.org/officeDocument/2006/relationships/hyperlink" Target="https://talan.bank.gov.ua/get-user-certificate/nQenUvlKz7yTkO_K6xIL" TargetMode="External"/><Relationship Id="rId201" Type="http://schemas.openxmlformats.org/officeDocument/2006/relationships/hyperlink" Target="https://talan.bank.gov.ua/get-user-certificate/nQenUQttqdE6F5urhyjG" TargetMode="External"/><Relationship Id="rId506" Type="http://schemas.openxmlformats.org/officeDocument/2006/relationships/hyperlink" Target="https://talan.bank.gov.ua/get-user-certificate/nQenUqevA-T_9A_qrLJ3" TargetMode="External"/><Relationship Id="rId853" Type="http://schemas.openxmlformats.org/officeDocument/2006/relationships/hyperlink" Target="https://talan.bank.gov.ua/get-user-certificate/nQenUsTcAjLyMMlGcJGw" TargetMode="External"/><Relationship Id="rId1136" Type="http://schemas.openxmlformats.org/officeDocument/2006/relationships/hyperlink" Target="https://talan.bank.gov.ua/get-user-certificate/nQenUQ2w69eEaQF4TSln" TargetMode="External"/><Relationship Id="rId713" Type="http://schemas.openxmlformats.org/officeDocument/2006/relationships/hyperlink" Target="https://talan.bank.gov.ua/get-user-certificate/nQenU-vzZ3I977S2nwxj" TargetMode="External"/><Relationship Id="rId920" Type="http://schemas.openxmlformats.org/officeDocument/2006/relationships/hyperlink" Target="https://talan.bank.gov.ua/get-user-certificate/nQenUuIprfIMBwzOMJOY" TargetMode="External"/><Relationship Id="rId1343" Type="http://schemas.openxmlformats.org/officeDocument/2006/relationships/hyperlink" Target="https://talan.bank.gov.ua/get-user-certificate/nQenU3AnBdIGVSltJj2-" TargetMode="External"/><Relationship Id="rId1203" Type="http://schemas.openxmlformats.org/officeDocument/2006/relationships/hyperlink" Target="https://talan.bank.gov.ua/get-user-certificate/nQenU_C9hh0B2CP8A7Au" TargetMode="External"/><Relationship Id="rId1410" Type="http://schemas.openxmlformats.org/officeDocument/2006/relationships/hyperlink" Target="https://talan.bank.gov.ua/get-user-certificate/nQenUoJKkhTwRqcCsY06" TargetMode="External"/><Relationship Id="rId296" Type="http://schemas.openxmlformats.org/officeDocument/2006/relationships/hyperlink" Target="https://talan.bank.gov.ua/get-user-certificate/nQenUOP-IILdqWmD3UcR" TargetMode="External"/><Relationship Id="rId156" Type="http://schemas.openxmlformats.org/officeDocument/2006/relationships/hyperlink" Target="https://talan.bank.gov.ua/get-user-certificate/nQenUlgfCLdd7gTMsXqR" TargetMode="External"/><Relationship Id="rId363" Type="http://schemas.openxmlformats.org/officeDocument/2006/relationships/hyperlink" Target="https://talan.bank.gov.ua/get-user-certificate/nQenUvxLpaq5G5vBmwTy" TargetMode="External"/><Relationship Id="rId570" Type="http://schemas.openxmlformats.org/officeDocument/2006/relationships/hyperlink" Target="https://talan.bank.gov.ua/get-user-certificate/nQenUdkXaaZQj0D75zuE" TargetMode="External"/><Relationship Id="rId223" Type="http://schemas.openxmlformats.org/officeDocument/2006/relationships/hyperlink" Target="https://talan.bank.gov.ua/get-user-certificate/nQenUvt0Knnf1qXuXD1U" TargetMode="External"/><Relationship Id="rId430" Type="http://schemas.openxmlformats.org/officeDocument/2006/relationships/hyperlink" Target="https://talan.bank.gov.ua/get-user-certificate/nQenUrMgB6SeO2IlLVeC" TargetMode="External"/><Relationship Id="rId668" Type="http://schemas.openxmlformats.org/officeDocument/2006/relationships/hyperlink" Target="https://talan.bank.gov.ua/get-user-certificate/nQenUZo4haEKItDdzkfT" TargetMode="External"/><Relationship Id="rId875" Type="http://schemas.openxmlformats.org/officeDocument/2006/relationships/hyperlink" Target="https://talan.bank.gov.ua/get-user-certificate/nQenUZh1uCx1pRXfg4po" TargetMode="External"/><Relationship Id="rId1060" Type="http://schemas.openxmlformats.org/officeDocument/2006/relationships/hyperlink" Target="https://talan.bank.gov.ua/get-user-certificate/nQenUgZcR1vdNyknECgV" TargetMode="External"/><Relationship Id="rId1298" Type="http://schemas.openxmlformats.org/officeDocument/2006/relationships/hyperlink" Target="https://talan.bank.gov.ua/get-user-certificate/nQenUiOnyRvjEewRSa5V" TargetMode="External"/><Relationship Id="rId528" Type="http://schemas.openxmlformats.org/officeDocument/2006/relationships/hyperlink" Target="https://talan.bank.gov.ua/get-user-certificate/nQenU5HlaSYO25VFog4T" TargetMode="External"/><Relationship Id="rId735" Type="http://schemas.openxmlformats.org/officeDocument/2006/relationships/hyperlink" Target="https://talan.bank.gov.ua/get-user-certificate/nQenUWDySQnz5jIoLWki" TargetMode="External"/><Relationship Id="rId942" Type="http://schemas.openxmlformats.org/officeDocument/2006/relationships/hyperlink" Target="https://talan.bank.gov.ua/get-user-certificate/nQenUKtwWe5bBAFSkbGW" TargetMode="External"/><Relationship Id="rId1158" Type="http://schemas.openxmlformats.org/officeDocument/2006/relationships/hyperlink" Target="https://talan.bank.gov.ua/get-user-certificate/nQenUbnkMDTOQpvWMHcn" TargetMode="External"/><Relationship Id="rId1365" Type="http://schemas.openxmlformats.org/officeDocument/2006/relationships/hyperlink" Target="https://talan.bank.gov.ua/get-user-certificate/nQenUNFy3jgELenuLyuX" TargetMode="External"/><Relationship Id="rId1018" Type="http://schemas.openxmlformats.org/officeDocument/2006/relationships/hyperlink" Target="https://talan.bank.gov.ua/get-user-certificate/nQenUI-Krqia4QkO4tyG" TargetMode="External"/><Relationship Id="rId1225" Type="http://schemas.openxmlformats.org/officeDocument/2006/relationships/hyperlink" Target="https://talan.bank.gov.ua/get-user-certificate/nQenUMnBGYfRtqVUnPqS" TargetMode="External"/><Relationship Id="rId1432" Type="http://schemas.openxmlformats.org/officeDocument/2006/relationships/hyperlink" Target="https://talan.bank.gov.ua/get-user-certificate/SD20SF9O3VGH7nsI_kyT" TargetMode="External"/><Relationship Id="rId71" Type="http://schemas.openxmlformats.org/officeDocument/2006/relationships/hyperlink" Target="https://talan.bank.gov.ua/get-user-certificate/nQenUh2ffJcOOScwL7Fc" TargetMode="External"/><Relationship Id="rId802" Type="http://schemas.openxmlformats.org/officeDocument/2006/relationships/hyperlink" Target="https://talan.bank.gov.ua/get-user-certificate/nQenUGugcSQoN6lFSYrO" TargetMode="External"/><Relationship Id="rId29" Type="http://schemas.openxmlformats.org/officeDocument/2006/relationships/hyperlink" Target="https://talan.bank.gov.ua/get-user-certificate/nQenUaTCJZspAqtpd-E6" TargetMode="External"/><Relationship Id="rId178" Type="http://schemas.openxmlformats.org/officeDocument/2006/relationships/hyperlink" Target="https://talan.bank.gov.ua/get-user-certificate/nQenUf6lC4XaOnhTbd40" TargetMode="External"/><Relationship Id="rId385" Type="http://schemas.openxmlformats.org/officeDocument/2006/relationships/hyperlink" Target="https://talan.bank.gov.ua/get-user-certificate/nQenUBS2U2T62fo6rpKY" TargetMode="External"/><Relationship Id="rId592" Type="http://schemas.openxmlformats.org/officeDocument/2006/relationships/hyperlink" Target="https://talan.bank.gov.ua/get-user-certificate/nQenUZTzhhk_GkhjIWfs" TargetMode="External"/><Relationship Id="rId245" Type="http://schemas.openxmlformats.org/officeDocument/2006/relationships/hyperlink" Target="https://talan.bank.gov.ua/get-user-certificate/nQenU-kAI_84mhQ55neS" TargetMode="External"/><Relationship Id="rId452" Type="http://schemas.openxmlformats.org/officeDocument/2006/relationships/hyperlink" Target="https://talan.bank.gov.ua/get-user-certificate/nQenUMTlBB_-oO3pq-WV" TargetMode="External"/><Relationship Id="rId897" Type="http://schemas.openxmlformats.org/officeDocument/2006/relationships/hyperlink" Target="https://talan.bank.gov.ua/get-user-certificate/nQenUrvRQhmpcsPCW_Uw" TargetMode="External"/><Relationship Id="rId1082" Type="http://schemas.openxmlformats.org/officeDocument/2006/relationships/hyperlink" Target="https://talan.bank.gov.ua/get-user-certificate/nQenUmzEic810H3LAkr7" TargetMode="External"/><Relationship Id="rId105" Type="http://schemas.openxmlformats.org/officeDocument/2006/relationships/hyperlink" Target="https://talan.bank.gov.ua/get-user-certificate/nQenUKnJWRRPj3KfUhAD" TargetMode="External"/><Relationship Id="rId312" Type="http://schemas.openxmlformats.org/officeDocument/2006/relationships/hyperlink" Target="https://talan.bank.gov.ua/get-user-certificate/nQenUNK6xlpDTTkRj2tj" TargetMode="External"/><Relationship Id="rId757" Type="http://schemas.openxmlformats.org/officeDocument/2006/relationships/hyperlink" Target="https://talan.bank.gov.ua/get-user-certificate/nQenU4UaE_hRixhz4SJl" TargetMode="External"/><Relationship Id="rId964" Type="http://schemas.openxmlformats.org/officeDocument/2006/relationships/hyperlink" Target="https://talan.bank.gov.ua/get-user-certificate/nQenUgUPU6FPNm5ySc9v" TargetMode="External"/><Relationship Id="rId1387" Type="http://schemas.openxmlformats.org/officeDocument/2006/relationships/hyperlink" Target="https://talan.bank.gov.ua/get-user-certificate/nQenUMnppyG8KgDrnvPZ" TargetMode="External"/><Relationship Id="rId93" Type="http://schemas.openxmlformats.org/officeDocument/2006/relationships/hyperlink" Target="https://talan.bank.gov.ua/get-user-certificate/nQenU0a-ZUqWRUMc4l-R" TargetMode="External"/><Relationship Id="rId617" Type="http://schemas.openxmlformats.org/officeDocument/2006/relationships/hyperlink" Target="https://talan.bank.gov.ua/get-user-certificate/nQenUu50OzMnv6Fwp_zW" TargetMode="External"/><Relationship Id="rId824" Type="http://schemas.openxmlformats.org/officeDocument/2006/relationships/hyperlink" Target="https://talan.bank.gov.ua/get-user-certificate/nQenUFtjeYsu3nl-y67_" TargetMode="External"/><Relationship Id="rId1247" Type="http://schemas.openxmlformats.org/officeDocument/2006/relationships/hyperlink" Target="https://talan.bank.gov.ua/get-user-certificate/nQenU7uQ7Wm9l-8ZFmW_" TargetMode="External"/><Relationship Id="rId1107" Type="http://schemas.openxmlformats.org/officeDocument/2006/relationships/hyperlink" Target="https://talan.bank.gov.ua/get-user-certificate/nQenUKdcYAHdcIEEpfpn" TargetMode="External"/><Relationship Id="rId1314" Type="http://schemas.openxmlformats.org/officeDocument/2006/relationships/hyperlink" Target="https://talan.bank.gov.ua/get-user-certificate/nQenUGo_b2riW4UH2zWw" TargetMode="External"/><Relationship Id="rId20" Type="http://schemas.openxmlformats.org/officeDocument/2006/relationships/hyperlink" Target="https://talan.bank.gov.ua/get-user-certificate/nQenUFbuOgI6urP7KQdu" TargetMode="External"/><Relationship Id="rId267" Type="http://schemas.openxmlformats.org/officeDocument/2006/relationships/hyperlink" Target="https://talan.bank.gov.ua/get-user-certificate/nQenUnx-ueJjHfshnqEP" TargetMode="External"/><Relationship Id="rId474" Type="http://schemas.openxmlformats.org/officeDocument/2006/relationships/hyperlink" Target="https://talan.bank.gov.ua/get-user-certificate/nQenU8GjdVBtMYklT3DQ" TargetMode="External"/><Relationship Id="rId127" Type="http://schemas.openxmlformats.org/officeDocument/2006/relationships/hyperlink" Target="https://talan.bank.gov.ua/get-user-certificate/nQenULfC_ZjNvsrlPe1F" TargetMode="External"/><Relationship Id="rId681" Type="http://schemas.openxmlformats.org/officeDocument/2006/relationships/hyperlink" Target="https://talan.bank.gov.ua/get-user-certificate/nQenU53eZhXo9L55VoRW" TargetMode="External"/><Relationship Id="rId779" Type="http://schemas.openxmlformats.org/officeDocument/2006/relationships/hyperlink" Target="https://talan.bank.gov.ua/get-user-certificate/nQenUqd-8feUVmK4bOl3" TargetMode="External"/><Relationship Id="rId986" Type="http://schemas.openxmlformats.org/officeDocument/2006/relationships/hyperlink" Target="https://talan.bank.gov.ua/get-user-certificate/nQenU5bBaVoknOmnZNAS" TargetMode="External"/><Relationship Id="rId334" Type="http://schemas.openxmlformats.org/officeDocument/2006/relationships/hyperlink" Target="https://talan.bank.gov.ua/get-user-certificate/nQenUL0BbNEg1pTBwdSq" TargetMode="External"/><Relationship Id="rId541" Type="http://schemas.openxmlformats.org/officeDocument/2006/relationships/hyperlink" Target="https://talan.bank.gov.ua/get-user-certificate/nQenUTlDstY0wlsY4fh6" TargetMode="External"/><Relationship Id="rId639" Type="http://schemas.openxmlformats.org/officeDocument/2006/relationships/hyperlink" Target="https://talan.bank.gov.ua/get-user-certificate/nQenUjuZPVR6DPMOfyCX" TargetMode="External"/><Relationship Id="rId1171" Type="http://schemas.openxmlformats.org/officeDocument/2006/relationships/hyperlink" Target="https://talan.bank.gov.ua/get-user-certificate/nQenUdkyMMMM96DaScTO" TargetMode="External"/><Relationship Id="rId1269" Type="http://schemas.openxmlformats.org/officeDocument/2006/relationships/hyperlink" Target="https://talan.bank.gov.ua/get-user-certificate/nQenUc5YCeWXhiy9JdTo" TargetMode="External"/><Relationship Id="rId401" Type="http://schemas.openxmlformats.org/officeDocument/2006/relationships/hyperlink" Target="https://talan.bank.gov.ua/get-user-certificate/nQenU9f9p1EOoNxQJw-M" TargetMode="External"/><Relationship Id="rId846" Type="http://schemas.openxmlformats.org/officeDocument/2006/relationships/hyperlink" Target="https://talan.bank.gov.ua/get-user-certificate/nQenUcLOffSddRJZbCFn" TargetMode="External"/><Relationship Id="rId1031" Type="http://schemas.openxmlformats.org/officeDocument/2006/relationships/hyperlink" Target="https://talan.bank.gov.ua/get-user-certificate/nQenUQZfFUHEjb2Z1v0B" TargetMode="External"/><Relationship Id="rId1129" Type="http://schemas.openxmlformats.org/officeDocument/2006/relationships/hyperlink" Target="https://talan.bank.gov.ua/get-user-certificate/nQenUFxLy2DMktVVNhWP" TargetMode="External"/><Relationship Id="rId706" Type="http://schemas.openxmlformats.org/officeDocument/2006/relationships/hyperlink" Target="https://talan.bank.gov.ua/get-user-certificate/nQenUviWY3dn4Sju_u78" TargetMode="External"/><Relationship Id="rId913" Type="http://schemas.openxmlformats.org/officeDocument/2006/relationships/hyperlink" Target="https://talan.bank.gov.ua/get-user-certificate/nQenUztAUda84RnccUt0" TargetMode="External"/><Relationship Id="rId1336" Type="http://schemas.openxmlformats.org/officeDocument/2006/relationships/hyperlink" Target="https://talan.bank.gov.ua/get-user-certificate/nQenUmKgIpICRSamuBRJ" TargetMode="External"/><Relationship Id="rId42" Type="http://schemas.openxmlformats.org/officeDocument/2006/relationships/hyperlink" Target="https://talan.bank.gov.ua/get-user-certificate/nQenUUwdJu-lvXfDbCNg" TargetMode="External"/><Relationship Id="rId1403" Type="http://schemas.openxmlformats.org/officeDocument/2006/relationships/hyperlink" Target="https://talan.bank.gov.ua/get-user-certificate/nQenUzbKGnX1bjW_-K0j" TargetMode="External"/><Relationship Id="rId191" Type="http://schemas.openxmlformats.org/officeDocument/2006/relationships/hyperlink" Target="https://talan.bank.gov.ua/get-user-certificate/nQenUGBfUSrHN7OPINhb" TargetMode="External"/><Relationship Id="rId289" Type="http://schemas.openxmlformats.org/officeDocument/2006/relationships/hyperlink" Target="https://talan.bank.gov.ua/get-user-certificate/nQenUXP9NySQgJVD525g" TargetMode="External"/><Relationship Id="rId496" Type="http://schemas.openxmlformats.org/officeDocument/2006/relationships/hyperlink" Target="https://talan.bank.gov.ua/get-user-certificate/nQenUUvm3keGqPwXGTPL" TargetMode="External"/><Relationship Id="rId149" Type="http://schemas.openxmlformats.org/officeDocument/2006/relationships/hyperlink" Target="https://talan.bank.gov.ua/get-user-certificate/nQenUlNejyixfbsL5hGI" TargetMode="External"/><Relationship Id="rId356" Type="http://schemas.openxmlformats.org/officeDocument/2006/relationships/hyperlink" Target="https://talan.bank.gov.ua/get-user-certificate/nQenUxfb6yV_TysR3i6_" TargetMode="External"/><Relationship Id="rId563" Type="http://schemas.openxmlformats.org/officeDocument/2006/relationships/hyperlink" Target="https://talan.bank.gov.ua/get-user-certificate/nQenU-GqyVbkTf1IZEwO" TargetMode="External"/><Relationship Id="rId770" Type="http://schemas.openxmlformats.org/officeDocument/2006/relationships/hyperlink" Target="https://talan.bank.gov.ua/get-user-certificate/nQenUSFGmDKG9aOFjIUx" TargetMode="External"/><Relationship Id="rId1193" Type="http://schemas.openxmlformats.org/officeDocument/2006/relationships/hyperlink" Target="https://talan.bank.gov.ua/get-user-certificate/nQenUtSIVPf6_Z4-rmF2" TargetMode="External"/><Relationship Id="rId216" Type="http://schemas.openxmlformats.org/officeDocument/2006/relationships/hyperlink" Target="https://talan.bank.gov.ua/get-user-certificate/nQenUhrTvlOosYn_yJTJ" TargetMode="External"/><Relationship Id="rId423" Type="http://schemas.openxmlformats.org/officeDocument/2006/relationships/hyperlink" Target="https://talan.bank.gov.ua/get-user-certificate/nQenUfSrtRxS8ybnCDoN" TargetMode="External"/><Relationship Id="rId868" Type="http://schemas.openxmlformats.org/officeDocument/2006/relationships/hyperlink" Target="https://talan.bank.gov.ua/get-user-certificate/nQenU6Ku8RaL-Qtzh3ja" TargetMode="External"/><Relationship Id="rId1053" Type="http://schemas.openxmlformats.org/officeDocument/2006/relationships/hyperlink" Target="https://talan.bank.gov.ua/get-user-certificate/nQenU-XauwnS74r_VuyE" TargetMode="External"/><Relationship Id="rId1260" Type="http://schemas.openxmlformats.org/officeDocument/2006/relationships/hyperlink" Target="https://talan.bank.gov.ua/get-user-certificate/nQenU4QFYaF5X1kfIWQY" TargetMode="External"/><Relationship Id="rId630" Type="http://schemas.openxmlformats.org/officeDocument/2006/relationships/hyperlink" Target="https://talan.bank.gov.ua/get-user-certificate/nQenUGYvz4M5xFsQiFwx" TargetMode="External"/><Relationship Id="rId728" Type="http://schemas.openxmlformats.org/officeDocument/2006/relationships/hyperlink" Target="https://talan.bank.gov.ua/get-user-certificate/nQenUC4NXAn8kgxUC7B-" TargetMode="External"/><Relationship Id="rId935" Type="http://schemas.openxmlformats.org/officeDocument/2006/relationships/hyperlink" Target="https://talan.bank.gov.ua/get-user-certificate/nQenUjM6T1fYhR16Tr_m" TargetMode="External"/><Relationship Id="rId1358" Type="http://schemas.openxmlformats.org/officeDocument/2006/relationships/hyperlink" Target="https://talan.bank.gov.ua/get-user-certificate/nQenUfVrjVsGIwMkGyRl" TargetMode="External"/><Relationship Id="rId64" Type="http://schemas.openxmlformats.org/officeDocument/2006/relationships/hyperlink" Target="https://talan.bank.gov.ua/get-user-certificate/nQenU1SdBZzP01oBbopq" TargetMode="External"/><Relationship Id="rId1120" Type="http://schemas.openxmlformats.org/officeDocument/2006/relationships/hyperlink" Target="https://talan.bank.gov.ua/get-user-certificate/nQenUTClvLhoNE1m3E4J" TargetMode="External"/><Relationship Id="rId1218" Type="http://schemas.openxmlformats.org/officeDocument/2006/relationships/hyperlink" Target="https://talan.bank.gov.ua/get-user-certificate/nQenU3bsGlxdxo06eAdu" TargetMode="External"/><Relationship Id="rId1425" Type="http://schemas.openxmlformats.org/officeDocument/2006/relationships/hyperlink" Target="https://talan.bank.gov.ua/get-user-certificate/nQenUpNz8ulfq8y1cWPK" TargetMode="External"/><Relationship Id="rId280" Type="http://schemas.openxmlformats.org/officeDocument/2006/relationships/hyperlink" Target="https://talan.bank.gov.ua/get-user-certificate/nQenUDxS95jSGeXRVD7g" TargetMode="External"/><Relationship Id="rId140" Type="http://schemas.openxmlformats.org/officeDocument/2006/relationships/hyperlink" Target="https://talan.bank.gov.ua/get-user-certificate/nQenUo53bexvwqgmODpF" TargetMode="External"/><Relationship Id="rId378" Type="http://schemas.openxmlformats.org/officeDocument/2006/relationships/hyperlink" Target="https://talan.bank.gov.ua/get-user-certificate/nQenUETEh0mTXujqPNm6" TargetMode="External"/><Relationship Id="rId585" Type="http://schemas.openxmlformats.org/officeDocument/2006/relationships/hyperlink" Target="https://talan.bank.gov.ua/get-user-certificate/nQenUyGZYB7fnVyHweBk" TargetMode="External"/><Relationship Id="rId792" Type="http://schemas.openxmlformats.org/officeDocument/2006/relationships/hyperlink" Target="https://talan.bank.gov.ua/get-user-certificate/nQenUbK8dEF3XUMfg2T8" TargetMode="External"/><Relationship Id="rId6" Type="http://schemas.openxmlformats.org/officeDocument/2006/relationships/hyperlink" Target="https://talan.bank.gov.ua/get-user-certificate/nQenUXll-IxCeECYch57" TargetMode="External"/><Relationship Id="rId238" Type="http://schemas.openxmlformats.org/officeDocument/2006/relationships/hyperlink" Target="https://talan.bank.gov.ua/get-user-certificate/nQenUXhrCjdF5c0O4xQZ" TargetMode="External"/><Relationship Id="rId445" Type="http://schemas.openxmlformats.org/officeDocument/2006/relationships/hyperlink" Target="https://talan.bank.gov.ua/get-user-certificate/nQenUGXyHd4erSruXsr7" TargetMode="External"/><Relationship Id="rId652" Type="http://schemas.openxmlformats.org/officeDocument/2006/relationships/hyperlink" Target="https://talan.bank.gov.ua/get-user-certificate/nQenU-82Rh2Xkj_rJtJg" TargetMode="External"/><Relationship Id="rId1075" Type="http://schemas.openxmlformats.org/officeDocument/2006/relationships/hyperlink" Target="https://talan.bank.gov.ua/get-user-certificate/nQenU1js-BnXZe0-iBNa" TargetMode="External"/><Relationship Id="rId1282" Type="http://schemas.openxmlformats.org/officeDocument/2006/relationships/hyperlink" Target="https://talan.bank.gov.ua/get-user-certificate/nQenUYWjqiNSXOcdh3mk" TargetMode="External"/><Relationship Id="rId305" Type="http://schemas.openxmlformats.org/officeDocument/2006/relationships/hyperlink" Target="https://talan.bank.gov.ua/get-user-certificate/nQenUAO0eVNwpjPHewWC" TargetMode="External"/><Relationship Id="rId512" Type="http://schemas.openxmlformats.org/officeDocument/2006/relationships/hyperlink" Target="https://talan.bank.gov.ua/get-user-certificate/nQenUrCRLUysHRjjE6jz" TargetMode="External"/><Relationship Id="rId957" Type="http://schemas.openxmlformats.org/officeDocument/2006/relationships/hyperlink" Target="https://talan.bank.gov.ua/get-user-certificate/nQenUpnXHgje3il7j4o7" TargetMode="External"/><Relationship Id="rId1142" Type="http://schemas.openxmlformats.org/officeDocument/2006/relationships/hyperlink" Target="https://talan.bank.gov.ua/get-user-certificate/nQenUKbShWcxXtrFtNNt" TargetMode="External"/><Relationship Id="rId86" Type="http://schemas.openxmlformats.org/officeDocument/2006/relationships/hyperlink" Target="https://talan.bank.gov.ua/get-user-certificate/nQenUfk4x3q0JoVU4V-i" TargetMode="External"/><Relationship Id="rId817" Type="http://schemas.openxmlformats.org/officeDocument/2006/relationships/hyperlink" Target="https://talan.bank.gov.ua/get-user-certificate/nQenUW0jF5GHQh48th9t" TargetMode="External"/><Relationship Id="rId1002" Type="http://schemas.openxmlformats.org/officeDocument/2006/relationships/hyperlink" Target="https://talan.bank.gov.ua/get-user-certificate/nQenUOdpVcJROUg3Qn3s" TargetMode="External"/><Relationship Id="rId1307" Type="http://schemas.openxmlformats.org/officeDocument/2006/relationships/hyperlink" Target="https://talan.bank.gov.ua/get-user-certificate/nQenU43OnrowQed7Kn0P" TargetMode="External"/><Relationship Id="rId13" Type="http://schemas.openxmlformats.org/officeDocument/2006/relationships/hyperlink" Target="https://talan.bank.gov.ua/get-user-certificate/nQenUhopZhatjHrUVNt8" TargetMode="External"/><Relationship Id="rId162" Type="http://schemas.openxmlformats.org/officeDocument/2006/relationships/hyperlink" Target="https://talan.bank.gov.ua/get-user-certificate/nQenUUMs5pTSrkifavuP" TargetMode="External"/><Relationship Id="rId467" Type="http://schemas.openxmlformats.org/officeDocument/2006/relationships/hyperlink" Target="https://talan.bank.gov.ua/get-user-certificate/nQenU8BodOeZqSP7T82d" TargetMode="External"/><Relationship Id="rId1097" Type="http://schemas.openxmlformats.org/officeDocument/2006/relationships/hyperlink" Target="https://talan.bank.gov.ua/get-user-certificate/nQenUdxKLaf49hn9FM2q" TargetMode="External"/><Relationship Id="rId674" Type="http://schemas.openxmlformats.org/officeDocument/2006/relationships/hyperlink" Target="https://talan.bank.gov.ua/get-user-certificate/nQenU-FkygCYoUiLWyJZ" TargetMode="External"/><Relationship Id="rId881" Type="http://schemas.openxmlformats.org/officeDocument/2006/relationships/hyperlink" Target="https://talan.bank.gov.ua/get-user-certificate/nQenUya7JkL2Ls6t6Pdv" TargetMode="External"/><Relationship Id="rId979" Type="http://schemas.openxmlformats.org/officeDocument/2006/relationships/hyperlink" Target="https://talan.bank.gov.ua/get-user-certificate/nQenU3qxkAhBK_f9GZt3" TargetMode="External"/><Relationship Id="rId327" Type="http://schemas.openxmlformats.org/officeDocument/2006/relationships/hyperlink" Target="https://talan.bank.gov.ua/get-user-certificate/nQenUsc3eBqp6R865UcO" TargetMode="External"/><Relationship Id="rId534" Type="http://schemas.openxmlformats.org/officeDocument/2006/relationships/hyperlink" Target="https://talan.bank.gov.ua/get-user-certificate/nQenUC1NU9aHpZTjIZ-G" TargetMode="External"/><Relationship Id="rId741" Type="http://schemas.openxmlformats.org/officeDocument/2006/relationships/hyperlink" Target="https://talan.bank.gov.ua/get-user-certificate/nQenUc9glCxmhFkmFJiO" TargetMode="External"/><Relationship Id="rId839" Type="http://schemas.openxmlformats.org/officeDocument/2006/relationships/hyperlink" Target="https://talan.bank.gov.ua/get-user-certificate/nQenUH1WlMPYDwcGd9tS" TargetMode="External"/><Relationship Id="rId1164" Type="http://schemas.openxmlformats.org/officeDocument/2006/relationships/hyperlink" Target="https://talan.bank.gov.ua/get-user-certificate/nQenUUMNzhK8ETQ5VGcq" TargetMode="External"/><Relationship Id="rId1371" Type="http://schemas.openxmlformats.org/officeDocument/2006/relationships/hyperlink" Target="https://talan.bank.gov.ua/get-user-certificate/nQenUs9fCuSKbEPUQg9p" TargetMode="External"/><Relationship Id="rId601" Type="http://schemas.openxmlformats.org/officeDocument/2006/relationships/hyperlink" Target="https://talan.bank.gov.ua/get-user-certificate/nQenUmVzztaZBHMVmg-8" TargetMode="External"/><Relationship Id="rId1024" Type="http://schemas.openxmlformats.org/officeDocument/2006/relationships/hyperlink" Target="https://talan.bank.gov.ua/get-user-certificate/nQenUQg1SVtewsl_jjXA" TargetMode="External"/><Relationship Id="rId1231" Type="http://schemas.openxmlformats.org/officeDocument/2006/relationships/hyperlink" Target="https://talan.bank.gov.ua/get-user-certificate/nQenU9wQ7hUN2g3x9lU3" TargetMode="External"/><Relationship Id="rId906" Type="http://schemas.openxmlformats.org/officeDocument/2006/relationships/hyperlink" Target="https://talan.bank.gov.ua/get-user-certificate/nQenUtZ0VC_lm1EACukH" TargetMode="External"/><Relationship Id="rId1329" Type="http://schemas.openxmlformats.org/officeDocument/2006/relationships/hyperlink" Target="https://talan.bank.gov.ua/get-user-certificate/nQenUf-h0Tbdicep8TBy" TargetMode="External"/><Relationship Id="rId35" Type="http://schemas.openxmlformats.org/officeDocument/2006/relationships/hyperlink" Target="https://talan.bank.gov.ua/get-user-certificate/nQenUxIKyqqpcxbe9dhy" TargetMode="External"/><Relationship Id="rId184" Type="http://schemas.openxmlformats.org/officeDocument/2006/relationships/hyperlink" Target="https://talan.bank.gov.ua/get-user-certificate/nQenUkv9hwXE4kf-qBX_" TargetMode="External"/><Relationship Id="rId391" Type="http://schemas.openxmlformats.org/officeDocument/2006/relationships/hyperlink" Target="https://talan.bank.gov.ua/get-user-certificate/nQenUEk_pj_oWGYchw4y" TargetMode="External"/><Relationship Id="rId251" Type="http://schemas.openxmlformats.org/officeDocument/2006/relationships/hyperlink" Target="https://talan.bank.gov.ua/get-user-certificate/nQenU31GHMMZ79poYnWe" TargetMode="External"/><Relationship Id="rId489" Type="http://schemas.openxmlformats.org/officeDocument/2006/relationships/hyperlink" Target="https://talan.bank.gov.ua/get-user-certificate/nQenU9QpUOIRWL04xCJs" TargetMode="External"/><Relationship Id="rId696" Type="http://schemas.openxmlformats.org/officeDocument/2006/relationships/hyperlink" Target="https://talan.bank.gov.ua/get-user-certificate/nQenUNRsO32ruwkceEsp" TargetMode="External"/><Relationship Id="rId349" Type="http://schemas.openxmlformats.org/officeDocument/2006/relationships/hyperlink" Target="https://talan.bank.gov.ua/get-user-certificate/nQenUr41wb_fPEAkB0gu" TargetMode="External"/><Relationship Id="rId556" Type="http://schemas.openxmlformats.org/officeDocument/2006/relationships/hyperlink" Target="https://talan.bank.gov.ua/get-user-certificate/nQenUv2b50zS0agZ-Q6S" TargetMode="External"/><Relationship Id="rId763" Type="http://schemas.openxmlformats.org/officeDocument/2006/relationships/hyperlink" Target="https://talan.bank.gov.ua/get-user-certificate/nQenU_W8MO-2SwHkiGYH" TargetMode="External"/><Relationship Id="rId1186" Type="http://schemas.openxmlformats.org/officeDocument/2006/relationships/hyperlink" Target="https://talan.bank.gov.ua/get-user-certificate/nQenUzvMOQRv_YBKOlhj" TargetMode="External"/><Relationship Id="rId1393" Type="http://schemas.openxmlformats.org/officeDocument/2006/relationships/hyperlink" Target="https://talan.bank.gov.ua/get-user-certificate/nQenUi5yMRlBDOX78NG8" TargetMode="External"/><Relationship Id="rId111" Type="http://schemas.openxmlformats.org/officeDocument/2006/relationships/hyperlink" Target="https://talan.bank.gov.ua/get-user-certificate/nQenUr-tor_mnxkUwvfM" TargetMode="External"/><Relationship Id="rId209" Type="http://schemas.openxmlformats.org/officeDocument/2006/relationships/hyperlink" Target="https://talan.bank.gov.ua/get-user-certificate/nQenU2jaU2iRYOYdwC1l" TargetMode="External"/><Relationship Id="rId416" Type="http://schemas.openxmlformats.org/officeDocument/2006/relationships/hyperlink" Target="https://talan.bank.gov.ua/get-user-certificate/nQenUN48AfOs06lbfONi" TargetMode="External"/><Relationship Id="rId970" Type="http://schemas.openxmlformats.org/officeDocument/2006/relationships/hyperlink" Target="https://talan.bank.gov.ua/get-user-certificate/nQenUIKwQvFzle1NJiIA" TargetMode="External"/><Relationship Id="rId1046" Type="http://schemas.openxmlformats.org/officeDocument/2006/relationships/hyperlink" Target="https://talan.bank.gov.ua/get-user-certificate/nQenUXvRKVdVXQfJhHGM" TargetMode="External"/><Relationship Id="rId1253" Type="http://schemas.openxmlformats.org/officeDocument/2006/relationships/hyperlink" Target="https://talan.bank.gov.ua/get-user-certificate/nQenUGRlLNgWsZ4oFWEa" TargetMode="External"/><Relationship Id="rId623" Type="http://schemas.openxmlformats.org/officeDocument/2006/relationships/hyperlink" Target="https://talan.bank.gov.ua/get-user-certificate/nQenUECeFeCDFMP02YEx" TargetMode="External"/><Relationship Id="rId830" Type="http://schemas.openxmlformats.org/officeDocument/2006/relationships/hyperlink" Target="https://talan.bank.gov.ua/get-user-certificate/nQenU0UMvh4LWn24FMcO" TargetMode="External"/><Relationship Id="rId928" Type="http://schemas.openxmlformats.org/officeDocument/2006/relationships/hyperlink" Target="https://talan.bank.gov.ua/get-user-certificate/nQenUa2fkSH3da6Z4_ut" TargetMode="External"/><Relationship Id="rId57" Type="http://schemas.openxmlformats.org/officeDocument/2006/relationships/hyperlink" Target="https://talan.bank.gov.ua/get-user-certificate/nQenU0pk_W73sHXkAyvb" TargetMode="External"/><Relationship Id="rId1113" Type="http://schemas.openxmlformats.org/officeDocument/2006/relationships/hyperlink" Target="https://talan.bank.gov.ua/get-user-certificate/nQenUlqIKxG6iGBWssJs" TargetMode="External"/><Relationship Id="rId1320" Type="http://schemas.openxmlformats.org/officeDocument/2006/relationships/hyperlink" Target="https://talan.bank.gov.ua/get-user-certificate/nQenUm9kU5c2u1qE4cgh" TargetMode="External"/><Relationship Id="rId1418" Type="http://schemas.openxmlformats.org/officeDocument/2006/relationships/hyperlink" Target="https://talan.bank.gov.ua/get-user-certificate/nQenU2TcrebHJ_3RmVXj" TargetMode="External"/><Relationship Id="rId273" Type="http://schemas.openxmlformats.org/officeDocument/2006/relationships/hyperlink" Target="https://talan.bank.gov.ua/get-user-certificate/nQenU3i-DhJkWP0DSlDX" TargetMode="External"/><Relationship Id="rId480" Type="http://schemas.openxmlformats.org/officeDocument/2006/relationships/hyperlink" Target="https://talan.bank.gov.ua/get-user-certificate/nQenUmhQVYv_SKi7JWxA" TargetMode="External"/><Relationship Id="rId133" Type="http://schemas.openxmlformats.org/officeDocument/2006/relationships/hyperlink" Target="https://talan.bank.gov.ua/get-user-certificate/nQenUxTziCbyiD4tb8Rv" TargetMode="External"/><Relationship Id="rId340" Type="http://schemas.openxmlformats.org/officeDocument/2006/relationships/hyperlink" Target="https://talan.bank.gov.ua/get-user-certificate/nQenU_nUMnGo3FJ8qG_k" TargetMode="External"/><Relationship Id="rId578" Type="http://schemas.openxmlformats.org/officeDocument/2006/relationships/hyperlink" Target="https://talan.bank.gov.ua/get-user-certificate/nQenUGrqBUsIK8-FxkBw" TargetMode="External"/><Relationship Id="rId785" Type="http://schemas.openxmlformats.org/officeDocument/2006/relationships/hyperlink" Target="https://talan.bank.gov.ua/get-user-certificate/nQenUxGFXlPw2ka9y1N2" TargetMode="External"/><Relationship Id="rId992" Type="http://schemas.openxmlformats.org/officeDocument/2006/relationships/hyperlink" Target="https://talan.bank.gov.ua/get-user-certificate/nQenUad3fmbBylFvEoWR" TargetMode="External"/><Relationship Id="rId200" Type="http://schemas.openxmlformats.org/officeDocument/2006/relationships/hyperlink" Target="https://talan.bank.gov.ua/get-user-certificate/nQenUBjdnMeFlTMi4z7C" TargetMode="External"/><Relationship Id="rId438" Type="http://schemas.openxmlformats.org/officeDocument/2006/relationships/hyperlink" Target="https://talan.bank.gov.ua/get-user-certificate/nQenUxKV4O8471Sb7Jqi" TargetMode="External"/><Relationship Id="rId645" Type="http://schemas.openxmlformats.org/officeDocument/2006/relationships/hyperlink" Target="https://talan.bank.gov.ua/get-user-certificate/nQenU_ZK3NEMO_G74aKc" TargetMode="External"/><Relationship Id="rId852" Type="http://schemas.openxmlformats.org/officeDocument/2006/relationships/hyperlink" Target="https://talan.bank.gov.ua/get-user-certificate/nQenUIKDriie6ObS6xUT" TargetMode="External"/><Relationship Id="rId1068" Type="http://schemas.openxmlformats.org/officeDocument/2006/relationships/hyperlink" Target="https://talan.bank.gov.ua/get-user-certificate/nQenUj43E7XcxBrRnij6" TargetMode="External"/><Relationship Id="rId1275" Type="http://schemas.openxmlformats.org/officeDocument/2006/relationships/hyperlink" Target="https://talan.bank.gov.ua/get-user-certificate/nQenUK0wCmXJm20aMNNf" TargetMode="External"/><Relationship Id="rId505" Type="http://schemas.openxmlformats.org/officeDocument/2006/relationships/hyperlink" Target="https://talan.bank.gov.ua/get-user-certificate/nQenUSS95PammZBifTGi" TargetMode="External"/><Relationship Id="rId712" Type="http://schemas.openxmlformats.org/officeDocument/2006/relationships/hyperlink" Target="https://talan.bank.gov.ua/get-user-certificate/nQenU7EeNmg7FvJ6exXB" TargetMode="External"/><Relationship Id="rId1135" Type="http://schemas.openxmlformats.org/officeDocument/2006/relationships/hyperlink" Target="https://talan.bank.gov.ua/get-user-certificate/nQenUCGsGcVl4kH0G_0z" TargetMode="External"/><Relationship Id="rId1342" Type="http://schemas.openxmlformats.org/officeDocument/2006/relationships/hyperlink" Target="https://talan.bank.gov.ua/get-user-certificate/nQenUaIB71q4Gx9DgqKT" TargetMode="External"/><Relationship Id="rId79" Type="http://schemas.openxmlformats.org/officeDocument/2006/relationships/hyperlink" Target="https://talan.bank.gov.ua/get-user-certificate/nQenUc94QW4jaXWXOH20" TargetMode="External"/><Relationship Id="rId1202" Type="http://schemas.openxmlformats.org/officeDocument/2006/relationships/hyperlink" Target="https://talan.bank.gov.ua/get-user-certificate/nQenUPn_8BFNylyf9IcW" TargetMode="External"/><Relationship Id="rId295" Type="http://schemas.openxmlformats.org/officeDocument/2006/relationships/hyperlink" Target="https://talan.bank.gov.ua/get-user-certificate/nQenU8JpoNYbPACiqoEC" TargetMode="External"/><Relationship Id="rId155" Type="http://schemas.openxmlformats.org/officeDocument/2006/relationships/hyperlink" Target="https://talan.bank.gov.ua/get-user-certificate/nQenUHjr2okRDyI-tnff" TargetMode="External"/><Relationship Id="rId362" Type="http://schemas.openxmlformats.org/officeDocument/2006/relationships/hyperlink" Target="https://talan.bank.gov.ua/get-user-certificate/nQenUl6Ui0_v0anEZgNz" TargetMode="External"/><Relationship Id="rId1297" Type="http://schemas.openxmlformats.org/officeDocument/2006/relationships/hyperlink" Target="https://talan.bank.gov.ua/get-user-certificate/nQenUmGHx0rEbitBt7Vt" TargetMode="External"/><Relationship Id="rId222" Type="http://schemas.openxmlformats.org/officeDocument/2006/relationships/hyperlink" Target="https://talan.bank.gov.ua/get-user-certificate/nQenUg0sztmqxB_1QjWE" TargetMode="External"/><Relationship Id="rId667" Type="http://schemas.openxmlformats.org/officeDocument/2006/relationships/hyperlink" Target="https://talan.bank.gov.ua/get-user-certificate/nQenUF2N6Zjg0R5CFs12" TargetMode="External"/><Relationship Id="rId874" Type="http://schemas.openxmlformats.org/officeDocument/2006/relationships/hyperlink" Target="https://talan.bank.gov.ua/get-user-certificate/nQenUU6Z4oCismHOmqBJ" TargetMode="External"/><Relationship Id="rId17" Type="http://schemas.openxmlformats.org/officeDocument/2006/relationships/hyperlink" Target="https://talan.bank.gov.ua/get-user-certificate/nQenU1m5A_a4ZveipjI_" TargetMode="External"/><Relationship Id="rId527" Type="http://schemas.openxmlformats.org/officeDocument/2006/relationships/hyperlink" Target="https://talan.bank.gov.ua/get-user-certificate/nQenUMR8u4sgnbc4k8ia" TargetMode="External"/><Relationship Id="rId734" Type="http://schemas.openxmlformats.org/officeDocument/2006/relationships/hyperlink" Target="https://talan.bank.gov.ua/get-user-certificate/nQenUt84CE4lZFIVYIxK" TargetMode="External"/><Relationship Id="rId941" Type="http://schemas.openxmlformats.org/officeDocument/2006/relationships/hyperlink" Target="https://talan.bank.gov.ua/get-user-certificate/nQenU-n0Zh4h7pkHSg2P" TargetMode="External"/><Relationship Id="rId1157" Type="http://schemas.openxmlformats.org/officeDocument/2006/relationships/hyperlink" Target="https://talan.bank.gov.ua/get-user-certificate/nQenUhU1hVLhGWx9TdMj" TargetMode="External"/><Relationship Id="rId1364" Type="http://schemas.openxmlformats.org/officeDocument/2006/relationships/hyperlink" Target="https://talan.bank.gov.ua/get-user-certificate/nQenUeu_pmqWZ2ucvU0X" TargetMode="External"/><Relationship Id="rId70" Type="http://schemas.openxmlformats.org/officeDocument/2006/relationships/hyperlink" Target="https://talan.bank.gov.ua/get-user-certificate/nQenUJUTxcF-wRqMZIn9" TargetMode="External"/><Relationship Id="rId166" Type="http://schemas.openxmlformats.org/officeDocument/2006/relationships/hyperlink" Target="https://talan.bank.gov.ua/get-user-certificate/nQenU1jzbbEXgBejN63c" TargetMode="External"/><Relationship Id="rId373" Type="http://schemas.openxmlformats.org/officeDocument/2006/relationships/hyperlink" Target="https://talan.bank.gov.ua/get-user-certificate/nQenUJUQDhZrawn9Hm5T" TargetMode="External"/><Relationship Id="rId580" Type="http://schemas.openxmlformats.org/officeDocument/2006/relationships/hyperlink" Target="https://talan.bank.gov.ua/get-user-certificate/nQenU-n0G1nqEILCAlc2" TargetMode="External"/><Relationship Id="rId801" Type="http://schemas.openxmlformats.org/officeDocument/2006/relationships/hyperlink" Target="https://talan.bank.gov.ua/get-user-certificate/nQenUcEtU0nkffWM7ZJI" TargetMode="External"/><Relationship Id="rId1017" Type="http://schemas.openxmlformats.org/officeDocument/2006/relationships/hyperlink" Target="https://talan.bank.gov.ua/get-user-certificate/nQenU5L4fm2wmZhE9awA" TargetMode="External"/><Relationship Id="rId1224" Type="http://schemas.openxmlformats.org/officeDocument/2006/relationships/hyperlink" Target="https://talan.bank.gov.ua/get-user-certificate/nQenUCHTGq8zu4TezdwA" TargetMode="External"/><Relationship Id="rId1431" Type="http://schemas.openxmlformats.org/officeDocument/2006/relationships/hyperlink" Target="https://talan.bank.gov.ua/get-user-certificate/SD20Sya5WOegvkrttR7s" TargetMode="External"/><Relationship Id="rId1" Type="http://schemas.openxmlformats.org/officeDocument/2006/relationships/hyperlink" Target="https://talan.bank.gov.ua/get-user-certificate/nQenUrigIjBNxeRuTELn" TargetMode="External"/><Relationship Id="rId233" Type="http://schemas.openxmlformats.org/officeDocument/2006/relationships/hyperlink" Target="https://talan.bank.gov.ua/get-user-certificate/nQenURhDXBvh52OZcH-d" TargetMode="External"/><Relationship Id="rId440" Type="http://schemas.openxmlformats.org/officeDocument/2006/relationships/hyperlink" Target="https://talan.bank.gov.ua/get-user-certificate/nQenUBOlvGSrMu2I5HNP" TargetMode="External"/><Relationship Id="rId678" Type="http://schemas.openxmlformats.org/officeDocument/2006/relationships/hyperlink" Target="https://talan.bank.gov.ua/get-user-certificate/nQenUNoWPKTkclE5rAIX" TargetMode="External"/><Relationship Id="rId885" Type="http://schemas.openxmlformats.org/officeDocument/2006/relationships/hyperlink" Target="https://talan.bank.gov.ua/get-user-certificate/nQenUwgq2hDL_X9e263H" TargetMode="External"/><Relationship Id="rId1070" Type="http://schemas.openxmlformats.org/officeDocument/2006/relationships/hyperlink" Target="https://talan.bank.gov.ua/get-user-certificate/nQenU8OpYCcKuXbC-_A2" TargetMode="External"/><Relationship Id="rId28" Type="http://schemas.openxmlformats.org/officeDocument/2006/relationships/hyperlink" Target="https://talan.bank.gov.ua/get-user-certificate/nQenUHIHOmjJYVjBa6gs" TargetMode="External"/><Relationship Id="rId300" Type="http://schemas.openxmlformats.org/officeDocument/2006/relationships/hyperlink" Target="https://talan.bank.gov.ua/get-user-certificate/nQenUyQhWHEjmzHWrjBu" TargetMode="External"/><Relationship Id="rId538" Type="http://schemas.openxmlformats.org/officeDocument/2006/relationships/hyperlink" Target="https://talan.bank.gov.ua/get-user-certificate/nQenU8i8HWgqV5-GCgQ4" TargetMode="External"/><Relationship Id="rId745" Type="http://schemas.openxmlformats.org/officeDocument/2006/relationships/hyperlink" Target="https://talan.bank.gov.ua/get-user-certificate/nQenUOk73y9_6u0z-EU4" TargetMode="External"/><Relationship Id="rId952" Type="http://schemas.openxmlformats.org/officeDocument/2006/relationships/hyperlink" Target="https://talan.bank.gov.ua/get-user-certificate/nQenUsUwmp08_ATkcuBu" TargetMode="External"/><Relationship Id="rId1168" Type="http://schemas.openxmlformats.org/officeDocument/2006/relationships/hyperlink" Target="https://talan.bank.gov.ua/get-user-certificate/nQenUs88x8yXCEbA-EG_" TargetMode="External"/><Relationship Id="rId1375" Type="http://schemas.openxmlformats.org/officeDocument/2006/relationships/hyperlink" Target="https://talan.bank.gov.ua/get-user-certificate/nQenUkAdvgc-Jk0YZbd6" TargetMode="External"/><Relationship Id="rId81" Type="http://schemas.openxmlformats.org/officeDocument/2006/relationships/hyperlink" Target="https://talan.bank.gov.ua/get-user-certificate/nQenUgupKKb5VKWDQ9r-" TargetMode="External"/><Relationship Id="rId177" Type="http://schemas.openxmlformats.org/officeDocument/2006/relationships/hyperlink" Target="https://talan.bank.gov.ua/get-user-certificate/nQenUduei34-To03NrOO" TargetMode="External"/><Relationship Id="rId384" Type="http://schemas.openxmlformats.org/officeDocument/2006/relationships/hyperlink" Target="https://talan.bank.gov.ua/get-user-certificate/nQenUkC2TruVSs9hevkU" TargetMode="External"/><Relationship Id="rId591" Type="http://schemas.openxmlformats.org/officeDocument/2006/relationships/hyperlink" Target="https://talan.bank.gov.ua/get-user-certificate/nQenUj61TXlO64MIw_0g" TargetMode="External"/><Relationship Id="rId605" Type="http://schemas.openxmlformats.org/officeDocument/2006/relationships/hyperlink" Target="https://talan.bank.gov.ua/get-user-certificate/nQenUusfG43Pn4SjQgEg" TargetMode="External"/><Relationship Id="rId812" Type="http://schemas.openxmlformats.org/officeDocument/2006/relationships/hyperlink" Target="https://talan.bank.gov.ua/get-user-certificate/nQenURrqZtVLgAW8w9PH" TargetMode="External"/><Relationship Id="rId1028" Type="http://schemas.openxmlformats.org/officeDocument/2006/relationships/hyperlink" Target="https://talan.bank.gov.ua/get-user-certificate/nQenUfqnJmDRU6hLp8Pp" TargetMode="External"/><Relationship Id="rId1235" Type="http://schemas.openxmlformats.org/officeDocument/2006/relationships/hyperlink" Target="https://talan.bank.gov.ua/get-user-certificate/nQenU-FnZ6mfyqtHKooM" TargetMode="External"/><Relationship Id="rId1442" Type="http://schemas.openxmlformats.org/officeDocument/2006/relationships/printerSettings" Target="../printerSettings/printerSettings1.bin"/><Relationship Id="rId244" Type="http://schemas.openxmlformats.org/officeDocument/2006/relationships/hyperlink" Target="https://talan.bank.gov.ua/get-user-certificate/nQenUuaZFpSB8-kAvc2O" TargetMode="External"/><Relationship Id="rId689" Type="http://schemas.openxmlformats.org/officeDocument/2006/relationships/hyperlink" Target="https://talan.bank.gov.ua/get-user-certificate/nQenUeYd81V_HX0DFNZW" TargetMode="External"/><Relationship Id="rId896" Type="http://schemas.openxmlformats.org/officeDocument/2006/relationships/hyperlink" Target="https://talan.bank.gov.ua/get-user-certificate/nQenU_tl2Eu3tANIQ0aB" TargetMode="External"/><Relationship Id="rId1081" Type="http://schemas.openxmlformats.org/officeDocument/2006/relationships/hyperlink" Target="https://talan.bank.gov.ua/get-user-certificate/nQenU6hcy8rhxs5wLvAu" TargetMode="External"/><Relationship Id="rId1302" Type="http://schemas.openxmlformats.org/officeDocument/2006/relationships/hyperlink" Target="https://talan.bank.gov.ua/get-user-certificate/nQenUZMsspAYzkPnIotU" TargetMode="External"/><Relationship Id="rId39" Type="http://schemas.openxmlformats.org/officeDocument/2006/relationships/hyperlink" Target="https://talan.bank.gov.ua/get-user-certificate/nQenUua4z7Z3XHzE24LT" TargetMode="External"/><Relationship Id="rId451" Type="http://schemas.openxmlformats.org/officeDocument/2006/relationships/hyperlink" Target="https://talan.bank.gov.ua/get-user-certificate/nQenUnnbkTnuZlkIAkMc" TargetMode="External"/><Relationship Id="rId549" Type="http://schemas.openxmlformats.org/officeDocument/2006/relationships/hyperlink" Target="https://talan.bank.gov.ua/get-user-certificate/nQenU68PWmVJBAaj9N5R" TargetMode="External"/><Relationship Id="rId756" Type="http://schemas.openxmlformats.org/officeDocument/2006/relationships/hyperlink" Target="https://talan.bank.gov.ua/get-user-certificate/nQenUTGbZo6a203jVRLf" TargetMode="External"/><Relationship Id="rId1179" Type="http://schemas.openxmlformats.org/officeDocument/2006/relationships/hyperlink" Target="https://talan.bank.gov.ua/get-user-certificate/nQenUPJERM08yj77Wvr0" TargetMode="External"/><Relationship Id="rId1386" Type="http://schemas.openxmlformats.org/officeDocument/2006/relationships/hyperlink" Target="https://talan.bank.gov.ua/get-user-certificate/nQenUT7shkbqRpd4HJcO" TargetMode="External"/><Relationship Id="rId104" Type="http://schemas.openxmlformats.org/officeDocument/2006/relationships/hyperlink" Target="https://talan.bank.gov.ua/get-user-certificate/nQenUqz_TtaAg1KUxRq4" TargetMode="External"/><Relationship Id="rId188" Type="http://schemas.openxmlformats.org/officeDocument/2006/relationships/hyperlink" Target="https://talan.bank.gov.ua/get-user-certificate/nQenUZjJd2fY48ByJryK" TargetMode="External"/><Relationship Id="rId311" Type="http://schemas.openxmlformats.org/officeDocument/2006/relationships/hyperlink" Target="https://talan.bank.gov.ua/get-user-certificate/nQenUIJk3vEp15FoabUl" TargetMode="External"/><Relationship Id="rId395" Type="http://schemas.openxmlformats.org/officeDocument/2006/relationships/hyperlink" Target="https://talan.bank.gov.ua/get-user-certificate/nQenUnHc8Hz_kLdgoANa" TargetMode="External"/><Relationship Id="rId409" Type="http://schemas.openxmlformats.org/officeDocument/2006/relationships/hyperlink" Target="https://talan.bank.gov.ua/get-user-certificate/nQenU2gtkxmzmsg_0gkY" TargetMode="External"/><Relationship Id="rId963" Type="http://schemas.openxmlformats.org/officeDocument/2006/relationships/hyperlink" Target="https://talan.bank.gov.ua/get-user-certificate/nQenUbTowQzF8Hg16t6Z" TargetMode="External"/><Relationship Id="rId1039" Type="http://schemas.openxmlformats.org/officeDocument/2006/relationships/hyperlink" Target="https://talan.bank.gov.ua/get-user-certificate/nQenUL7cjXgctZ92lKNc" TargetMode="External"/><Relationship Id="rId1246" Type="http://schemas.openxmlformats.org/officeDocument/2006/relationships/hyperlink" Target="https://talan.bank.gov.ua/get-user-certificate/nQenU4xaeYttvWBm144S" TargetMode="External"/><Relationship Id="rId92" Type="http://schemas.openxmlformats.org/officeDocument/2006/relationships/hyperlink" Target="https://talan.bank.gov.ua/get-user-certificate/nQenUxM1RcwvqQOYLnMF" TargetMode="External"/><Relationship Id="rId616" Type="http://schemas.openxmlformats.org/officeDocument/2006/relationships/hyperlink" Target="https://talan.bank.gov.ua/get-user-certificate/nQenUzDfH9XH1lfBImLR" TargetMode="External"/><Relationship Id="rId823" Type="http://schemas.openxmlformats.org/officeDocument/2006/relationships/hyperlink" Target="https://talan.bank.gov.ua/get-user-certificate/nQenUJIw4rgLOs8Y1L6k" TargetMode="External"/><Relationship Id="rId255" Type="http://schemas.openxmlformats.org/officeDocument/2006/relationships/hyperlink" Target="https://talan.bank.gov.ua/get-user-certificate/nQenUZECsIsG1VULqpBf" TargetMode="External"/><Relationship Id="rId462" Type="http://schemas.openxmlformats.org/officeDocument/2006/relationships/hyperlink" Target="https://talan.bank.gov.ua/get-user-certificate/nQenUVvqJ_O8jWfQzrvP" TargetMode="External"/><Relationship Id="rId1092" Type="http://schemas.openxmlformats.org/officeDocument/2006/relationships/hyperlink" Target="https://talan.bank.gov.ua/get-user-certificate/nQenU5iwl6qOtS0P6sji" TargetMode="External"/><Relationship Id="rId1106" Type="http://schemas.openxmlformats.org/officeDocument/2006/relationships/hyperlink" Target="https://talan.bank.gov.ua/get-user-certificate/nQenUW_XvNmacho_d1Oy" TargetMode="External"/><Relationship Id="rId1313" Type="http://schemas.openxmlformats.org/officeDocument/2006/relationships/hyperlink" Target="https://talan.bank.gov.ua/get-user-certificate/nQenU0H3l0mq3XC6bfT4" TargetMode="External"/><Relationship Id="rId1397" Type="http://schemas.openxmlformats.org/officeDocument/2006/relationships/hyperlink" Target="https://talan.bank.gov.ua/get-user-certificate/nQenUGN2qlW0b22BdZT6" TargetMode="External"/><Relationship Id="rId115" Type="http://schemas.openxmlformats.org/officeDocument/2006/relationships/hyperlink" Target="https://talan.bank.gov.ua/get-user-certificate/nQenUXZ2CDIVoAigKMgH" TargetMode="External"/><Relationship Id="rId322" Type="http://schemas.openxmlformats.org/officeDocument/2006/relationships/hyperlink" Target="https://talan.bank.gov.ua/get-user-certificate/nQenUyVPPcMeuhU3Bjcm" TargetMode="External"/><Relationship Id="rId767" Type="http://schemas.openxmlformats.org/officeDocument/2006/relationships/hyperlink" Target="https://talan.bank.gov.ua/get-user-certificate/nQenUQMEsdfDaIZbEI-9" TargetMode="External"/><Relationship Id="rId974" Type="http://schemas.openxmlformats.org/officeDocument/2006/relationships/hyperlink" Target="https://talan.bank.gov.ua/get-user-certificate/nQenU92clpTVizB_b1Hv" TargetMode="External"/><Relationship Id="rId199" Type="http://schemas.openxmlformats.org/officeDocument/2006/relationships/hyperlink" Target="https://talan.bank.gov.ua/get-user-certificate/nQenUOkqHZQRpCS_JJpS" TargetMode="External"/><Relationship Id="rId627" Type="http://schemas.openxmlformats.org/officeDocument/2006/relationships/hyperlink" Target="https://talan.bank.gov.ua/get-user-certificate/nQenUmsTZodZugx33qCx" TargetMode="External"/><Relationship Id="rId834" Type="http://schemas.openxmlformats.org/officeDocument/2006/relationships/hyperlink" Target="https://talan.bank.gov.ua/get-user-certificate/nQenUSgVJ6MP99oVOcQ9" TargetMode="External"/><Relationship Id="rId1257" Type="http://schemas.openxmlformats.org/officeDocument/2006/relationships/hyperlink" Target="https://talan.bank.gov.ua/get-user-certificate/nQenUUEoAdYreScIc1Rw" TargetMode="External"/><Relationship Id="rId266" Type="http://schemas.openxmlformats.org/officeDocument/2006/relationships/hyperlink" Target="https://talan.bank.gov.ua/get-user-certificate/nQenUqpTa_RxjUGutfIF" TargetMode="External"/><Relationship Id="rId473" Type="http://schemas.openxmlformats.org/officeDocument/2006/relationships/hyperlink" Target="https://talan.bank.gov.ua/get-user-certificate/nQenUpBerobmcDfd35Vj" TargetMode="External"/><Relationship Id="rId680" Type="http://schemas.openxmlformats.org/officeDocument/2006/relationships/hyperlink" Target="https://talan.bank.gov.ua/get-user-certificate/nQenUENuX6p1DtRzskRl" TargetMode="External"/><Relationship Id="rId901" Type="http://schemas.openxmlformats.org/officeDocument/2006/relationships/hyperlink" Target="https://talan.bank.gov.ua/get-user-certificate/nQenUUoCFgRndcpez7oF" TargetMode="External"/><Relationship Id="rId1117" Type="http://schemas.openxmlformats.org/officeDocument/2006/relationships/hyperlink" Target="https://talan.bank.gov.ua/get-user-certificate/nQenUBpEea4GV3GP22qF" TargetMode="External"/><Relationship Id="rId1324" Type="http://schemas.openxmlformats.org/officeDocument/2006/relationships/hyperlink" Target="https://talan.bank.gov.ua/get-user-certificate/nQenUxaQP-dHHdYZr_rW" TargetMode="External"/><Relationship Id="rId30" Type="http://schemas.openxmlformats.org/officeDocument/2006/relationships/hyperlink" Target="https://talan.bank.gov.ua/get-user-certificate/nQenUkT7_MMP8p2Zwpg9" TargetMode="External"/><Relationship Id="rId126" Type="http://schemas.openxmlformats.org/officeDocument/2006/relationships/hyperlink" Target="https://talan.bank.gov.ua/get-user-certificate/nQenUIEHJz3Dt4v5ePs3" TargetMode="External"/><Relationship Id="rId333" Type="http://schemas.openxmlformats.org/officeDocument/2006/relationships/hyperlink" Target="https://talan.bank.gov.ua/get-user-certificate/nQenUBZovThpzMU6By48" TargetMode="External"/><Relationship Id="rId540" Type="http://schemas.openxmlformats.org/officeDocument/2006/relationships/hyperlink" Target="https://talan.bank.gov.ua/get-user-certificate/nQenUiTTT5dmbQb817rU" TargetMode="External"/><Relationship Id="rId778" Type="http://schemas.openxmlformats.org/officeDocument/2006/relationships/hyperlink" Target="https://talan.bank.gov.ua/get-user-certificate/nQenUM9nRbQBEYjq5wFu" TargetMode="External"/><Relationship Id="rId985" Type="http://schemas.openxmlformats.org/officeDocument/2006/relationships/hyperlink" Target="https://talan.bank.gov.ua/get-user-certificate/nQenU-gUxoIxjRANkJxw" TargetMode="External"/><Relationship Id="rId1170" Type="http://schemas.openxmlformats.org/officeDocument/2006/relationships/hyperlink" Target="https://talan.bank.gov.ua/get-user-certificate/nQenUs5yI0TrBKRD4Enb" TargetMode="External"/><Relationship Id="rId638" Type="http://schemas.openxmlformats.org/officeDocument/2006/relationships/hyperlink" Target="https://talan.bank.gov.ua/get-user-certificate/nQenUbYYWRBx9J2ZmnMT" TargetMode="External"/><Relationship Id="rId845" Type="http://schemas.openxmlformats.org/officeDocument/2006/relationships/hyperlink" Target="https://talan.bank.gov.ua/get-user-certificate/nQenUzN0WK4M1r544v0L" TargetMode="External"/><Relationship Id="rId1030" Type="http://schemas.openxmlformats.org/officeDocument/2006/relationships/hyperlink" Target="https://talan.bank.gov.ua/get-user-certificate/nQenURocONR0pw0dwNJw" TargetMode="External"/><Relationship Id="rId1268" Type="http://schemas.openxmlformats.org/officeDocument/2006/relationships/hyperlink" Target="https://talan.bank.gov.ua/get-user-certificate/nQenUt79kektCishpc_-" TargetMode="External"/><Relationship Id="rId277" Type="http://schemas.openxmlformats.org/officeDocument/2006/relationships/hyperlink" Target="https://talan.bank.gov.ua/get-user-certificate/nQenUPkDILImTZdRdJrw" TargetMode="External"/><Relationship Id="rId400" Type="http://schemas.openxmlformats.org/officeDocument/2006/relationships/hyperlink" Target="https://talan.bank.gov.ua/get-user-certificate/nQenUCfaX7mKv502MgV9" TargetMode="External"/><Relationship Id="rId484" Type="http://schemas.openxmlformats.org/officeDocument/2006/relationships/hyperlink" Target="https://talan.bank.gov.ua/get-user-certificate/nQenUThjEW9w3aABNNGA" TargetMode="External"/><Relationship Id="rId705" Type="http://schemas.openxmlformats.org/officeDocument/2006/relationships/hyperlink" Target="https://talan.bank.gov.ua/get-user-certificate/nQenUk_1kKoEMIiXjXkq" TargetMode="External"/><Relationship Id="rId1128" Type="http://schemas.openxmlformats.org/officeDocument/2006/relationships/hyperlink" Target="https://talan.bank.gov.ua/get-user-certificate/nQenUBf9yeC_x8zohQDm" TargetMode="External"/><Relationship Id="rId1335" Type="http://schemas.openxmlformats.org/officeDocument/2006/relationships/hyperlink" Target="https://talan.bank.gov.ua/get-user-certificate/nQenUvoucgRUwKkzM1JG" TargetMode="External"/><Relationship Id="rId137" Type="http://schemas.openxmlformats.org/officeDocument/2006/relationships/hyperlink" Target="https://talan.bank.gov.ua/get-user-certificate/nQenU78dC12JaloP26Bz" TargetMode="External"/><Relationship Id="rId344" Type="http://schemas.openxmlformats.org/officeDocument/2006/relationships/hyperlink" Target="https://talan.bank.gov.ua/get-user-certificate/nQenU2XBuQsyJ_mETK8b" TargetMode="External"/><Relationship Id="rId691" Type="http://schemas.openxmlformats.org/officeDocument/2006/relationships/hyperlink" Target="https://talan.bank.gov.ua/get-user-certificate/nQenUtbojaNHBnrvqkXZ" TargetMode="External"/><Relationship Id="rId789" Type="http://schemas.openxmlformats.org/officeDocument/2006/relationships/hyperlink" Target="https://talan.bank.gov.ua/get-user-certificate/nQenUDKyOve2lyaicqdG" TargetMode="External"/><Relationship Id="rId912" Type="http://schemas.openxmlformats.org/officeDocument/2006/relationships/hyperlink" Target="https://talan.bank.gov.ua/get-user-certificate/nQenUwWCpFK0mNJrbq8h" TargetMode="External"/><Relationship Id="rId996" Type="http://schemas.openxmlformats.org/officeDocument/2006/relationships/hyperlink" Target="https://talan.bank.gov.ua/get-user-certificate/nQenUTYygkskhnb84FGZ" TargetMode="External"/><Relationship Id="rId41" Type="http://schemas.openxmlformats.org/officeDocument/2006/relationships/hyperlink" Target="https://talan.bank.gov.ua/get-user-certificate/nQenU_LTcerkXGl5inZh" TargetMode="External"/><Relationship Id="rId551" Type="http://schemas.openxmlformats.org/officeDocument/2006/relationships/hyperlink" Target="https://talan.bank.gov.ua/get-user-certificate/nQenUXjP_LvRRLMugLOt" TargetMode="External"/><Relationship Id="rId649" Type="http://schemas.openxmlformats.org/officeDocument/2006/relationships/hyperlink" Target="https://talan.bank.gov.ua/get-user-certificate/nQenUypdcgA3-ibYaMbo" TargetMode="External"/><Relationship Id="rId856" Type="http://schemas.openxmlformats.org/officeDocument/2006/relationships/hyperlink" Target="https://talan.bank.gov.ua/get-user-certificate/nQenUM_tZ7rJVB_iqUxN" TargetMode="External"/><Relationship Id="rId1181" Type="http://schemas.openxmlformats.org/officeDocument/2006/relationships/hyperlink" Target="https://talan.bank.gov.ua/get-user-certificate/nQenUSez1xyNGBbhcKta" TargetMode="External"/><Relationship Id="rId1279" Type="http://schemas.openxmlformats.org/officeDocument/2006/relationships/hyperlink" Target="https://talan.bank.gov.ua/get-user-certificate/nQenUnvfsD2m656m06Dc" TargetMode="External"/><Relationship Id="rId1402" Type="http://schemas.openxmlformats.org/officeDocument/2006/relationships/hyperlink" Target="https://talan.bank.gov.ua/get-user-certificate/nQenUZ5tG2VzaXISBfxs" TargetMode="External"/><Relationship Id="rId190" Type="http://schemas.openxmlformats.org/officeDocument/2006/relationships/hyperlink" Target="https://talan.bank.gov.ua/get-user-certificate/nQenUDF03fqQr8R5-7wC" TargetMode="External"/><Relationship Id="rId204" Type="http://schemas.openxmlformats.org/officeDocument/2006/relationships/hyperlink" Target="https://talan.bank.gov.ua/get-user-certificate/nQenUsGZibFq8hfscdAL" TargetMode="External"/><Relationship Id="rId288" Type="http://schemas.openxmlformats.org/officeDocument/2006/relationships/hyperlink" Target="https://talan.bank.gov.ua/get-user-certificate/nQenUa-pr_rqKsge81CO" TargetMode="External"/><Relationship Id="rId411" Type="http://schemas.openxmlformats.org/officeDocument/2006/relationships/hyperlink" Target="https://talan.bank.gov.ua/get-user-certificate/nQenUnFe4-lbjbpdLdY_" TargetMode="External"/><Relationship Id="rId509" Type="http://schemas.openxmlformats.org/officeDocument/2006/relationships/hyperlink" Target="https://talan.bank.gov.ua/get-user-certificate/nQenU1eAGTylg4Wv_Wmm" TargetMode="External"/><Relationship Id="rId1041" Type="http://schemas.openxmlformats.org/officeDocument/2006/relationships/hyperlink" Target="https://talan.bank.gov.ua/get-user-certificate/nQenUPusG1ttFcaFEdhy" TargetMode="External"/><Relationship Id="rId1139" Type="http://schemas.openxmlformats.org/officeDocument/2006/relationships/hyperlink" Target="https://talan.bank.gov.ua/get-user-certificate/nQenU3DqVA1oP9cMHugY" TargetMode="External"/><Relationship Id="rId1346" Type="http://schemas.openxmlformats.org/officeDocument/2006/relationships/hyperlink" Target="https://talan.bank.gov.ua/get-user-certificate/nQenUwoieKbL7Ogmdaiw" TargetMode="External"/><Relationship Id="rId495" Type="http://schemas.openxmlformats.org/officeDocument/2006/relationships/hyperlink" Target="https://talan.bank.gov.ua/get-user-certificate/nQenURuEetxUIDK3oIYB" TargetMode="External"/><Relationship Id="rId716" Type="http://schemas.openxmlformats.org/officeDocument/2006/relationships/hyperlink" Target="https://talan.bank.gov.ua/get-user-certificate/nQenUaPyc17J5TQ-AiEK" TargetMode="External"/><Relationship Id="rId923" Type="http://schemas.openxmlformats.org/officeDocument/2006/relationships/hyperlink" Target="https://talan.bank.gov.ua/get-user-certificate/nQenUQID-CZ4nThZaIfL" TargetMode="External"/><Relationship Id="rId52" Type="http://schemas.openxmlformats.org/officeDocument/2006/relationships/hyperlink" Target="https://talan.bank.gov.ua/get-user-certificate/nQenUJmt_8Bxg9lPdv2a" TargetMode="External"/><Relationship Id="rId148" Type="http://schemas.openxmlformats.org/officeDocument/2006/relationships/hyperlink" Target="https://talan.bank.gov.ua/get-user-certificate/nQenUfcngGi-XpEYM2SI" TargetMode="External"/><Relationship Id="rId355" Type="http://schemas.openxmlformats.org/officeDocument/2006/relationships/hyperlink" Target="https://talan.bank.gov.ua/get-user-certificate/nQenUSv7knkAvPLbfXB6" TargetMode="External"/><Relationship Id="rId562" Type="http://schemas.openxmlformats.org/officeDocument/2006/relationships/hyperlink" Target="https://talan.bank.gov.ua/get-user-certificate/nQenURxfnp4DZNbX1uJL" TargetMode="External"/><Relationship Id="rId1192" Type="http://schemas.openxmlformats.org/officeDocument/2006/relationships/hyperlink" Target="https://talan.bank.gov.ua/get-user-certificate/nQenUGeEtUHs1uFp3Wgj" TargetMode="External"/><Relationship Id="rId1206" Type="http://schemas.openxmlformats.org/officeDocument/2006/relationships/hyperlink" Target="https://talan.bank.gov.ua/get-user-certificate/nQenUfeXFnOhFGHLoQxe" TargetMode="External"/><Relationship Id="rId1413" Type="http://schemas.openxmlformats.org/officeDocument/2006/relationships/hyperlink" Target="https://talan.bank.gov.ua/get-user-certificate/nQenUSlcY22fyyD80jVX" TargetMode="External"/><Relationship Id="rId215" Type="http://schemas.openxmlformats.org/officeDocument/2006/relationships/hyperlink" Target="https://talan.bank.gov.ua/get-user-certificate/nQenUXSU6YDNlLdb1GzT" TargetMode="External"/><Relationship Id="rId422" Type="http://schemas.openxmlformats.org/officeDocument/2006/relationships/hyperlink" Target="https://talan.bank.gov.ua/get-user-certificate/nQenU0Rd3lGTUSUlLr0S" TargetMode="External"/><Relationship Id="rId867" Type="http://schemas.openxmlformats.org/officeDocument/2006/relationships/hyperlink" Target="https://talan.bank.gov.ua/get-user-certificate/nQenUwKNdlrAiQK8A3Nz" TargetMode="External"/><Relationship Id="rId1052" Type="http://schemas.openxmlformats.org/officeDocument/2006/relationships/hyperlink" Target="https://talan.bank.gov.ua/get-user-certificate/nQenU-tlztcNIMPtyOC9" TargetMode="External"/><Relationship Id="rId299" Type="http://schemas.openxmlformats.org/officeDocument/2006/relationships/hyperlink" Target="https://talan.bank.gov.ua/get-user-certificate/nQenU1L5NV-Vg6TdIauH" TargetMode="External"/><Relationship Id="rId727" Type="http://schemas.openxmlformats.org/officeDocument/2006/relationships/hyperlink" Target="https://talan.bank.gov.ua/get-user-certificate/nQenULl_ghIlmPQsoQVA" TargetMode="External"/><Relationship Id="rId934" Type="http://schemas.openxmlformats.org/officeDocument/2006/relationships/hyperlink" Target="https://talan.bank.gov.ua/get-user-certificate/nQenUPxLcEXELXjeNKcc" TargetMode="External"/><Relationship Id="rId1357" Type="http://schemas.openxmlformats.org/officeDocument/2006/relationships/hyperlink" Target="https://talan.bank.gov.ua/get-user-certificate/nQenUJ4SSeqknN4iaBRB" TargetMode="External"/><Relationship Id="rId63" Type="http://schemas.openxmlformats.org/officeDocument/2006/relationships/hyperlink" Target="https://talan.bank.gov.ua/get-user-certificate/nQenUIAVN6I2Cs72ebev" TargetMode="External"/><Relationship Id="rId159" Type="http://schemas.openxmlformats.org/officeDocument/2006/relationships/hyperlink" Target="https://talan.bank.gov.ua/get-user-certificate/nQenU-7OKjVGqHHUXXjJ" TargetMode="External"/><Relationship Id="rId366" Type="http://schemas.openxmlformats.org/officeDocument/2006/relationships/hyperlink" Target="https://talan.bank.gov.ua/get-user-certificate/nQenUZxJPTC5dVbxTjBX" TargetMode="External"/><Relationship Id="rId573" Type="http://schemas.openxmlformats.org/officeDocument/2006/relationships/hyperlink" Target="https://talan.bank.gov.ua/get-user-certificate/nQenUjSGeu-oZNRuDQdt" TargetMode="External"/><Relationship Id="rId780" Type="http://schemas.openxmlformats.org/officeDocument/2006/relationships/hyperlink" Target="https://talan.bank.gov.ua/get-user-certificate/nQenUCiRlPgqy84OktfO" TargetMode="External"/><Relationship Id="rId1217" Type="http://schemas.openxmlformats.org/officeDocument/2006/relationships/hyperlink" Target="https://talan.bank.gov.ua/get-user-certificate/nQenUVmndKdlcolBW0EW" TargetMode="External"/><Relationship Id="rId1424" Type="http://schemas.openxmlformats.org/officeDocument/2006/relationships/hyperlink" Target="https://talan.bank.gov.ua/get-user-certificate/nQenU3xTAIOK-BVTrHjG" TargetMode="External"/><Relationship Id="rId226" Type="http://schemas.openxmlformats.org/officeDocument/2006/relationships/hyperlink" Target="https://talan.bank.gov.ua/get-user-certificate/nQenUWaGbB9K9zlYw-A5" TargetMode="External"/><Relationship Id="rId433" Type="http://schemas.openxmlformats.org/officeDocument/2006/relationships/hyperlink" Target="https://talan.bank.gov.ua/get-user-certificate/nQenUgO1o8XSd6UHvj37" TargetMode="External"/><Relationship Id="rId878" Type="http://schemas.openxmlformats.org/officeDocument/2006/relationships/hyperlink" Target="https://talan.bank.gov.ua/get-user-certificate/nQenUZo4kBj-9yKi_3xC" TargetMode="External"/><Relationship Id="rId1063" Type="http://schemas.openxmlformats.org/officeDocument/2006/relationships/hyperlink" Target="https://talan.bank.gov.ua/get-user-certificate/nQenUxsKTD10fL5ZGcD8" TargetMode="External"/><Relationship Id="rId1270" Type="http://schemas.openxmlformats.org/officeDocument/2006/relationships/hyperlink" Target="https://talan.bank.gov.ua/get-user-certificate/nQenUHQs2jEIc7zdbH67" TargetMode="External"/><Relationship Id="rId640" Type="http://schemas.openxmlformats.org/officeDocument/2006/relationships/hyperlink" Target="https://talan.bank.gov.ua/get-user-certificate/nQenUhyzYMlPjLmHtZtO" TargetMode="External"/><Relationship Id="rId738" Type="http://schemas.openxmlformats.org/officeDocument/2006/relationships/hyperlink" Target="https://talan.bank.gov.ua/get-user-certificate/nQenUpvU6RHkJhl6AAHR" TargetMode="External"/><Relationship Id="rId945" Type="http://schemas.openxmlformats.org/officeDocument/2006/relationships/hyperlink" Target="https://talan.bank.gov.ua/get-user-certificate/nQenU_aY_7mBrhAqqWeU" TargetMode="External"/><Relationship Id="rId1368" Type="http://schemas.openxmlformats.org/officeDocument/2006/relationships/hyperlink" Target="https://talan.bank.gov.ua/get-user-certificate/nQenUyuTjjPe-gYkPKLl" TargetMode="External"/><Relationship Id="rId74" Type="http://schemas.openxmlformats.org/officeDocument/2006/relationships/hyperlink" Target="https://talan.bank.gov.ua/get-user-certificate/nQenUhY8GtYQTuYOvaX6" TargetMode="External"/><Relationship Id="rId377" Type="http://schemas.openxmlformats.org/officeDocument/2006/relationships/hyperlink" Target="https://talan.bank.gov.ua/get-user-certificate/nQenUIHb2POUxm_4RvPt" TargetMode="External"/><Relationship Id="rId500" Type="http://schemas.openxmlformats.org/officeDocument/2006/relationships/hyperlink" Target="https://talan.bank.gov.ua/get-user-certificate/nQenUdMM0KbEZKIbRc0H" TargetMode="External"/><Relationship Id="rId584" Type="http://schemas.openxmlformats.org/officeDocument/2006/relationships/hyperlink" Target="https://talan.bank.gov.ua/get-user-certificate/nQenUGQuFujuZ0yo2xfs" TargetMode="External"/><Relationship Id="rId805" Type="http://schemas.openxmlformats.org/officeDocument/2006/relationships/hyperlink" Target="https://talan.bank.gov.ua/get-user-certificate/nQenU4UST7jFPgPHsGSi" TargetMode="External"/><Relationship Id="rId1130" Type="http://schemas.openxmlformats.org/officeDocument/2006/relationships/hyperlink" Target="https://talan.bank.gov.ua/get-user-certificate/nQenU2tG1zT3A32h8vhj" TargetMode="External"/><Relationship Id="rId1228" Type="http://schemas.openxmlformats.org/officeDocument/2006/relationships/hyperlink" Target="https://talan.bank.gov.ua/get-user-certificate/nQenUuN3lvej-dQTYfzM" TargetMode="External"/><Relationship Id="rId1435" Type="http://schemas.openxmlformats.org/officeDocument/2006/relationships/hyperlink" Target="https://talan.bank.gov.ua/get-user-certificate/SD20S-ajM53QWrEYAFWw" TargetMode="External"/><Relationship Id="rId5" Type="http://schemas.openxmlformats.org/officeDocument/2006/relationships/hyperlink" Target="https://talan.bank.gov.ua/get-user-certificate/nQenUx_tG9leQo_lt4Uo" TargetMode="External"/><Relationship Id="rId237" Type="http://schemas.openxmlformats.org/officeDocument/2006/relationships/hyperlink" Target="https://talan.bank.gov.ua/get-user-certificate/nQenU2nh89XlO3j4OM8e" TargetMode="External"/><Relationship Id="rId791" Type="http://schemas.openxmlformats.org/officeDocument/2006/relationships/hyperlink" Target="https://talan.bank.gov.ua/get-user-certificate/nQenUz7Cx_UCRzwkL9u4" TargetMode="External"/><Relationship Id="rId889" Type="http://schemas.openxmlformats.org/officeDocument/2006/relationships/hyperlink" Target="https://talan.bank.gov.ua/get-user-certificate/nQenUPHW6zWKxu2aVt-p" TargetMode="External"/><Relationship Id="rId1074" Type="http://schemas.openxmlformats.org/officeDocument/2006/relationships/hyperlink" Target="https://talan.bank.gov.ua/get-user-certificate/nQenUkGkO8RrJbPmFVRE" TargetMode="External"/><Relationship Id="rId444" Type="http://schemas.openxmlformats.org/officeDocument/2006/relationships/hyperlink" Target="https://talan.bank.gov.ua/get-user-certificate/nQenUD37caEoDZ45o3W7" TargetMode="External"/><Relationship Id="rId651" Type="http://schemas.openxmlformats.org/officeDocument/2006/relationships/hyperlink" Target="https://talan.bank.gov.ua/get-user-certificate/nQenURrabjyTZwiAzLkm" TargetMode="External"/><Relationship Id="rId749" Type="http://schemas.openxmlformats.org/officeDocument/2006/relationships/hyperlink" Target="https://talan.bank.gov.ua/get-user-certificate/nQenUyLryOJa-N4CfjGr" TargetMode="External"/><Relationship Id="rId1281" Type="http://schemas.openxmlformats.org/officeDocument/2006/relationships/hyperlink" Target="https://talan.bank.gov.ua/get-user-certificate/nQenUA5c4PyNdMDxShSy" TargetMode="External"/><Relationship Id="rId1379" Type="http://schemas.openxmlformats.org/officeDocument/2006/relationships/hyperlink" Target="https://talan.bank.gov.ua/get-user-certificate/nQenUzlTYLVa-3U70Cmc" TargetMode="External"/><Relationship Id="rId290" Type="http://schemas.openxmlformats.org/officeDocument/2006/relationships/hyperlink" Target="https://talan.bank.gov.ua/get-user-certificate/nQenUBStiXXE7afAuW7j" TargetMode="External"/><Relationship Id="rId304" Type="http://schemas.openxmlformats.org/officeDocument/2006/relationships/hyperlink" Target="https://talan.bank.gov.ua/get-user-certificate/nQenUb3q-WxDWnLJvKbU" TargetMode="External"/><Relationship Id="rId388" Type="http://schemas.openxmlformats.org/officeDocument/2006/relationships/hyperlink" Target="https://talan.bank.gov.ua/get-user-certificate/nQenUqKKIPDdSV-yF1xa" TargetMode="External"/><Relationship Id="rId511" Type="http://schemas.openxmlformats.org/officeDocument/2006/relationships/hyperlink" Target="https://talan.bank.gov.ua/get-user-certificate/nQenUsmj9is96IhyRLEI" TargetMode="External"/><Relationship Id="rId609" Type="http://schemas.openxmlformats.org/officeDocument/2006/relationships/hyperlink" Target="https://talan.bank.gov.ua/get-user-certificate/nQenUiLHvKQ81nVSwaUP" TargetMode="External"/><Relationship Id="rId956" Type="http://schemas.openxmlformats.org/officeDocument/2006/relationships/hyperlink" Target="https://talan.bank.gov.ua/get-user-certificate/nQenUw05ei89XVmU-kez" TargetMode="External"/><Relationship Id="rId1141" Type="http://schemas.openxmlformats.org/officeDocument/2006/relationships/hyperlink" Target="https://talan.bank.gov.ua/get-user-certificate/nQenUWOESYhqbCl-oaqL" TargetMode="External"/><Relationship Id="rId1239" Type="http://schemas.openxmlformats.org/officeDocument/2006/relationships/hyperlink" Target="https://talan.bank.gov.ua/get-user-certificate/nQenUTSZd2oBKKHV31in" TargetMode="External"/><Relationship Id="rId85" Type="http://schemas.openxmlformats.org/officeDocument/2006/relationships/hyperlink" Target="https://talan.bank.gov.ua/get-user-certificate/nQenUFQZ2I9s0m3xZLSd" TargetMode="External"/><Relationship Id="rId150" Type="http://schemas.openxmlformats.org/officeDocument/2006/relationships/hyperlink" Target="https://talan.bank.gov.ua/get-user-certificate/nQenUvLsD5POYp4Uhmaq" TargetMode="External"/><Relationship Id="rId595" Type="http://schemas.openxmlformats.org/officeDocument/2006/relationships/hyperlink" Target="https://talan.bank.gov.ua/get-user-certificate/nQenUDIfKccUX6LOU3ZK" TargetMode="External"/><Relationship Id="rId816" Type="http://schemas.openxmlformats.org/officeDocument/2006/relationships/hyperlink" Target="https://talan.bank.gov.ua/get-user-certificate/nQenUB-L76ah0szfPSrT" TargetMode="External"/><Relationship Id="rId1001" Type="http://schemas.openxmlformats.org/officeDocument/2006/relationships/hyperlink" Target="https://talan.bank.gov.ua/get-user-certificate/nQenUtYvnU1h8KuDzxdN" TargetMode="External"/><Relationship Id="rId248" Type="http://schemas.openxmlformats.org/officeDocument/2006/relationships/hyperlink" Target="https://talan.bank.gov.ua/get-user-certificate/nQenUjRPvn0xAnAqDRON" TargetMode="External"/><Relationship Id="rId455" Type="http://schemas.openxmlformats.org/officeDocument/2006/relationships/hyperlink" Target="https://talan.bank.gov.ua/get-user-certificate/nQenUBvhrPVk5-N3Vf9j" TargetMode="External"/><Relationship Id="rId662" Type="http://schemas.openxmlformats.org/officeDocument/2006/relationships/hyperlink" Target="https://talan.bank.gov.ua/get-user-certificate/nQenUCh3hi_lqAtMJiOy" TargetMode="External"/><Relationship Id="rId1085" Type="http://schemas.openxmlformats.org/officeDocument/2006/relationships/hyperlink" Target="https://talan.bank.gov.ua/get-user-certificate/nQenUilxNVuH5_XqZD_l" TargetMode="External"/><Relationship Id="rId1292" Type="http://schemas.openxmlformats.org/officeDocument/2006/relationships/hyperlink" Target="https://talan.bank.gov.ua/get-user-certificate/nQenUoQjOgJwlxAHA1JI" TargetMode="External"/><Relationship Id="rId1306" Type="http://schemas.openxmlformats.org/officeDocument/2006/relationships/hyperlink" Target="https://talan.bank.gov.ua/get-user-certificate/nQenUTE-lKNAxAx80Ulp" TargetMode="External"/><Relationship Id="rId12" Type="http://schemas.openxmlformats.org/officeDocument/2006/relationships/hyperlink" Target="https://talan.bank.gov.ua/get-user-certificate/nQenUzYUg-nnwtGsDdwW" TargetMode="External"/><Relationship Id="rId108" Type="http://schemas.openxmlformats.org/officeDocument/2006/relationships/hyperlink" Target="https://talan.bank.gov.ua/get-user-certificate/nQenURTNPwbzN8ZwksL7" TargetMode="External"/><Relationship Id="rId315" Type="http://schemas.openxmlformats.org/officeDocument/2006/relationships/hyperlink" Target="https://talan.bank.gov.ua/get-user-certificate/nQenUgrChGmUaVX7mVPS" TargetMode="External"/><Relationship Id="rId522" Type="http://schemas.openxmlformats.org/officeDocument/2006/relationships/hyperlink" Target="https://talan.bank.gov.ua/get-user-certificate/nQenU6AlIdDuelovU7FH" TargetMode="External"/><Relationship Id="rId967" Type="http://schemas.openxmlformats.org/officeDocument/2006/relationships/hyperlink" Target="https://talan.bank.gov.ua/get-user-certificate/nQenU8h5Yt6YGqVgEhw5" TargetMode="External"/><Relationship Id="rId1152" Type="http://schemas.openxmlformats.org/officeDocument/2006/relationships/hyperlink" Target="https://talan.bank.gov.ua/get-user-certificate/nQenUsB8iKDVSFVtnI3Q" TargetMode="External"/><Relationship Id="rId96" Type="http://schemas.openxmlformats.org/officeDocument/2006/relationships/hyperlink" Target="https://talan.bank.gov.ua/get-user-certificate/nQenUKdGTVhDLM3rvlTW" TargetMode="External"/><Relationship Id="rId161" Type="http://schemas.openxmlformats.org/officeDocument/2006/relationships/hyperlink" Target="https://talan.bank.gov.ua/get-user-certificate/nQenUvlw1IT1rnwT3CH3" TargetMode="External"/><Relationship Id="rId399" Type="http://schemas.openxmlformats.org/officeDocument/2006/relationships/hyperlink" Target="https://talan.bank.gov.ua/get-user-certificate/nQenUXFjDeQuxTZ4emlQ" TargetMode="External"/><Relationship Id="rId827" Type="http://schemas.openxmlformats.org/officeDocument/2006/relationships/hyperlink" Target="https://talan.bank.gov.ua/get-user-certificate/nQenUgBR8NcZsZvd1eXu" TargetMode="External"/><Relationship Id="rId1012" Type="http://schemas.openxmlformats.org/officeDocument/2006/relationships/hyperlink" Target="https://talan.bank.gov.ua/get-user-certificate/nQenUYFahQ3axXBS2iiE" TargetMode="External"/><Relationship Id="rId259" Type="http://schemas.openxmlformats.org/officeDocument/2006/relationships/hyperlink" Target="https://talan.bank.gov.ua/get-user-certificate/nQenUSNG1jIBwB_ddYpw" TargetMode="External"/><Relationship Id="rId466" Type="http://schemas.openxmlformats.org/officeDocument/2006/relationships/hyperlink" Target="https://talan.bank.gov.ua/get-user-certificate/nQenU7U3s6qIvry94iOA" TargetMode="External"/><Relationship Id="rId673" Type="http://schemas.openxmlformats.org/officeDocument/2006/relationships/hyperlink" Target="https://talan.bank.gov.ua/get-user-certificate/nQenUTzBo6n_c-nq7HPF" TargetMode="External"/><Relationship Id="rId880" Type="http://schemas.openxmlformats.org/officeDocument/2006/relationships/hyperlink" Target="https://talan.bank.gov.ua/get-user-certificate/nQenUFLMhC2SCn_BIMWT" TargetMode="External"/><Relationship Id="rId1096" Type="http://schemas.openxmlformats.org/officeDocument/2006/relationships/hyperlink" Target="https://talan.bank.gov.ua/get-user-certificate/nQenUbfHYkHNddHQCSmx" TargetMode="External"/><Relationship Id="rId1317" Type="http://schemas.openxmlformats.org/officeDocument/2006/relationships/hyperlink" Target="https://talan.bank.gov.ua/get-user-certificate/nQenUtfUvOGm4tVJiww1" TargetMode="External"/><Relationship Id="rId23" Type="http://schemas.openxmlformats.org/officeDocument/2006/relationships/hyperlink" Target="https://talan.bank.gov.ua/get-user-certificate/nQenU4INKvAi498ZhVEU" TargetMode="External"/><Relationship Id="rId119" Type="http://schemas.openxmlformats.org/officeDocument/2006/relationships/hyperlink" Target="https://talan.bank.gov.ua/get-user-certificate/nQenURUd-qSFZYiNupVV" TargetMode="External"/><Relationship Id="rId326" Type="http://schemas.openxmlformats.org/officeDocument/2006/relationships/hyperlink" Target="https://talan.bank.gov.ua/get-user-certificate/nQenUl5HGMpRAAzOj4NQ" TargetMode="External"/><Relationship Id="rId533" Type="http://schemas.openxmlformats.org/officeDocument/2006/relationships/hyperlink" Target="https://talan.bank.gov.ua/get-user-certificate/nQenUJEfwQvOejONWyWE" TargetMode="External"/><Relationship Id="rId978" Type="http://schemas.openxmlformats.org/officeDocument/2006/relationships/hyperlink" Target="https://talan.bank.gov.ua/get-user-certificate/nQenUZPn5NUJgeHFLOK9" TargetMode="External"/><Relationship Id="rId1163" Type="http://schemas.openxmlformats.org/officeDocument/2006/relationships/hyperlink" Target="https://talan.bank.gov.ua/get-user-certificate/nQenUraZnkgubYCNCuBU" TargetMode="External"/><Relationship Id="rId1370" Type="http://schemas.openxmlformats.org/officeDocument/2006/relationships/hyperlink" Target="https://talan.bank.gov.ua/get-user-certificate/nQenUToHkYxnvg7IsQ61" TargetMode="External"/><Relationship Id="rId740" Type="http://schemas.openxmlformats.org/officeDocument/2006/relationships/hyperlink" Target="https://talan.bank.gov.ua/get-user-certificate/nQenUNHxdmbh-1JqOoWA" TargetMode="External"/><Relationship Id="rId838" Type="http://schemas.openxmlformats.org/officeDocument/2006/relationships/hyperlink" Target="https://talan.bank.gov.ua/get-user-certificate/nQenU1esLtSzbAUbEOCQ" TargetMode="External"/><Relationship Id="rId1023" Type="http://schemas.openxmlformats.org/officeDocument/2006/relationships/hyperlink" Target="https://talan.bank.gov.ua/get-user-certificate/nQenUeTt5FjCKpeOBLBK" TargetMode="External"/><Relationship Id="rId172" Type="http://schemas.openxmlformats.org/officeDocument/2006/relationships/hyperlink" Target="https://talan.bank.gov.ua/get-user-certificate/nQenUvo7xyW9MziVO-d5" TargetMode="External"/><Relationship Id="rId477" Type="http://schemas.openxmlformats.org/officeDocument/2006/relationships/hyperlink" Target="https://talan.bank.gov.ua/get-user-certificate/nQenUXONJb7EetLPUUx2" TargetMode="External"/><Relationship Id="rId600" Type="http://schemas.openxmlformats.org/officeDocument/2006/relationships/hyperlink" Target="https://talan.bank.gov.ua/get-user-certificate/nQenURHT6IwZzgPyKgHC" TargetMode="External"/><Relationship Id="rId684" Type="http://schemas.openxmlformats.org/officeDocument/2006/relationships/hyperlink" Target="https://talan.bank.gov.ua/get-user-certificate/nQenUOrG07wIHT8SF1Bj" TargetMode="External"/><Relationship Id="rId1230" Type="http://schemas.openxmlformats.org/officeDocument/2006/relationships/hyperlink" Target="https://talan.bank.gov.ua/get-user-certificate/nQenUh9zl5VsLdex9Ejh" TargetMode="External"/><Relationship Id="rId1328" Type="http://schemas.openxmlformats.org/officeDocument/2006/relationships/hyperlink" Target="https://talan.bank.gov.ua/get-user-certificate/nQenUuI_3nhkfL5d5gOA" TargetMode="External"/><Relationship Id="rId337" Type="http://schemas.openxmlformats.org/officeDocument/2006/relationships/hyperlink" Target="https://talan.bank.gov.ua/get-user-certificate/nQenUO13Gk9Gj6jr2YWV" TargetMode="External"/><Relationship Id="rId891" Type="http://schemas.openxmlformats.org/officeDocument/2006/relationships/hyperlink" Target="https://talan.bank.gov.ua/get-user-certificate/nQenUmq5nanDsVtc3AOu" TargetMode="External"/><Relationship Id="rId905" Type="http://schemas.openxmlformats.org/officeDocument/2006/relationships/hyperlink" Target="https://talan.bank.gov.ua/get-user-certificate/nQenUOULlZenryyCwfaC" TargetMode="External"/><Relationship Id="rId989" Type="http://schemas.openxmlformats.org/officeDocument/2006/relationships/hyperlink" Target="https://talan.bank.gov.ua/get-user-certificate/nQenU0goRdTWWptvarZu" TargetMode="External"/><Relationship Id="rId34" Type="http://schemas.openxmlformats.org/officeDocument/2006/relationships/hyperlink" Target="https://talan.bank.gov.ua/get-user-certificate/nQenU8aWs8_rEW5UHeBt" TargetMode="External"/><Relationship Id="rId544" Type="http://schemas.openxmlformats.org/officeDocument/2006/relationships/hyperlink" Target="https://talan.bank.gov.ua/get-user-certificate/nQenU0R7eJCCH3PtnH_V" TargetMode="External"/><Relationship Id="rId751" Type="http://schemas.openxmlformats.org/officeDocument/2006/relationships/hyperlink" Target="https://talan.bank.gov.ua/get-user-certificate/nQenUvoe3Si_ustxWMk5" TargetMode="External"/><Relationship Id="rId849" Type="http://schemas.openxmlformats.org/officeDocument/2006/relationships/hyperlink" Target="https://talan.bank.gov.ua/get-user-certificate/nQenU3MREoqsKwRKDa65" TargetMode="External"/><Relationship Id="rId1174" Type="http://schemas.openxmlformats.org/officeDocument/2006/relationships/hyperlink" Target="https://talan.bank.gov.ua/get-user-certificate/nQenUh_Ib0mVrEvtXrGo" TargetMode="External"/><Relationship Id="rId1381" Type="http://schemas.openxmlformats.org/officeDocument/2006/relationships/hyperlink" Target="https://talan.bank.gov.ua/get-user-certificate/nQenU-HkgVfdhymRr_B-" TargetMode="External"/><Relationship Id="rId183" Type="http://schemas.openxmlformats.org/officeDocument/2006/relationships/hyperlink" Target="https://talan.bank.gov.ua/get-user-certificate/nQenUT42-YSvp76MvzGx" TargetMode="External"/><Relationship Id="rId390" Type="http://schemas.openxmlformats.org/officeDocument/2006/relationships/hyperlink" Target="https://talan.bank.gov.ua/get-user-certificate/nQenUxF4SfCkTrV67UDF" TargetMode="External"/><Relationship Id="rId404" Type="http://schemas.openxmlformats.org/officeDocument/2006/relationships/hyperlink" Target="https://talan.bank.gov.ua/get-user-certificate/nQenUvE7zw2GdizOrFBT" TargetMode="External"/><Relationship Id="rId611" Type="http://schemas.openxmlformats.org/officeDocument/2006/relationships/hyperlink" Target="https://talan.bank.gov.ua/get-user-certificate/nQenUtTU6Tt9Dtf98px-" TargetMode="External"/><Relationship Id="rId1034" Type="http://schemas.openxmlformats.org/officeDocument/2006/relationships/hyperlink" Target="https://talan.bank.gov.ua/get-user-certificate/nQenU3sMqnZaZSaoBw6Q" TargetMode="External"/><Relationship Id="rId1241" Type="http://schemas.openxmlformats.org/officeDocument/2006/relationships/hyperlink" Target="https://talan.bank.gov.ua/get-user-certificate/nQenUi3FEbxci1KJhgJn" TargetMode="External"/><Relationship Id="rId1339" Type="http://schemas.openxmlformats.org/officeDocument/2006/relationships/hyperlink" Target="https://talan.bank.gov.ua/get-user-certificate/nQenU5w4ndigeOJZ8Acx" TargetMode="External"/><Relationship Id="rId250" Type="http://schemas.openxmlformats.org/officeDocument/2006/relationships/hyperlink" Target="https://talan.bank.gov.ua/get-user-certificate/nQenULsE2NrPtxZbF2Pg" TargetMode="External"/><Relationship Id="rId488" Type="http://schemas.openxmlformats.org/officeDocument/2006/relationships/hyperlink" Target="https://talan.bank.gov.ua/get-user-certificate/nQenUCKkmsvu1uJBgMWI" TargetMode="External"/><Relationship Id="rId695" Type="http://schemas.openxmlformats.org/officeDocument/2006/relationships/hyperlink" Target="https://talan.bank.gov.ua/get-user-certificate/nQenUfJcJUlYxaPa9B4c" TargetMode="External"/><Relationship Id="rId709" Type="http://schemas.openxmlformats.org/officeDocument/2006/relationships/hyperlink" Target="https://talan.bank.gov.ua/get-user-certificate/nQenUQ1e_ZRy6mnJiEYb" TargetMode="External"/><Relationship Id="rId916" Type="http://schemas.openxmlformats.org/officeDocument/2006/relationships/hyperlink" Target="https://talan.bank.gov.ua/get-user-certificate/nQenUlbzGFmwCebFDnvP" TargetMode="External"/><Relationship Id="rId1101" Type="http://schemas.openxmlformats.org/officeDocument/2006/relationships/hyperlink" Target="https://talan.bank.gov.ua/get-user-certificate/nQenUrQRbEzknwb1uh2f" TargetMode="External"/><Relationship Id="rId45" Type="http://schemas.openxmlformats.org/officeDocument/2006/relationships/hyperlink" Target="https://talan.bank.gov.ua/get-user-certificate/nQenU8dhTejmjZ7oz6LZ" TargetMode="External"/><Relationship Id="rId110" Type="http://schemas.openxmlformats.org/officeDocument/2006/relationships/hyperlink" Target="https://talan.bank.gov.ua/get-user-certificate/nQenU5JWvCEsrhJpYAri" TargetMode="External"/><Relationship Id="rId348" Type="http://schemas.openxmlformats.org/officeDocument/2006/relationships/hyperlink" Target="https://talan.bank.gov.ua/get-user-certificate/nQenUYviBeLfnVEWMa53" TargetMode="External"/><Relationship Id="rId555" Type="http://schemas.openxmlformats.org/officeDocument/2006/relationships/hyperlink" Target="https://talan.bank.gov.ua/get-user-certificate/nQenUKaj70gOC6J9U01B" TargetMode="External"/><Relationship Id="rId762" Type="http://schemas.openxmlformats.org/officeDocument/2006/relationships/hyperlink" Target="https://talan.bank.gov.ua/get-user-certificate/nQenUrVpLElTPH3v0u7r" TargetMode="External"/><Relationship Id="rId1185" Type="http://schemas.openxmlformats.org/officeDocument/2006/relationships/hyperlink" Target="https://talan.bank.gov.ua/get-user-certificate/nQenUMsiLN35KYypcpTA" TargetMode="External"/><Relationship Id="rId1392" Type="http://schemas.openxmlformats.org/officeDocument/2006/relationships/hyperlink" Target="https://talan.bank.gov.ua/get-user-certificate/nQenU9D2ZCTjcgrNHW8G" TargetMode="External"/><Relationship Id="rId1406" Type="http://schemas.openxmlformats.org/officeDocument/2006/relationships/hyperlink" Target="https://talan.bank.gov.ua/get-user-certificate/nQenUMl5OhNr_PY_pjdg" TargetMode="External"/><Relationship Id="rId194" Type="http://schemas.openxmlformats.org/officeDocument/2006/relationships/hyperlink" Target="https://talan.bank.gov.ua/get-user-certificate/nQenUQ6xUj6gtzZOKW8h" TargetMode="External"/><Relationship Id="rId208" Type="http://schemas.openxmlformats.org/officeDocument/2006/relationships/hyperlink" Target="https://talan.bank.gov.ua/get-user-certificate/nQenUaBk49ZzHuzMcH6S" TargetMode="External"/><Relationship Id="rId415" Type="http://schemas.openxmlformats.org/officeDocument/2006/relationships/hyperlink" Target="https://talan.bank.gov.ua/get-user-certificate/nQenUW7jlwtXiADXRLaJ" TargetMode="External"/><Relationship Id="rId622" Type="http://schemas.openxmlformats.org/officeDocument/2006/relationships/hyperlink" Target="https://talan.bank.gov.ua/get-user-certificate/nQenU3KaaZsd3JsuerEk" TargetMode="External"/><Relationship Id="rId1045" Type="http://schemas.openxmlformats.org/officeDocument/2006/relationships/hyperlink" Target="https://talan.bank.gov.ua/get-user-certificate/nQenU6DgJk4nhG_wfLgo" TargetMode="External"/><Relationship Id="rId1252" Type="http://schemas.openxmlformats.org/officeDocument/2006/relationships/hyperlink" Target="https://talan.bank.gov.ua/get-user-certificate/nQenUTNuiC6jUWUxi6l-" TargetMode="External"/><Relationship Id="rId261" Type="http://schemas.openxmlformats.org/officeDocument/2006/relationships/hyperlink" Target="https://talan.bank.gov.ua/get-user-certificate/nQenU9oCrWUtfTWenBke" TargetMode="External"/><Relationship Id="rId499" Type="http://schemas.openxmlformats.org/officeDocument/2006/relationships/hyperlink" Target="https://talan.bank.gov.ua/get-user-certificate/nQenUVfcQGIz-aPOqNOx" TargetMode="External"/><Relationship Id="rId927" Type="http://schemas.openxmlformats.org/officeDocument/2006/relationships/hyperlink" Target="https://talan.bank.gov.ua/get-user-certificate/nQenUoQu6THg1aFI9oJl" TargetMode="External"/><Relationship Id="rId1112" Type="http://schemas.openxmlformats.org/officeDocument/2006/relationships/hyperlink" Target="https://talan.bank.gov.ua/get-user-certificate/nQenULgivITxnAaQ888n" TargetMode="External"/><Relationship Id="rId56" Type="http://schemas.openxmlformats.org/officeDocument/2006/relationships/hyperlink" Target="https://talan.bank.gov.ua/get-user-certificate/nQenUZVxTajRAJzAwqTX" TargetMode="External"/><Relationship Id="rId359" Type="http://schemas.openxmlformats.org/officeDocument/2006/relationships/hyperlink" Target="https://talan.bank.gov.ua/get-user-certificate/nQenUqlK5AwH1DLewobM" TargetMode="External"/><Relationship Id="rId566" Type="http://schemas.openxmlformats.org/officeDocument/2006/relationships/hyperlink" Target="https://talan.bank.gov.ua/get-user-certificate/nQenU4U7F3JoT0JTuFqr" TargetMode="External"/><Relationship Id="rId773" Type="http://schemas.openxmlformats.org/officeDocument/2006/relationships/hyperlink" Target="https://talan.bank.gov.ua/get-user-certificate/nQenUH2Hbq_srln14kkf" TargetMode="External"/><Relationship Id="rId1196" Type="http://schemas.openxmlformats.org/officeDocument/2006/relationships/hyperlink" Target="https://talan.bank.gov.ua/get-user-certificate/nQenU3z8Nq_YU8SxMTou" TargetMode="External"/><Relationship Id="rId1417" Type="http://schemas.openxmlformats.org/officeDocument/2006/relationships/hyperlink" Target="https://talan.bank.gov.ua/get-user-certificate/nQenUGvIaltXMS30C5qZ" TargetMode="External"/><Relationship Id="rId121" Type="http://schemas.openxmlformats.org/officeDocument/2006/relationships/hyperlink" Target="https://talan.bank.gov.ua/get-user-certificate/nQenUaUlOHOuHHxktD66" TargetMode="External"/><Relationship Id="rId219" Type="http://schemas.openxmlformats.org/officeDocument/2006/relationships/hyperlink" Target="https://talan.bank.gov.ua/get-user-certificate/nQenUZx3gbRQ4RhuAXPS" TargetMode="External"/><Relationship Id="rId426" Type="http://schemas.openxmlformats.org/officeDocument/2006/relationships/hyperlink" Target="https://talan.bank.gov.ua/get-user-certificate/nQenUywV_Ja2GhDr146m" TargetMode="External"/><Relationship Id="rId633" Type="http://schemas.openxmlformats.org/officeDocument/2006/relationships/hyperlink" Target="https://talan.bank.gov.ua/get-user-certificate/nQenUSf6gIjzWw1aw68y" TargetMode="External"/><Relationship Id="rId980" Type="http://schemas.openxmlformats.org/officeDocument/2006/relationships/hyperlink" Target="https://talan.bank.gov.ua/get-user-certificate/nQenUJN4FQcQddpTSp_P" TargetMode="External"/><Relationship Id="rId1056" Type="http://schemas.openxmlformats.org/officeDocument/2006/relationships/hyperlink" Target="https://talan.bank.gov.ua/get-user-certificate/nQenUm72-zYV_yIRg2g7" TargetMode="External"/><Relationship Id="rId1263" Type="http://schemas.openxmlformats.org/officeDocument/2006/relationships/hyperlink" Target="https://talan.bank.gov.ua/get-user-certificate/nQenUqWyQAD7K55VxBnt" TargetMode="External"/><Relationship Id="rId840" Type="http://schemas.openxmlformats.org/officeDocument/2006/relationships/hyperlink" Target="https://talan.bank.gov.ua/get-user-certificate/nQenUv9rOiRd1XBbXTOs" TargetMode="External"/><Relationship Id="rId938" Type="http://schemas.openxmlformats.org/officeDocument/2006/relationships/hyperlink" Target="https://talan.bank.gov.ua/get-user-certificate/nQenU_6A-1zuAVcXMpHx" TargetMode="External"/><Relationship Id="rId67" Type="http://schemas.openxmlformats.org/officeDocument/2006/relationships/hyperlink" Target="https://talan.bank.gov.ua/get-user-certificate/nQenUtiJZCXRnZTmoi73" TargetMode="External"/><Relationship Id="rId272" Type="http://schemas.openxmlformats.org/officeDocument/2006/relationships/hyperlink" Target="https://talan.bank.gov.ua/get-user-certificate/nQenUXbXx6EbFluWE0Ig" TargetMode="External"/><Relationship Id="rId577" Type="http://schemas.openxmlformats.org/officeDocument/2006/relationships/hyperlink" Target="https://talan.bank.gov.ua/get-user-certificate/nQenUqvMw945RJCtpsCN" TargetMode="External"/><Relationship Id="rId700" Type="http://schemas.openxmlformats.org/officeDocument/2006/relationships/hyperlink" Target="https://talan.bank.gov.ua/get-user-certificate/nQenUObSfg_wHb9Xl3-6" TargetMode="External"/><Relationship Id="rId1123" Type="http://schemas.openxmlformats.org/officeDocument/2006/relationships/hyperlink" Target="https://talan.bank.gov.ua/get-user-certificate/nQenUGyxc_U_lqYmeu9v" TargetMode="External"/><Relationship Id="rId1330" Type="http://schemas.openxmlformats.org/officeDocument/2006/relationships/hyperlink" Target="https://talan.bank.gov.ua/get-user-certificate/nQenUIMiOUqjco0-61ih" TargetMode="External"/><Relationship Id="rId1428" Type="http://schemas.openxmlformats.org/officeDocument/2006/relationships/hyperlink" Target="https://talan.bank.gov.ua/get-user-certificate/nQenULbxWwL7x-1pGcwS" TargetMode="External"/><Relationship Id="rId132" Type="http://schemas.openxmlformats.org/officeDocument/2006/relationships/hyperlink" Target="https://talan.bank.gov.ua/get-user-certificate/nQenULaDRM5kXv9ZujY2" TargetMode="External"/><Relationship Id="rId784" Type="http://schemas.openxmlformats.org/officeDocument/2006/relationships/hyperlink" Target="https://talan.bank.gov.ua/get-user-certificate/nQenU4ZMBCTgzMQIUyCY" TargetMode="External"/><Relationship Id="rId991" Type="http://schemas.openxmlformats.org/officeDocument/2006/relationships/hyperlink" Target="https://talan.bank.gov.ua/get-user-certificate/nQenUbc8rkJapmsdpJ0L" TargetMode="External"/><Relationship Id="rId1067" Type="http://schemas.openxmlformats.org/officeDocument/2006/relationships/hyperlink" Target="https://talan.bank.gov.ua/get-user-certificate/nQenUXJGkkOTdCqNQDMs" TargetMode="External"/><Relationship Id="rId437" Type="http://schemas.openxmlformats.org/officeDocument/2006/relationships/hyperlink" Target="https://talan.bank.gov.ua/get-user-certificate/nQenUtK1CvKFDN60_5Zc" TargetMode="External"/><Relationship Id="rId644" Type="http://schemas.openxmlformats.org/officeDocument/2006/relationships/hyperlink" Target="https://talan.bank.gov.ua/get-user-certificate/nQenUl4X1Wp-nGyFGc9O" TargetMode="External"/><Relationship Id="rId851" Type="http://schemas.openxmlformats.org/officeDocument/2006/relationships/hyperlink" Target="https://talan.bank.gov.ua/get-user-certificate/nQenU5VjwEb6KDlf4L9M" TargetMode="External"/><Relationship Id="rId1274" Type="http://schemas.openxmlformats.org/officeDocument/2006/relationships/hyperlink" Target="https://talan.bank.gov.ua/get-user-certificate/nQenUNQOmhit9MtHqKcE" TargetMode="External"/><Relationship Id="rId283" Type="http://schemas.openxmlformats.org/officeDocument/2006/relationships/hyperlink" Target="https://talan.bank.gov.ua/get-user-certificate/nQenUEM8dXKSAu2hoilG" TargetMode="External"/><Relationship Id="rId490" Type="http://schemas.openxmlformats.org/officeDocument/2006/relationships/hyperlink" Target="https://talan.bank.gov.ua/get-user-certificate/nQenUP11c-mvd63W1d9M" TargetMode="External"/><Relationship Id="rId504" Type="http://schemas.openxmlformats.org/officeDocument/2006/relationships/hyperlink" Target="https://talan.bank.gov.ua/get-user-certificate/nQenUGD5VntCJU6ZbNeA" TargetMode="External"/><Relationship Id="rId711" Type="http://schemas.openxmlformats.org/officeDocument/2006/relationships/hyperlink" Target="https://talan.bank.gov.ua/get-user-certificate/nQenU4xLezmLWaOjBAcS" TargetMode="External"/><Relationship Id="rId949" Type="http://schemas.openxmlformats.org/officeDocument/2006/relationships/hyperlink" Target="https://talan.bank.gov.ua/get-user-certificate/nQenUg01P9bVnjKSQMaY" TargetMode="External"/><Relationship Id="rId1134" Type="http://schemas.openxmlformats.org/officeDocument/2006/relationships/hyperlink" Target="https://talan.bank.gov.ua/get-user-certificate/nQenUs3K8truMNohLZWt" TargetMode="External"/><Relationship Id="rId1341" Type="http://schemas.openxmlformats.org/officeDocument/2006/relationships/hyperlink" Target="https://talan.bank.gov.ua/get-user-certificate/nQenUaW1WP3xGtbEwgBA" TargetMode="External"/><Relationship Id="rId78" Type="http://schemas.openxmlformats.org/officeDocument/2006/relationships/hyperlink" Target="https://talan.bank.gov.ua/get-user-certificate/nQenUoX-LBn2e49-LZpO" TargetMode="External"/><Relationship Id="rId143" Type="http://schemas.openxmlformats.org/officeDocument/2006/relationships/hyperlink" Target="https://talan.bank.gov.ua/get-user-certificate/nQenUl0C3K2DBp0PdIY_" TargetMode="External"/><Relationship Id="rId350" Type="http://schemas.openxmlformats.org/officeDocument/2006/relationships/hyperlink" Target="https://talan.bank.gov.ua/get-user-certificate/nQenUKcEaDE2jon8SpFn" TargetMode="External"/><Relationship Id="rId588" Type="http://schemas.openxmlformats.org/officeDocument/2006/relationships/hyperlink" Target="https://talan.bank.gov.ua/get-user-certificate/nQenU1zHBNtx3mRgRk6u" TargetMode="External"/><Relationship Id="rId795" Type="http://schemas.openxmlformats.org/officeDocument/2006/relationships/hyperlink" Target="https://talan.bank.gov.ua/get-user-certificate/nQenUvnQEI0kkwdlWdpc" TargetMode="External"/><Relationship Id="rId809" Type="http://schemas.openxmlformats.org/officeDocument/2006/relationships/hyperlink" Target="https://talan.bank.gov.ua/get-user-certificate/nQenUHkPaK8qbfrefKVb" TargetMode="External"/><Relationship Id="rId1201" Type="http://schemas.openxmlformats.org/officeDocument/2006/relationships/hyperlink" Target="https://talan.bank.gov.ua/get-user-certificate/nQenUjxreHtkmEGGBoua" TargetMode="External"/><Relationship Id="rId1439" Type="http://schemas.openxmlformats.org/officeDocument/2006/relationships/hyperlink" Target="https://talan.bank.gov.ua/get-user-certificate/SD20SUuLe8MiWc2hfDtA" TargetMode="External"/><Relationship Id="rId9" Type="http://schemas.openxmlformats.org/officeDocument/2006/relationships/hyperlink" Target="https://talan.bank.gov.ua/get-user-certificate/nQenUGGo8SneK9Nxx6Nj" TargetMode="External"/><Relationship Id="rId210" Type="http://schemas.openxmlformats.org/officeDocument/2006/relationships/hyperlink" Target="https://talan.bank.gov.ua/get-user-certificate/nQenUPM6e8TXGL1H7S8O" TargetMode="External"/><Relationship Id="rId448" Type="http://schemas.openxmlformats.org/officeDocument/2006/relationships/hyperlink" Target="https://talan.bank.gov.ua/get-user-certificate/nQenUcFgt5zh0COAYxG8" TargetMode="External"/><Relationship Id="rId655" Type="http://schemas.openxmlformats.org/officeDocument/2006/relationships/hyperlink" Target="https://talan.bank.gov.ua/get-user-certificate/nQenUj8Jd1ysuMu8bv0x" TargetMode="External"/><Relationship Id="rId862" Type="http://schemas.openxmlformats.org/officeDocument/2006/relationships/hyperlink" Target="https://talan.bank.gov.ua/get-user-certificate/nQenUSMeUNQ50skQkC1u" TargetMode="External"/><Relationship Id="rId1078" Type="http://schemas.openxmlformats.org/officeDocument/2006/relationships/hyperlink" Target="https://talan.bank.gov.ua/get-user-certificate/nQenU_5AfZoL9A0SOp3Y" TargetMode="External"/><Relationship Id="rId1285" Type="http://schemas.openxmlformats.org/officeDocument/2006/relationships/hyperlink" Target="https://talan.bank.gov.ua/get-user-certificate/nQenUrqswuiRPaLjiYpP" TargetMode="External"/><Relationship Id="rId294" Type="http://schemas.openxmlformats.org/officeDocument/2006/relationships/hyperlink" Target="https://talan.bank.gov.ua/get-user-certificate/nQenUn1LhDDKFBSWHGZJ" TargetMode="External"/><Relationship Id="rId308" Type="http://schemas.openxmlformats.org/officeDocument/2006/relationships/hyperlink" Target="https://talan.bank.gov.ua/get-user-certificate/nQenUBOSVIQkKWgcfpbl" TargetMode="External"/><Relationship Id="rId515" Type="http://schemas.openxmlformats.org/officeDocument/2006/relationships/hyperlink" Target="https://talan.bank.gov.ua/get-user-certificate/nQenU-6WwwDH8GtfhI9f" TargetMode="External"/><Relationship Id="rId722" Type="http://schemas.openxmlformats.org/officeDocument/2006/relationships/hyperlink" Target="https://talan.bank.gov.ua/get-user-certificate/nQenU0ZeooXLAXaARWAd" TargetMode="External"/><Relationship Id="rId1145" Type="http://schemas.openxmlformats.org/officeDocument/2006/relationships/hyperlink" Target="https://talan.bank.gov.ua/get-user-certificate/nQenUHlVSkh4CwU2gcvR" TargetMode="External"/><Relationship Id="rId1352" Type="http://schemas.openxmlformats.org/officeDocument/2006/relationships/hyperlink" Target="https://talan.bank.gov.ua/get-user-certificate/nQenU9_I5YrzEvps4wu2" TargetMode="External"/><Relationship Id="rId89" Type="http://schemas.openxmlformats.org/officeDocument/2006/relationships/hyperlink" Target="https://talan.bank.gov.ua/get-user-certificate/nQenU6qGAcGETVzPGDgw" TargetMode="External"/><Relationship Id="rId154" Type="http://schemas.openxmlformats.org/officeDocument/2006/relationships/hyperlink" Target="https://talan.bank.gov.ua/get-user-certificate/nQenUQSgeJNwuT3YkkCi" TargetMode="External"/><Relationship Id="rId361" Type="http://schemas.openxmlformats.org/officeDocument/2006/relationships/hyperlink" Target="https://talan.bank.gov.ua/get-user-certificate/nQenU8LWQ1oLPFIFbqLX" TargetMode="External"/><Relationship Id="rId599" Type="http://schemas.openxmlformats.org/officeDocument/2006/relationships/hyperlink" Target="https://talan.bank.gov.ua/get-user-certificate/nQenU_rJ9bNu9zpCQFWc" TargetMode="External"/><Relationship Id="rId1005" Type="http://schemas.openxmlformats.org/officeDocument/2006/relationships/hyperlink" Target="https://talan.bank.gov.ua/get-user-certificate/nQenU176AvDtg_ykcRKS" TargetMode="External"/><Relationship Id="rId1212" Type="http://schemas.openxmlformats.org/officeDocument/2006/relationships/hyperlink" Target="https://talan.bank.gov.ua/get-user-certificate/nQenUi7StMr8QST5NBeX" TargetMode="External"/><Relationship Id="rId459" Type="http://schemas.openxmlformats.org/officeDocument/2006/relationships/hyperlink" Target="https://talan.bank.gov.ua/get-user-certificate/nQenU-JiECCSYJlYS6aU" TargetMode="External"/><Relationship Id="rId666" Type="http://schemas.openxmlformats.org/officeDocument/2006/relationships/hyperlink" Target="https://talan.bank.gov.ua/get-user-certificate/nQenUFEfvr_r61RHA5Wm" TargetMode="External"/><Relationship Id="rId873" Type="http://schemas.openxmlformats.org/officeDocument/2006/relationships/hyperlink" Target="https://talan.bank.gov.ua/get-user-certificate/nQenUjH9Hv2_030s7_IR" TargetMode="External"/><Relationship Id="rId1089" Type="http://schemas.openxmlformats.org/officeDocument/2006/relationships/hyperlink" Target="https://talan.bank.gov.ua/get-user-certificate/nQenUb0kbn0dLyuHEuQq" TargetMode="External"/><Relationship Id="rId1296" Type="http://schemas.openxmlformats.org/officeDocument/2006/relationships/hyperlink" Target="https://talan.bank.gov.ua/get-user-certificate/nQenUpB-N4ijzDwQJ0Nl" TargetMode="External"/><Relationship Id="rId16" Type="http://schemas.openxmlformats.org/officeDocument/2006/relationships/hyperlink" Target="https://talan.bank.gov.ua/get-user-certificate/nQenUey5ZoBRzD4qU2Bf" TargetMode="External"/><Relationship Id="rId221" Type="http://schemas.openxmlformats.org/officeDocument/2006/relationships/hyperlink" Target="https://talan.bank.gov.ua/get-user-certificate/nQenUy5NM738_P9GeSzZ" TargetMode="External"/><Relationship Id="rId319" Type="http://schemas.openxmlformats.org/officeDocument/2006/relationships/hyperlink" Target="https://talan.bank.gov.ua/get-user-certificate/nQenUo6I4aBxGNhozUkU" TargetMode="External"/><Relationship Id="rId526" Type="http://schemas.openxmlformats.org/officeDocument/2006/relationships/hyperlink" Target="https://talan.bank.gov.ua/get-user-certificate/nQenUFNXzGqEb9BohLIU" TargetMode="External"/><Relationship Id="rId1156" Type="http://schemas.openxmlformats.org/officeDocument/2006/relationships/hyperlink" Target="https://talan.bank.gov.ua/get-user-certificate/nQenUnV7vc8Dp10zFYTq" TargetMode="External"/><Relationship Id="rId1363" Type="http://schemas.openxmlformats.org/officeDocument/2006/relationships/hyperlink" Target="https://talan.bank.gov.ua/get-user-certificate/nQenUxCm_JqCoyoYqev-" TargetMode="External"/><Relationship Id="rId733" Type="http://schemas.openxmlformats.org/officeDocument/2006/relationships/hyperlink" Target="https://talan.bank.gov.ua/get-user-certificate/nQenUbOLTOCvUIysoXrL" TargetMode="External"/><Relationship Id="rId940" Type="http://schemas.openxmlformats.org/officeDocument/2006/relationships/hyperlink" Target="https://talan.bank.gov.ua/get-user-certificate/nQenUBd2A4Ib7URHRFO-" TargetMode="External"/><Relationship Id="rId1016" Type="http://schemas.openxmlformats.org/officeDocument/2006/relationships/hyperlink" Target="https://talan.bank.gov.ua/get-user-certificate/nQenUAKUbQJ9qjaNy8x2" TargetMode="External"/><Relationship Id="rId165" Type="http://schemas.openxmlformats.org/officeDocument/2006/relationships/hyperlink" Target="https://talan.bank.gov.ua/get-user-certificate/nQenUikjQJU3RgQGkMpA" TargetMode="External"/><Relationship Id="rId372" Type="http://schemas.openxmlformats.org/officeDocument/2006/relationships/hyperlink" Target="https://talan.bank.gov.ua/get-user-certificate/nQenU0CNk8yl9TXakvRX" TargetMode="External"/><Relationship Id="rId677" Type="http://schemas.openxmlformats.org/officeDocument/2006/relationships/hyperlink" Target="https://talan.bank.gov.ua/get-user-certificate/nQenUbQ5_3NE-exKsVKq" TargetMode="External"/><Relationship Id="rId800" Type="http://schemas.openxmlformats.org/officeDocument/2006/relationships/hyperlink" Target="https://talan.bank.gov.ua/get-user-certificate/nQenUNZ2KmKWR27dIpL_" TargetMode="External"/><Relationship Id="rId1223" Type="http://schemas.openxmlformats.org/officeDocument/2006/relationships/hyperlink" Target="https://talan.bank.gov.ua/get-user-certificate/nQenUMvn6hEuvkbYRDlo" TargetMode="External"/><Relationship Id="rId1430" Type="http://schemas.openxmlformats.org/officeDocument/2006/relationships/hyperlink" Target="https://talan.bank.gov.ua/get-user-certificate/nQenUdr_YxFGKxyqegyU" TargetMode="External"/><Relationship Id="rId232" Type="http://schemas.openxmlformats.org/officeDocument/2006/relationships/hyperlink" Target="https://talan.bank.gov.ua/get-user-certificate/nQenU_O1lgNS9LdZI0dv" TargetMode="External"/><Relationship Id="rId884" Type="http://schemas.openxmlformats.org/officeDocument/2006/relationships/hyperlink" Target="https://talan.bank.gov.ua/get-user-certificate/nQenU83b3dLfA2ENJc2Y" TargetMode="External"/><Relationship Id="rId27" Type="http://schemas.openxmlformats.org/officeDocument/2006/relationships/hyperlink" Target="https://talan.bank.gov.ua/get-user-certificate/nQenUqF3B14hNmS5KO_2" TargetMode="External"/><Relationship Id="rId537" Type="http://schemas.openxmlformats.org/officeDocument/2006/relationships/hyperlink" Target="https://talan.bank.gov.ua/get-user-certificate/nQenUyIzrlykbP161R2t" TargetMode="External"/><Relationship Id="rId744" Type="http://schemas.openxmlformats.org/officeDocument/2006/relationships/hyperlink" Target="https://talan.bank.gov.ua/get-user-certificate/nQenU-Sare66mdVOkMtX" TargetMode="External"/><Relationship Id="rId951" Type="http://schemas.openxmlformats.org/officeDocument/2006/relationships/hyperlink" Target="https://talan.bank.gov.ua/get-user-certificate/nQenUqIDXlcVQvimQlFq" TargetMode="External"/><Relationship Id="rId1167" Type="http://schemas.openxmlformats.org/officeDocument/2006/relationships/hyperlink" Target="https://talan.bank.gov.ua/get-user-certificate/nQenUy57H-Y9yhvKomVO" TargetMode="External"/><Relationship Id="rId1374" Type="http://schemas.openxmlformats.org/officeDocument/2006/relationships/hyperlink" Target="https://talan.bank.gov.ua/get-user-certificate/nQenUVaBHK66xmgF-aqg" TargetMode="External"/><Relationship Id="rId80" Type="http://schemas.openxmlformats.org/officeDocument/2006/relationships/hyperlink" Target="https://talan.bank.gov.ua/get-user-certificate/nQenUfVpuLLWR1UfI3ir" TargetMode="External"/><Relationship Id="rId176" Type="http://schemas.openxmlformats.org/officeDocument/2006/relationships/hyperlink" Target="https://talan.bank.gov.ua/get-user-certificate/nQenUkqGfCfn_F0cCmdB" TargetMode="External"/><Relationship Id="rId383" Type="http://schemas.openxmlformats.org/officeDocument/2006/relationships/hyperlink" Target="https://talan.bank.gov.ua/get-user-certificate/nQenUQybjh75UqtF-yyy" TargetMode="External"/><Relationship Id="rId590" Type="http://schemas.openxmlformats.org/officeDocument/2006/relationships/hyperlink" Target="https://talan.bank.gov.ua/get-user-certificate/nQenUak-k3C3UMawKsI2" TargetMode="External"/><Relationship Id="rId604" Type="http://schemas.openxmlformats.org/officeDocument/2006/relationships/hyperlink" Target="https://talan.bank.gov.ua/get-user-certificate/nQenUWRTjNXeJUkUbvmv" TargetMode="External"/><Relationship Id="rId811" Type="http://schemas.openxmlformats.org/officeDocument/2006/relationships/hyperlink" Target="https://talan.bank.gov.ua/get-user-certificate/nQenU3wK6lwFDwhWZsAc" TargetMode="External"/><Relationship Id="rId1027" Type="http://schemas.openxmlformats.org/officeDocument/2006/relationships/hyperlink" Target="https://talan.bank.gov.ua/get-user-certificate/nQenU-b27UaXBuU8fpxO" TargetMode="External"/><Relationship Id="rId1234" Type="http://schemas.openxmlformats.org/officeDocument/2006/relationships/hyperlink" Target="https://talan.bank.gov.ua/get-user-certificate/nQenUWjBDDWBwg3UoZ6p" TargetMode="External"/><Relationship Id="rId1441" Type="http://schemas.openxmlformats.org/officeDocument/2006/relationships/hyperlink" Target="https://talan.bank.gov.ua/get-user-certificate/fEVr0Q79uDVEPYTCOnUf" TargetMode="External"/><Relationship Id="rId243" Type="http://schemas.openxmlformats.org/officeDocument/2006/relationships/hyperlink" Target="https://talan.bank.gov.ua/get-user-certificate/nQenUq8_zCSZPOGlsDWH" TargetMode="External"/><Relationship Id="rId450" Type="http://schemas.openxmlformats.org/officeDocument/2006/relationships/hyperlink" Target="https://talan.bank.gov.ua/get-user-certificate/nQenUCyaY1ewqZgdWFxb" TargetMode="External"/><Relationship Id="rId688" Type="http://schemas.openxmlformats.org/officeDocument/2006/relationships/hyperlink" Target="https://talan.bank.gov.ua/get-user-certificate/nQenUp0k_c7j_MK54IpX" TargetMode="External"/><Relationship Id="rId895" Type="http://schemas.openxmlformats.org/officeDocument/2006/relationships/hyperlink" Target="https://talan.bank.gov.ua/get-user-certificate/nQenU0_cUOKWUZ0lOcIT" TargetMode="External"/><Relationship Id="rId909" Type="http://schemas.openxmlformats.org/officeDocument/2006/relationships/hyperlink" Target="https://talan.bank.gov.ua/get-user-certificate/nQenUmuiVHdt5r9dYa-i" TargetMode="External"/><Relationship Id="rId1080" Type="http://schemas.openxmlformats.org/officeDocument/2006/relationships/hyperlink" Target="https://talan.bank.gov.ua/get-user-certificate/nQenUy9SGQKymG2hhlhf" TargetMode="External"/><Relationship Id="rId1301" Type="http://schemas.openxmlformats.org/officeDocument/2006/relationships/hyperlink" Target="https://talan.bank.gov.ua/get-user-certificate/nQenUsjfDNzg5ilnXWCO" TargetMode="External"/><Relationship Id="rId38" Type="http://schemas.openxmlformats.org/officeDocument/2006/relationships/hyperlink" Target="https://talan.bank.gov.ua/get-user-certificate/nQenUUrV8Q2LOSCQqMRK" TargetMode="External"/><Relationship Id="rId103" Type="http://schemas.openxmlformats.org/officeDocument/2006/relationships/hyperlink" Target="https://talan.bank.gov.ua/get-user-certificate/nQenU3h0ufym43oo4VaU" TargetMode="External"/><Relationship Id="rId310" Type="http://schemas.openxmlformats.org/officeDocument/2006/relationships/hyperlink" Target="https://talan.bank.gov.ua/get-user-certificate/nQenU-l7Ld40h0IxWlVI" TargetMode="External"/><Relationship Id="rId548" Type="http://schemas.openxmlformats.org/officeDocument/2006/relationships/hyperlink" Target="https://talan.bank.gov.ua/get-user-certificate/nQenUNLjgltWQwZzkpeH" TargetMode="External"/><Relationship Id="rId755" Type="http://schemas.openxmlformats.org/officeDocument/2006/relationships/hyperlink" Target="https://talan.bank.gov.ua/get-user-certificate/nQenUHCOTQHR_kmYiuTH" TargetMode="External"/><Relationship Id="rId962" Type="http://schemas.openxmlformats.org/officeDocument/2006/relationships/hyperlink" Target="https://talan.bank.gov.ua/get-user-certificate/nQenUuINPtINdDebux_V" TargetMode="External"/><Relationship Id="rId1178" Type="http://schemas.openxmlformats.org/officeDocument/2006/relationships/hyperlink" Target="https://talan.bank.gov.ua/get-user-certificate/nQenUspMkxGOuC7aWPxa" TargetMode="External"/><Relationship Id="rId1385" Type="http://schemas.openxmlformats.org/officeDocument/2006/relationships/hyperlink" Target="https://talan.bank.gov.ua/get-user-certificate/nQenULgD-2dZ214ITTD3" TargetMode="External"/><Relationship Id="rId91" Type="http://schemas.openxmlformats.org/officeDocument/2006/relationships/hyperlink" Target="https://talan.bank.gov.ua/get-user-certificate/nQenUbLfTnamqxJp1l38" TargetMode="External"/><Relationship Id="rId187" Type="http://schemas.openxmlformats.org/officeDocument/2006/relationships/hyperlink" Target="https://talan.bank.gov.ua/get-user-certificate/nQenUbKJGmX_9_So3JqB" TargetMode="External"/><Relationship Id="rId394" Type="http://schemas.openxmlformats.org/officeDocument/2006/relationships/hyperlink" Target="https://talan.bank.gov.ua/get-user-certificate/nQenUX40C_2FLP3kUYc5" TargetMode="External"/><Relationship Id="rId408" Type="http://schemas.openxmlformats.org/officeDocument/2006/relationships/hyperlink" Target="https://talan.bank.gov.ua/get-user-certificate/nQenU_noEuXHCTrFXPdC" TargetMode="External"/><Relationship Id="rId615" Type="http://schemas.openxmlformats.org/officeDocument/2006/relationships/hyperlink" Target="https://talan.bank.gov.ua/get-user-certificate/nQenUGSBcbaHbBIVn70N" TargetMode="External"/><Relationship Id="rId822" Type="http://schemas.openxmlformats.org/officeDocument/2006/relationships/hyperlink" Target="https://talan.bank.gov.ua/get-user-certificate/nQenUPvJfX8pr47RCh8g" TargetMode="External"/><Relationship Id="rId1038" Type="http://schemas.openxmlformats.org/officeDocument/2006/relationships/hyperlink" Target="https://talan.bank.gov.ua/get-user-certificate/nQenUyqXzFeoewzq62gZ" TargetMode="External"/><Relationship Id="rId1245" Type="http://schemas.openxmlformats.org/officeDocument/2006/relationships/hyperlink" Target="https://talan.bank.gov.ua/get-user-certificate/nQenUd75DHdQl72gaimu" TargetMode="External"/><Relationship Id="rId254" Type="http://schemas.openxmlformats.org/officeDocument/2006/relationships/hyperlink" Target="https://talan.bank.gov.ua/get-user-certificate/nQenU8W1oDBKG0gFH6Ks" TargetMode="External"/><Relationship Id="rId699" Type="http://schemas.openxmlformats.org/officeDocument/2006/relationships/hyperlink" Target="https://talan.bank.gov.ua/get-user-certificate/nQenU04pfnJM_sF3LqEC" TargetMode="External"/><Relationship Id="rId1091" Type="http://schemas.openxmlformats.org/officeDocument/2006/relationships/hyperlink" Target="https://talan.bank.gov.ua/get-user-certificate/nQenU6PA0pNkEQMeGX5f" TargetMode="External"/><Relationship Id="rId1105" Type="http://schemas.openxmlformats.org/officeDocument/2006/relationships/hyperlink" Target="https://talan.bank.gov.ua/get-user-certificate/nQenUjlm1KRBuZe8lV8l" TargetMode="External"/><Relationship Id="rId1312" Type="http://schemas.openxmlformats.org/officeDocument/2006/relationships/hyperlink" Target="https://talan.bank.gov.ua/get-user-certificate/nQenUjfoRR0YG9MsH_on" TargetMode="External"/><Relationship Id="rId49" Type="http://schemas.openxmlformats.org/officeDocument/2006/relationships/hyperlink" Target="https://talan.bank.gov.ua/get-user-certificate/nQenUl51mBZJOYTZiVjt" TargetMode="External"/><Relationship Id="rId114" Type="http://schemas.openxmlformats.org/officeDocument/2006/relationships/hyperlink" Target="https://talan.bank.gov.ua/get-user-certificate/nQenU5Cls-ODURhdxrzL" TargetMode="External"/><Relationship Id="rId461" Type="http://schemas.openxmlformats.org/officeDocument/2006/relationships/hyperlink" Target="https://talan.bank.gov.ua/get-user-certificate/nQenUGC9wxockNpEB3T9" TargetMode="External"/><Relationship Id="rId559" Type="http://schemas.openxmlformats.org/officeDocument/2006/relationships/hyperlink" Target="https://talan.bank.gov.ua/get-user-certificate/nQenUdux6mWaFVfNDJZe" TargetMode="External"/><Relationship Id="rId766" Type="http://schemas.openxmlformats.org/officeDocument/2006/relationships/hyperlink" Target="https://talan.bank.gov.ua/get-user-certificate/nQenUUe1XYXkNo4-VCwn" TargetMode="External"/><Relationship Id="rId1189" Type="http://schemas.openxmlformats.org/officeDocument/2006/relationships/hyperlink" Target="https://talan.bank.gov.ua/get-user-certificate/nQenUwcFz8Q215TSD5kv" TargetMode="External"/><Relationship Id="rId1396" Type="http://schemas.openxmlformats.org/officeDocument/2006/relationships/hyperlink" Target="https://talan.bank.gov.ua/get-user-certificate/nQenUP_Un-cPFEuYfPdh" TargetMode="External"/><Relationship Id="rId198" Type="http://schemas.openxmlformats.org/officeDocument/2006/relationships/hyperlink" Target="https://talan.bank.gov.ua/get-user-certificate/nQenUXHzNKqYv4GPFU5h" TargetMode="External"/><Relationship Id="rId321" Type="http://schemas.openxmlformats.org/officeDocument/2006/relationships/hyperlink" Target="https://talan.bank.gov.ua/get-user-certificate/nQenUYcHcwDKL_360RBa" TargetMode="External"/><Relationship Id="rId419" Type="http://schemas.openxmlformats.org/officeDocument/2006/relationships/hyperlink" Target="https://talan.bank.gov.ua/get-user-certificate/nQenUizB69YQHpVSsrsB" TargetMode="External"/><Relationship Id="rId626" Type="http://schemas.openxmlformats.org/officeDocument/2006/relationships/hyperlink" Target="https://talan.bank.gov.ua/get-user-certificate/nQenU8RML2PpFLTSmlCW" TargetMode="External"/><Relationship Id="rId973" Type="http://schemas.openxmlformats.org/officeDocument/2006/relationships/hyperlink" Target="https://talan.bank.gov.ua/get-user-certificate/nQenUK1mHqOznobG7zbF" TargetMode="External"/><Relationship Id="rId1049" Type="http://schemas.openxmlformats.org/officeDocument/2006/relationships/hyperlink" Target="https://talan.bank.gov.ua/get-user-certificate/nQenUJZ8XJL3bJ2lnME3" TargetMode="External"/><Relationship Id="rId1256" Type="http://schemas.openxmlformats.org/officeDocument/2006/relationships/hyperlink" Target="https://talan.bank.gov.ua/get-user-certificate/nQenUOwYOfXE_hgWMGGR" TargetMode="External"/><Relationship Id="rId833" Type="http://schemas.openxmlformats.org/officeDocument/2006/relationships/hyperlink" Target="https://talan.bank.gov.ua/get-user-certificate/nQenUD5x5BhQu2wGMQtD" TargetMode="External"/><Relationship Id="rId1116" Type="http://schemas.openxmlformats.org/officeDocument/2006/relationships/hyperlink" Target="https://talan.bank.gov.ua/get-user-certificate/nQenUZeK8IUCqWnALtHD" TargetMode="External"/><Relationship Id="rId265" Type="http://schemas.openxmlformats.org/officeDocument/2006/relationships/hyperlink" Target="https://talan.bank.gov.ua/get-user-certificate/nQenUDB54uKsNp2GH2vA" TargetMode="External"/><Relationship Id="rId472" Type="http://schemas.openxmlformats.org/officeDocument/2006/relationships/hyperlink" Target="https://talan.bank.gov.ua/get-user-certificate/nQenUPHxvEMsKEhmrOYV" TargetMode="External"/><Relationship Id="rId900" Type="http://schemas.openxmlformats.org/officeDocument/2006/relationships/hyperlink" Target="https://talan.bank.gov.ua/get-user-certificate/nQenUtwLhJzbkLrfdYYC" TargetMode="External"/><Relationship Id="rId1323" Type="http://schemas.openxmlformats.org/officeDocument/2006/relationships/hyperlink" Target="https://talan.bank.gov.ua/get-user-certificate/nQenUe125bCnMUVHz1GX" TargetMode="External"/><Relationship Id="rId125" Type="http://schemas.openxmlformats.org/officeDocument/2006/relationships/hyperlink" Target="https://talan.bank.gov.ua/get-user-certificate/nQenUNre3VICcjjPD41Y" TargetMode="External"/><Relationship Id="rId332" Type="http://schemas.openxmlformats.org/officeDocument/2006/relationships/hyperlink" Target="https://talan.bank.gov.ua/get-user-certificate/nQenUW_Id2O8cpZiyvTg" TargetMode="External"/><Relationship Id="rId777" Type="http://schemas.openxmlformats.org/officeDocument/2006/relationships/hyperlink" Target="https://talan.bank.gov.ua/get-user-certificate/nQenUdQAAZrT8OSze3Mx" TargetMode="External"/><Relationship Id="rId984" Type="http://schemas.openxmlformats.org/officeDocument/2006/relationships/hyperlink" Target="https://talan.bank.gov.ua/get-user-certificate/nQenUWA5gVaXMWZ0jcFL" TargetMode="External"/><Relationship Id="rId637" Type="http://schemas.openxmlformats.org/officeDocument/2006/relationships/hyperlink" Target="https://talan.bank.gov.ua/get-user-certificate/nQenUFZ1HGTVwdIuK63C" TargetMode="External"/><Relationship Id="rId844" Type="http://schemas.openxmlformats.org/officeDocument/2006/relationships/hyperlink" Target="https://talan.bank.gov.ua/get-user-certificate/nQenUc6PB_MoCu9r37D8" TargetMode="External"/><Relationship Id="rId1267" Type="http://schemas.openxmlformats.org/officeDocument/2006/relationships/hyperlink" Target="https://talan.bank.gov.ua/get-user-certificate/nQenUGRDeUnmJuPd2KY4" TargetMode="External"/><Relationship Id="rId276" Type="http://schemas.openxmlformats.org/officeDocument/2006/relationships/hyperlink" Target="https://talan.bank.gov.ua/get-user-certificate/nQenUadlewo5_739299-" TargetMode="External"/><Relationship Id="rId483" Type="http://schemas.openxmlformats.org/officeDocument/2006/relationships/hyperlink" Target="https://talan.bank.gov.ua/get-user-certificate/nQenUAvKsPH8n7cneDli" TargetMode="External"/><Relationship Id="rId690" Type="http://schemas.openxmlformats.org/officeDocument/2006/relationships/hyperlink" Target="https://talan.bank.gov.ua/get-user-certificate/nQenUBydk5biwN4tTG2q" TargetMode="External"/><Relationship Id="rId704" Type="http://schemas.openxmlformats.org/officeDocument/2006/relationships/hyperlink" Target="https://talan.bank.gov.ua/get-user-certificate/nQenUF37ysVWs_pqCXrO" TargetMode="External"/><Relationship Id="rId911" Type="http://schemas.openxmlformats.org/officeDocument/2006/relationships/hyperlink" Target="https://talan.bank.gov.ua/get-user-certificate/nQenUeOGPQSFjU7O31Lw" TargetMode="External"/><Relationship Id="rId1127" Type="http://schemas.openxmlformats.org/officeDocument/2006/relationships/hyperlink" Target="https://talan.bank.gov.ua/get-user-certificate/nQenU57KoIy9BaQrroPD" TargetMode="External"/><Relationship Id="rId1334" Type="http://schemas.openxmlformats.org/officeDocument/2006/relationships/hyperlink" Target="https://talan.bank.gov.ua/get-user-certificate/nQenURhu5XMw0Gl5Vmzk" TargetMode="External"/><Relationship Id="rId40" Type="http://schemas.openxmlformats.org/officeDocument/2006/relationships/hyperlink" Target="https://talan.bank.gov.ua/get-user-certificate/nQenUagXHlDa8b86r6al" TargetMode="External"/><Relationship Id="rId136" Type="http://schemas.openxmlformats.org/officeDocument/2006/relationships/hyperlink" Target="https://talan.bank.gov.ua/get-user-certificate/nQenU5dpkpEDML2ieNzf" TargetMode="External"/><Relationship Id="rId343" Type="http://schemas.openxmlformats.org/officeDocument/2006/relationships/hyperlink" Target="https://talan.bank.gov.ua/get-user-certificate/nQenUtWAHZ0W43wxzEqG" TargetMode="External"/><Relationship Id="rId550" Type="http://schemas.openxmlformats.org/officeDocument/2006/relationships/hyperlink" Target="https://talan.bank.gov.ua/get-user-certificate/nQenUl8dD2jW6HEjXd84" TargetMode="External"/><Relationship Id="rId788" Type="http://schemas.openxmlformats.org/officeDocument/2006/relationships/hyperlink" Target="https://talan.bank.gov.ua/get-user-certificate/nQenULCxHm12KS2ZvAMO" TargetMode="External"/><Relationship Id="rId995" Type="http://schemas.openxmlformats.org/officeDocument/2006/relationships/hyperlink" Target="https://talan.bank.gov.ua/get-user-certificate/nQenUgGoQjh9wLOjwueO" TargetMode="External"/><Relationship Id="rId1180" Type="http://schemas.openxmlformats.org/officeDocument/2006/relationships/hyperlink" Target="https://talan.bank.gov.ua/get-user-certificate/nQenU4Myk8XmTZhzm5xJ" TargetMode="External"/><Relationship Id="rId1401" Type="http://schemas.openxmlformats.org/officeDocument/2006/relationships/hyperlink" Target="https://talan.bank.gov.ua/get-user-certificate/nQenUjtsX6FRhp29w1Ie" TargetMode="External"/><Relationship Id="rId203" Type="http://schemas.openxmlformats.org/officeDocument/2006/relationships/hyperlink" Target="https://talan.bank.gov.ua/get-user-certificate/nQenUKhAMl0JDieRWFNK" TargetMode="External"/><Relationship Id="rId648" Type="http://schemas.openxmlformats.org/officeDocument/2006/relationships/hyperlink" Target="https://talan.bank.gov.ua/get-user-certificate/nQenUS541P9eyytmM18P" TargetMode="External"/><Relationship Id="rId855" Type="http://schemas.openxmlformats.org/officeDocument/2006/relationships/hyperlink" Target="https://talan.bank.gov.ua/get-user-certificate/nQenUF6jPTuEiDm5IVu7" TargetMode="External"/><Relationship Id="rId1040" Type="http://schemas.openxmlformats.org/officeDocument/2006/relationships/hyperlink" Target="https://talan.bank.gov.ua/get-user-certificate/nQenUPRPR5SZ9J0x0D5-" TargetMode="External"/><Relationship Id="rId1278" Type="http://schemas.openxmlformats.org/officeDocument/2006/relationships/hyperlink" Target="https://talan.bank.gov.ua/get-user-certificate/nQenUe682m26P6iFXsk1" TargetMode="External"/><Relationship Id="rId287" Type="http://schemas.openxmlformats.org/officeDocument/2006/relationships/hyperlink" Target="https://talan.bank.gov.ua/get-user-certificate/nQenUhLnOw08KuOwM5ui" TargetMode="External"/><Relationship Id="rId410" Type="http://schemas.openxmlformats.org/officeDocument/2006/relationships/hyperlink" Target="https://talan.bank.gov.ua/get-user-certificate/nQenUyQLst6fcbyoUXKs" TargetMode="External"/><Relationship Id="rId494" Type="http://schemas.openxmlformats.org/officeDocument/2006/relationships/hyperlink" Target="https://talan.bank.gov.ua/get-user-certificate/nQenUvwev3pnBq1USyO4" TargetMode="External"/><Relationship Id="rId508" Type="http://schemas.openxmlformats.org/officeDocument/2006/relationships/hyperlink" Target="https://talan.bank.gov.ua/get-user-certificate/nQenUaib_08MAO29XNOk" TargetMode="External"/><Relationship Id="rId715" Type="http://schemas.openxmlformats.org/officeDocument/2006/relationships/hyperlink" Target="https://talan.bank.gov.ua/get-user-certificate/nQenUPvwfsxH7w_vswpm" TargetMode="External"/><Relationship Id="rId922" Type="http://schemas.openxmlformats.org/officeDocument/2006/relationships/hyperlink" Target="https://talan.bank.gov.ua/get-user-certificate/nQenUe-yBl4-4F4TDAR-" TargetMode="External"/><Relationship Id="rId1138" Type="http://schemas.openxmlformats.org/officeDocument/2006/relationships/hyperlink" Target="https://talan.bank.gov.ua/get-user-certificate/nQenU76wjq76-eM1RBRC" TargetMode="External"/><Relationship Id="rId1345" Type="http://schemas.openxmlformats.org/officeDocument/2006/relationships/hyperlink" Target="https://talan.bank.gov.ua/get-user-certificate/nQenUhaZkkUumcCozoNv" TargetMode="External"/><Relationship Id="rId147" Type="http://schemas.openxmlformats.org/officeDocument/2006/relationships/hyperlink" Target="https://talan.bank.gov.ua/get-user-certificate/nQenUeTeZTl5DLYHnuVQ" TargetMode="External"/><Relationship Id="rId354" Type="http://schemas.openxmlformats.org/officeDocument/2006/relationships/hyperlink" Target="https://talan.bank.gov.ua/get-user-certificate/nQenUDqcSC3ZbLfLtm7B" TargetMode="External"/><Relationship Id="rId799" Type="http://schemas.openxmlformats.org/officeDocument/2006/relationships/hyperlink" Target="https://talan.bank.gov.ua/get-user-certificate/nQenUZ2-DkcEeB2vIkrE" TargetMode="External"/><Relationship Id="rId1191" Type="http://schemas.openxmlformats.org/officeDocument/2006/relationships/hyperlink" Target="https://talan.bank.gov.ua/get-user-certificate/nQenUVeFfa0Nj0ACLWs-" TargetMode="External"/><Relationship Id="rId1205" Type="http://schemas.openxmlformats.org/officeDocument/2006/relationships/hyperlink" Target="https://talan.bank.gov.ua/get-user-certificate/nQenUxdWV2yX8NT72tC9" TargetMode="External"/><Relationship Id="rId51" Type="http://schemas.openxmlformats.org/officeDocument/2006/relationships/hyperlink" Target="https://talan.bank.gov.ua/get-user-certificate/nQenUqB6gfUX1ckoXlat" TargetMode="External"/><Relationship Id="rId561" Type="http://schemas.openxmlformats.org/officeDocument/2006/relationships/hyperlink" Target="https://talan.bank.gov.ua/get-user-certificate/nQenU3F7z-7IhrlmwmTd" TargetMode="External"/><Relationship Id="rId659" Type="http://schemas.openxmlformats.org/officeDocument/2006/relationships/hyperlink" Target="https://talan.bank.gov.ua/get-user-certificate/nQenUO9qBpVrGb7eZxJO" TargetMode="External"/><Relationship Id="rId866" Type="http://schemas.openxmlformats.org/officeDocument/2006/relationships/hyperlink" Target="https://talan.bank.gov.ua/get-user-certificate/nQenUD2SrEjk8CsF5RS-" TargetMode="External"/><Relationship Id="rId1289" Type="http://schemas.openxmlformats.org/officeDocument/2006/relationships/hyperlink" Target="https://talan.bank.gov.ua/get-user-certificate/nQenUkutFQY7x05skxMs" TargetMode="External"/><Relationship Id="rId1412" Type="http://schemas.openxmlformats.org/officeDocument/2006/relationships/hyperlink" Target="https://talan.bank.gov.ua/get-user-certificate/nQenUjiISTMjVB0d3MAk" TargetMode="External"/><Relationship Id="rId214" Type="http://schemas.openxmlformats.org/officeDocument/2006/relationships/hyperlink" Target="https://talan.bank.gov.ua/get-user-certificate/nQenUSyONYRzG_BYMI4m" TargetMode="External"/><Relationship Id="rId298" Type="http://schemas.openxmlformats.org/officeDocument/2006/relationships/hyperlink" Target="https://talan.bank.gov.ua/get-user-certificate/nQenU_2aE3IDQrjmpLtB" TargetMode="External"/><Relationship Id="rId421" Type="http://schemas.openxmlformats.org/officeDocument/2006/relationships/hyperlink" Target="https://talan.bank.gov.ua/get-user-certificate/nQenUuWpCQ-Ni1W1pMaD" TargetMode="External"/><Relationship Id="rId519" Type="http://schemas.openxmlformats.org/officeDocument/2006/relationships/hyperlink" Target="https://talan.bank.gov.ua/get-user-certificate/nQenU3M2VBUnl4baflkJ" TargetMode="External"/><Relationship Id="rId1051" Type="http://schemas.openxmlformats.org/officeDocument/2006/relationships/hyperlink" Target="https://talan.bank.gov.ua/get-user-certificate/nQenUqs6UvOvLWH_4rMD" TargetMode="External"/><Relationship Id="rId1149" Type="http://schemas.openxmlformats.org/officeDocument/2006/relationships/hyperlink" Target="https://talan.bank.gov.ua/get-user-certificate/nQenUuWGNQoyM9G0y3bx" TargetMode="External"/><Relationship Id="rId1356" Type="http://schemas.openxmlformats.org/officeDocument/2006/relationships/hyperlink" Target="https://talan.bank.gov.ua/get-user-certificate/nQenUBT-Dc2rop3piDpF" TargetMode="External"/><Relationship Id="rId158" Type="http://schemas.openxmlformats.org/officeDocument/2006/relationships/hyperlink" Target="https://talan.bank.gov.ua/get-user-certificate/nQenUbPAp9BHfxxyihja" TargetMode="External"/><Relationship Id="rId726" Type="http://schemas.openxmlformats.org/officeDocument/2006/relationships/hyperlink" Target="https://talan.bank.gov.ua/get-user-certificate/nQenUnq7HX4QxcDC3TaB" TargetMode="External"/><Relationship Id="rId933" Type="http://schemas.openxmlformats.org/officeDocument/2006/relationships/hyperlink" Target="https://talan.bank.gov.ua/get-user-certificate/nQenUivP2JRyvaT0TBhH" TargetMode="External"/><Relationship Id="rId1009" Type="http://schemas.openxmlformats.org/officeDocument/2006/relationships/hyperlink" Target="https://talan.bank.gov.ua/get-user-certificate/nQenU90Mi3xV-VHIXmdm" TargetMode="External"/><Relationship Id="rId62" Type="http://schemas.openxmlformats.org/officeDocument/2006/relationships/hyperlink" Target="https://talan.bank.gov.ua/get-user-certificate/nQenUhYS7V8nkoDBq3EG" TargetMode="External"/><Relationship Id="rId365" Type="http://schemas.openxmlformats.org/officeDocument/2006/relationships/hyperlink" Target="https://talan.bank.gov.ua/get-user-certificate/nQenUXppbxZMcloimI4D" TargetMode="External"/><Relationship Id="rId572" Type="http://schemas.openxmlformats.org/officeDocument/2006/relationships/hyperlink" Target="https://talan.bank.gov.ua/get-user-certificate/nQenUkacBeJgChwvoaGT" TargetMode="External"/><Relationship Id="rId1216" Type="http://schemas.openxmlformats.org/officeDocument/2006/relationships/hyperlink" Target="https://talan.bank.gov.ua/get-user-certificate/nQenU4ogL2aZykUZaWej" TargetMode="External"/><Relationship Id="rId1423" Type="http://schemas.openxmlformats.org/officeDocument/2006/relationships/hyperlink" Target="https://talan.bank.gov.ua/get-user-certificate/nQenUOuPwJwNRvuqqs8n" TargetMode="External"/><Relationship Id="rId225" Type="http://schemas.openxmlformats.org/officeDocument/2006/relationships/hyperlink" Target="https://talan.bank.gov.ua/get-user-certificate/nQenUyDO0EPsO4QS4dNt" TargetMode="External"/><Relationship Id="rId432" Type="http://schemas.openxmlformats.org/officeDocument/2006/relationships/hyperlink" Target="https://talan.bank.gov.ua/get-user-certificate/nQenUGvD5FFRRYGoDqQt" TargetMode="External"/><Relationship Id="rId877" Type="http://schemas.openxmlformats.org/officeDocument/2006/relationships/hyperlink" Target="https://talan.bank.gov.ua/get-user-certificate/nQenUQ8Wo4MqVXcyf-Pt" TargetMode="External"/><Relationship Id="rId1062" Type="http://schemas.openxmlformats.org/officeDocument/2006/relationships/hyperlink" Target="https://talan.bank.gov.ua/get-user-certificate/nQenUFmIvUhk9Oz5HOoR" TargetMode="External"/><Relationship Id="rId737" Type="http://schemas.openxmlformats.org/officeDocument/2006/relationships/hyperlink" Target="https://talan.bank.gov.ua/get-user-certificate/nQenUlLt-ofFtLi_ORmj" TargetMode="External"/><Relationship Id="rId944" Type="http://schemas.openxmlformats.org/officeDocument/2006/relationships/hyperlink" Target="https://talan.bank.gov.ua/get-user-certificate/nQenUlLXdfXKRlCubRNA" TargetMode="External"/><Relationship Id="rId1367" Type="http://schemas.openxmlformats.org/officeDocument/2006/relationships/hyperlink" Target="https://talan.bank.gov.ua/get-user-certificate/nQenUE9bMpOiqp1hp_c_" TargetMode="External"/><Relationship Id="rId73" Type="http://schemas.openxmlformats.org/officeDocument/2006/relationships/hyperlink" Target="https://talan.bank.gov.ua/get-user-certificate/nQenUHg3eeeL8c2W4zLJ" TargetMode="External"/><Relationship Id="rId169" Type="http://schemas.openxmlformats.org/officeDocument/2006/relationships/hyperlink" Target="https://talan.bank.gov.ua/get-user-certificate/nQenUa3itwqETfsNJohU" TargetMode="External"/><Relationship Id="rId376" Type="http://schemas.openxmlformats.org/officeDocument/2006/relationships/hyperlink" Target="https://talan.bank.gov.ua/get-user-certificate/nQenUhThC3wEOygIESxu" TargetMode="External"/><Relationship Id="rId583" Type="http://schemas.openxmlformats.org/officeDocument/2006/relationships/hyperlink" Target="https://talan.bank.gov.ua/get-user-certificate/nQenULDVmamGDzEGdwmU" TargetMode="External"/><Relationship Id="rId790" Type="http://schemas.openxmlformats.org/officeDocument/2006/relationships/hyperlink" Target="https://talan.bank.gov.ua/get-user-certificate/nQenUQ-dFfazYX0zPwcQ" TargetMode="External"/><Relationship Id="rId804" Type="http://schemas.openxmlformats.org/officeDocument/2006/relationships/hyperlink" Target="https://talan.bank.gov.ua/get-user-certificate/nQenURBIdmGag--umKAj" TargetMode="External"/><Relationship Id="rId1227" Type="http://schemas.openxmlformats.org/officeDocument/2006/relationships/hyperlink" Target="https://talan.bank.gov.ua/get-user-certificate/nQenUphZJihtiSHZSrWZ" TargetMode="External"/><Relationship Id="rId1434" Type="http://schemas.openxmlformats.org/officeDocument/2006/relationships/hyperlink" Target="https://talan.bank.gov.ua/get-user-certificate/SD20SRk4sElnDTqLtcAT" TargetMode="External"/><Relationship Id="rId4" Type="http://schemas.openxmlformats.org/officeDocument/2006/relationships/hyperlink" Target="https://talan.bank.gov.ua/get-user-certificate/nQenU0QoLfJZ15nnTVvU" TargetMode="External"/><Relationship Id="rId236" Type="http://schemas.openxmlformats.org/officeDocument/2006/relationships/hyperlink" Target="https://talan.bank.gov.ua/get-user-certificate/nQenUMNeOt5_ZtPgE70E" TargetMode="External"/><Relationship Id="rId443" Type="http://schemas.openxmlformats.org/officeDocument/2006/relationships/hyperlink" Target="https://talan.bank.gov.ua/get-user-certificate/nQenUB6cyPD0OVNjfXxf" TargetMode="External"/><Relationship Id="rId650" Type="http://schemas.openxmlformats.org/officeDocument/2006/relationships/hyperlink" Target="https://talan.bank.gov.ua/get-user-certificate/nQenUujkmi_zGujZqymt" TargetMode="External"/><Relationship Id="rId888" Type="http://schemas.openxmlformats.org/officeDocument/2006/relationships/hyperlink" Target="https://talan.bank.gov.ua/get-user-certificate/nQenU0MEJFjmQ3IAAL2x" TargetMode="External"/><Relationship Id="rId1073" Type="http://schemas.openxmlformats.org/officeDocument/2006/relationships/hyperlink" Target="https://talan.bank.gov.ua/get-user-certificate/nQenU6p4kACofsTQLGAE" TargetMode="External"/><Relationship Id="rId1280" Type="http://schemas.openxmlformats.org/officeDocument/2006/relationships/hyperlink" Target="https://talan.bank.gov.ua/get-user-certificate/nQenU9OuRL9jrDa-rRFb" TargetMode="External"/><Relationship Id="rId303" Type="http://schemas.openxmlformats.org/officeDocument/2006/relationships/hyperlink" Target="https://talan.bank.gov.ua/get-user-certificate/nQenUUziVlPmrx3FhYfb" TargetMode="External"/><Relationship Id="rId748" Type="http://schemas.openxmlformats.org/officeDocument/2006/relationships/hyperlink" Target="https://talan.bank.gov.ua/get-user-certificate/nQenURUU4Cm--AFEA7PX" TargetMode="External"/><Relationship Id="rId955" Type="http://schemas.openxmlformats.org/officeDocument/2006/relationships/hyperlink" Target="https://talan.bank.gov.ua/get-user-certificate/nQenUOQjz3bnEHaRqbgq" TargetMode="External"/><Relationship Id="rId1140" Type="http://schemas.openxmlformats.org/officeDocument/2006/relationships/hyperlink" Target="https://talan.bank.gov.ua/get-user-certificate/nQenUdZcmZP6JAxeIpaQ" TargetMode="External"/><Relationship Id="rId1378" Type="http://schemas.openxmlformats.org/officeDocument/2006/relationships/hyperlink" Target="https://talan.bank.gov.ua/get-user-certificate/nQenU8WLhACro9PFiPRZ" TargetMode="External"/><Relationship Id="rId84" Type="http://schemas.openxmlformats.org/officeDocument/2006/relationships/hyperlink" Target="https://talan.bank.gov.ua/get-user-certificate/nQenU1uuEVNVV2Yynof_" TargetMode="External"/><Relationship Id="rId387" Type="http://schemas.openxmlformats.org/officeDocument/2006/relationships/hyperlink" Target="https://talan.bank.gov.ua/get-user-certificate/nQenUUlaouNSy6esqQPs" TargetMode="External"/><Relationship Id="rId510" Type="http://schemas.openxmlformats.org/officeDocument/2006/relationships/hyperlink" Target="https://talan.bank.gov.ua/get-user-certificate/nQenU9M7wFKbcV0Jxrah" TargetMode="External"/><Relationship Id="rId594" Type="http://schemas.openxmlformats.org/officeDocument/2006/relationships/hyperlink" Target="https://talan.bank.gov.ua/get-user-certificate/nQenUDsQ1Gi-cjm9U2PL" TargetMode="External"/><Relationship Id="rId608" Type="http://schemas.openxmlformats.org/officeDocument/2006/relationships/hyperlink" Target="https://talan.bank.gov.ua/get-user-certificate/nQenUZUASe-9befgIeOw" TargetMode="External"/><Relationship Id="rId815" Type="http://schemas.openxmlformats.org/officeDocument/2006/relationships/hyperlink" Target="https://talan.bank.gov.ua/get-user-certificate/nQenUE3rzC-2SNIBn5n7" TargetMode="External"/><Relationship Id="rId1238" Type="http://schemas.openxmlformats.org/officeDocument/2006/relationships/hyperlink" Target="https://talan.bank.gov.ua/get-user-certificate/nQenUykHbYUazugCdv2n" TargetMode="External"/><Relationship Id="rId247" Type="http://schemas.openxmlformats.org/officeDocument/2006/relationships/hyperlink" Target="https://talan.bank.gov.ua/get-user-certificate/nQenUyD89Mzf96evfXD4" TargetMode="External"/><Relationship Id="rId899" Type="http://schemas.openxmlformats.org/officeDocument/2006/relationships/hyperlink" Target="https://talan.bank.gov.ua/get-user-certificate/nQenUNGGhnzhggrSmFXX" TargetMode="External"/><Relationship Id="rId1000" Type="http://schemas.openxmlformats.org/officeDocument/2006/relationships/hyperlink" Target="https://talan.bank.gov.ua/get-user-certificate/nQenUm8gCD0ADnxQ4vTE" TargetMode="External"/><Relationship Id="rId1084" Type="http://schemas.openxmlformats.org/officeDocument/2006/relationships/hyperlink" Target="https://talan.bank.gov.ua/get-user-certificate/nQenUE7xi87qXv3DAAkF" TargetMode="External"/><Relationship Id="rId1305" Type="http://schemas.openxmlformats.org/officeDocument/2006/relationships/hyperlink" Target="https://talan.bank.gov.ua/get-user-certificate/nQenUZBKoy-NXkQB7pm7" TargetMode="External"/><Relationship Id="rId107" Type="http://schemas.openxmlformats.org/officeDocument/2006/relationships/hyperlink" Target="https://talan.bank.gov.ua/get-user-certificate/nQenUatg9IYwP227ezdO" TargetMode="External"/><Relationship Id="rId454" Type="http://schemas.openxmlformats.org/officeDocument/2006/relationships/hyperlink" Target="https://talan.bank.gov.ua/get-user-certificate/nQenUxUiVbo_-PcPbf2b" TargetMode="External"/><Relationship Id="rId661" Type="http://schemas.openxmlformats.org/officeDocument/2006/relationships/hyperlink" Target="https://talan.bank.gov.ua/get-user-certificate/nQenUUNJv4bn4L7p-3MI" TargetMode="External"/><Relationship Id="rId759" Type="http://schemas.openxmlformats.org/officeDocument/2006/relationships/hyperlink" Target="https://talan.bank.gov.ua/get-user-certificate/nQenUi4Bl9D6CY6gg9AW" TargetMode="External"/><Relationship Id="rId966" Type="http://schemas.openxmlformats.org/officeDocument/2006/relationships/hyperlink" Target="https://talan.bank.gov.ua/get-user-certificate/nQenUzVgHGXA4FJ3l8BS" TargetMode="External"/><Relationship Id="rId1291" Type="http://schemas.openxmlformats.org/officeDocument/2006/relationships/hyperlink" Target="https://talan.bank.gov.ua/get-user-certificate/nQenUrUuZxS3VRbFzd5b" TargetMode="External"/><Relationship Id="rId1389" Type="http://schemas.openxmlformats.org/officeDocument/2006/relationships/hyperlink" Target="https://talan.bank.gov.ua/get-user-certificate/nQenUXquZvL4otDi_snR" TargetMode="External"/><Relationship Id="rId11" Type="http://schemas.openxmlformats.org/officeDocument/2006/relationships/hyperlink" Target="https://talan.bank.gov.ua/get-user-certificate/nQenUTLNnD9tuo8s5a7w" TargetMode="External"/><Relationship Id="rId314" Type="http://schemas.openxmlformats.org/officeDocument/2006/relationships/hyperlink" Target="https://talan.bank.gov.ua/get-user-certificate/nQenU5Drt9THk15gV97c" TargetMode="External"/><Relationship Id="rId398" Type="http://schemas.openxmlformats.org/officeDocument/2006/relationships/hyperlink" Target="https://talan.bank.gov.ua/get-user-certificate/nQenUsQTOTuVLOsyg-tR" TargetMode="External"/><Relationship Id="rId521" Type="http://schemas.openxmlformats.org/officeDocument/2006/relationships/hyperlink" Target="https://talan.bank.gov.ua/get-user-certificate/nQenUp-bHeXBmai7Fd-S" TargetMode="External"/><Relationship Id="rId619" Type="http://schemas.openxmlformats.org/officeDocument/2006/relationships/hyperlink" Target="https://talan.bank.gov.ua/get-user-certificate/nQenUqSIgZSh0_HS7TNU" TargetMode="External"/><Relationship Id="rId1151" Type="http://schemas.openxmlformats.org/officeDocument/2006/relationships/hyperlink" Target="https://talan.bank.gov.ua/get-user-certificate/nQenUmwTyBnOxzM-HaSl" TargetMode="External"/><Relationship Id="rId1249" Type="http://schemas.openxmlformats.org/officeDocument/2006/relationships/hyperlink" Target="https://talan.bank.gov.ua/get-user-certificate/nQenUgpKnNUAoNLHLtEh" TargetMode="External"/><Relationship Id="rId95" Type="http://schemas.openxmlformats.org/officeDocument/2006/relationships/hyperlink" Target="https://talan.bank.gov.ua/get-user-certificate/nQenUD-dilnfhYnwzIax" TargetMode="External"/><Relationship Id="rId160" Type="http://schemas.openxmlformats.org/officeDocument/2006/relationships/hyperlink" Target="https://talan.bank.gov.ua/get-user-certificate/nQenUHKX2mK0s_aG-GI-" TargetMode="External"/><Relationship Id="rId826" Type="http://schemas.openxmlformats.org/officeDocument/2006/relationships/hyperlink" Target="https://talan.bank.gov.ua/get-user-certificate/nQenUC61roaVEIDe0ADR" TargetMode="External"/><Relationship Id="rId1011" Type="http://schemas.openxmlformats.org/officeDocument/2006/relationships/hyperlink" Target="https://talan.bank.gov.ua/get-user-certificate/nQenUxg1OiWhOrKJKycI" TargetMode="External"/><Relationship Id="rId1109" Type="http://schemas.openxmlformats.org/officeDocument/2006/relationships/hyperlink" Target="https://talan.bank.gov.ua/get-user-certificate/nQenULUyDn9Zdwf8EJMC" TargetMode="External"/><Relationship Id="rId258" Type="http://schemas.openxmlformats.org/officeDocument/2006/relationships/hyperlink" Target="https://talan.bank.gov.ua/get-user-certificate/nQenUdow58yevqEdKcpk" TargetMode="External"/><Relationship Id="rId465" Type="http://schemas.openxmlformats.org/officeDocument/2006/relationships/hyperlink" Target="https://talan.bank.gov.ua/get-user-certificate/nQenURy0FsRduhNWJLUp" TargetMode="External"/><Relationship Id="rId672" Type="http://schemas.openxmlformats.org/officeDocument/2006/relationships/hyperlink" Target="https://talan.bank.gov.ua/get-user-certificate/nQenUsAPp_IJFaV-0lNm" TargetMode="External"/><Relationship Id="rId1095" Type="http://schemas.openxmlformats.org/officeDocument/2006/relationships/hyperlink" Target="https://talan.bank.gov.ua/get-user-certificate/nQenUZqqe7Pzblt4MG2e" TargetMode="External"/><Relationship Id="rId1316" Type="http://schemas.openxmlformats.org/officeDocument/2006/relationships/hyperlink" Target="https://talan.bank.gov.ua/get-user-certificate/nQenUxNFv-82aHC49Ssd" TargetMode="External"/><Relationship Id="rId22" Type="http://schemas.openxmlformats.org/officeDocument/2006/relationships/hyperlink" Target="https://talan.bank.gov.ua/get-user-certificate/nQenUrCO5MBo5fRpc7sB" TargetMode="External"/><Relationship Id="rId118" Type="http://schemas.openxmlformats.org/officeDocument/2006/relationships/hyperlink" Target="https://talan.bank.gov.ua/get-user-certificate/nQenUeGHNO_02UXH_z1q" TargetMode="External"/><Relationship Id="rId325" Type="http://schemas.openxmlformats.org/officeDocument/2006/relationships/hyperlink" Target="https://talan.bank.gov.ua/get-user-certificate/nQenUmstkUh1S8z01gLM" TargetMode="External"/><Relationship Id="rId532" Type="http://schemas.openxmlformats.org/officeDocument/2006/relationships/hyperlink" Target="https://talan.bank.gov.ua/get-user-certificate/nQenUjZVMQTjvK1tfDse" TargetMode="External"/><Relationship Id="rId977" Type="http://schemas.openxmlformats.org/officeDocument/2006/relationships/hyperlink" Target="https://talan.bank.gov.ua/get-user-certificate/nQenUdulYD1dC9fEMPG-" TargetMode="External"/><Relationship Id="rId1162" Type="http://schemas.openxmlformats.org/officeDocument/2006/relationships/hyperlink" Target="https://talan.bank.gov.ua/get-user-certificate/nQenU9Ng0oG3A-Ay81i6" TargetMode="External"/><Relationship Id="rId171" Type="http://schemas.openxmlformats.org/officeDocument/2006/relationships/hyperlink" Target="https://talan.bank.gov.ua/get-user-certificate/nQenU_u0SimT0SrV0gbW" TargetMode="External"/><Relationship Id="rId837" Type="http://schemas.openxmlformats.org/officeDocument/2006/relationships/hyperlink" Target="https://talan.bank.gov.ua/get-user-certificate/nQenUdb_rE0w_i6EFDa-" TargetMode="External"/><Relationship Id="rId1022" Type="http://schemas.openxmlformats.org/officeDocument/2006/relationships/hyperlink" Target="https://talan.bank.gov.ua/get-user-certificate/nQenUFFWDkbuNFjWm2EP" TargetMode="External"/><Relationship Id="rId269" Type="http://schemas.openxmlformats.org/officeDocument/2006/relationships/hyperlink" Target="https://talan.bank.gov.ua/get-user-certificate/nQenUdyJKuLA7L5Rlnuz" TargetMode="External"/><Relationship Id="rId476" Type="http://schemas.openxmlformats.org/officeDocument/2006/relationships/hyperlink" Target="https://talan.bank.gov.ua/get-user-certificate/nQenUf5AmH49XRlyv5Ez" TargetMode="External"/><Relationship Id="rId683" Type="http://schemas.openxmlformats.org/officeDocument/2006/relationships/hyperlink" Target="https://talan.bank.gov.ua/get-user-certificate/nQenUNU1Q9ARCTZXM4ek" TargetMode="External"/><Relationship Id="rId890" Type="http://schemas.openxmlformats.org/officeDocument/2006/relationships/hyperlink" Target="https://talan.bank.gov.ua/get-user-certificate/nQenUWJ-yu4y_oPqWcWF" TargetMode="External"/><Relationship Id="rId904" Type="http://schemas.openxmlformats.org/officeDocument/2006/relationships/hyperlink" Target="https://talan.bank.gov.ua/get-user-certificate/nQenUHKVlAeG7dBOGo16" TargetMode="External"/><Relationship Id="rId1327" Type="http://schemas.openxmlformats.org/officeDocument/2006/relationships/hyperlink" Target="https://talan.bank.gov.ua/get-user-certificate/nQenUqGPzFBh_3xjdkCF" TargetMode="External"/><Relationship Id="rId33" Type="http://schemas.openxmlformats.org/officeDocument/2006/relationships/hyperlink" Target="https://talan.bank.gov.ua/get-user-certificate/nQenUrcRmfyfXpjNNXXk" TargetMode="External"/><Relationship Id="rId129" Type="http://schemas.openxmlformats.org/officeDocument/2006/relationships/hyperlink" Target="https://talan.bank.gov.ua/get-user-certificate/nQenUkDEDR8WYFt-9S-g" TargetMode="External"/><Relationship Id="rId336" Type="http://schemas.openxmlformats.org/officeDocument/2006/relationships/hyperlink" Target="https://talan.bank.gov.ua/get-user-certificate/nQenUTOFd78EYF_Afgxm" TargetMode="External"/><Relationship Id="rId543" Type="http://schemas.openxmlformats.org/officeDocument/2006/relationships/hyperlink" Target="https://talan.bank.gov.ua/get-user-certificate/nQenUUY0tTehYPEwvcTE" TargetMode="External"/><Relationship Id="rId988" Type="http://schemas.openxmlformats.org/officeDocument/2006/relationships/hyperlink" Target="https://talan.bank.gov.ua/get-user-certificate/nQenUaDkPqdXuh6fJoC6" TargetMode="External"/><Relationship Id="rId1173" Type="http://schemas.openxmlformats.org/officeDocument/2006/relationships/hyperlink" Target="https://talan.bank.gov.ua/get-user-certificate/nQenUlN9vqDP5th2Wgtz" TargetMode="External"/><Relationship Id="rId1380" Type="http://schemas.openxmlformats.org/officeDocument/2006/relationships/hyperlink" Target="https://talan.bank.gov.ua/get-user-certificate/nQenUO3p6f3RpkhzmpPE" TargetMode="External"/><Relationship Id="rId182" Type="http://schemas.openxmlformats.org/officeDocument/2006/relationships/hyperlink" Target="https://talan.bank.gov.ua/get-user-certificate/nQenU8bgOi5p1fzm_y16" TargetMode="External"/><Relationship Id="rId403" Type="http://schemas.openxmlformats.org/officeDocument/2006/relationships/hyperlink" Target="https://talan.bank.gov.ua/get-user-certificate/nQenUuxBemayP8aXX65o" TargetMode="External"/><Relationship Id="rId750" Type="http://schemas.openxmlformats.org/officeDocument/2006/relationships/hyperlink" Target="https://talan.bank.gov.ua/get-user-certificate/nQenUKAI57hM9v2oBFzf" TargetMode="External"/><Relationship Id="rId848" Type="http://schemas.openxmlformats.org/officeDocument/2006/relationships/hyperlink" Target="https://talan.bank.gov.ua/get-user-certificate/nQenUYx2sz8xHU_Kt1AW" TargetMode="External"/><Relationship Id="rId1033" Type="http://schemas.openxmlformats.org/officeDocument/2006/relationships/hyperlink" Target="https://talan.bank.gov.ua/get-user-certificate/nQenUtPIurZ455nUTfLk" TargetMode="External"/><Relationship Id="rId487" Type="http://schemas.openxmlformats.org/officeDocument/2006/relationships/hyperlink" Target="https://talan.bank.gov.ua/get-user-certificate/nQenUKivS4JqXkn2GZbv" TargetMode="External"/><Relationship Id="rId610" Type="http://schemas.openxmlformats.org/officeDocument/2006/relationships/hyperlink" Target="https://talan.bank.gov.ua/get-user-certificate/nQenUctXQmvCSuF7dzRG" TargetMode="External"/><Relationship Id="rId694" Type="http://schemas.openxmlformats.org/officeDocument/2006/relationships/hyperlink" Target="https://talan.bank.gov.ua/get-user-certificate/nQenUeTwCBnp8hACTgOT" TargetMode="External"/><Relationship Id="rId708" Type="http://schemas.openxmlformats.org/officeDocument/2006/relationships/hyperlink" Target="https://talan.bank.gov.ua/get-user-certificate/nQenUpXCKSvC3KnMPikR" TargetMode="External"/><Relationship Id="rId915" Type="http://schemas.openxmlformats.org/officeDocument/2006/relationships/hyperlink" Target="https://talan.bank.gov.ua/get-user-certificate/nQenU1i9cZUyDVBP1K13" TargetMode="External"/><Relationship Id="rId1240" Type="http://schemas.openxmlformats.org/officeDocument/2006/relationships/hyperlink" Target="https://talan.bank.gov.ua/get-user-certificate/nQenUCsQJH8cKVV6RK1_" TargetMode="External"/><Relationship Id="rId1338" Type="http://schemas.openxmlformats.org/officeDocument/2006/relationships/hyperlink" Target="https://talan.bank.gov.ua/get-user-certificate/nQenUlZ6sJj44670Jo-y" TargetMode="External"/><Relationship Id="rId347" Type="http://schemas.openxmlformats.org/officeDocument/2006/relationships/hyperlink" Target="https://talan.bank.gov.ua/get-user-certificate/nQenUg-ZHCS7dc-TVQSK" TargetMode="External"/><Relationship Id="rId999" Type="http://schemas.openxmlformats.org/officeDocument/2006/relationships/hyperlink" Target="https://talan.bank.gov.ua/get-user-certificate/nQenUiw3aLL0pGfS-QkS" TargetMode="External"/><Relationship Id="rId1100" Type="http://schemas.openxmlformats.org/officeDocument/2006/relationships/hyperlink" Target="https://talan.bank.gov.ua/get-user-certificate/nQenUj05vRGT9GCkYonA" TargetMode="External"/><Relationship Id="rId1184" Type="http://schemas.openxmlformats.org/officeDocument/2006/relationships/hyperlink" Target="https://talan.bank.gov.ua/get-user-certificate/nQenUpcBXYrv4tLt9P9U" TargetMode="External"/><Relationship Id="rId1405" Type="http://schemas.openxmlformats.org/officeDocument/2006/relationships/hyperlink" Target="https://talan.bank.gov.ua/get-user-certificate/nQenU-og8wmZ5T_rczRX" TargetMode="External"/><Relationship Id="rId44" Type="http://schemas.openxmlformats.org/officeDocument/2006/relationships/hyperlink" Target="https://talan.bank.gov.ua/get-user-certificate/nQenUPoHRP2soQBf1fLA" TargetMode="External"/><Relationship Id="rId554" Type="http://schemas.openxmlformats.org/officeDocument/2006/relationships/hyperlink" Target="https://talan.bank.gov.ua/get-user-certificate/nQenUtt4TlDE-YJD-heY" TargetMode="External"/><Relationship Id="rId761" Type="http://schemas.openxmlformats.org/officeDocument/2006/relationships/hyperlink" Target="https://talan.bank.gov.ua/get-user-certificate/nQenUt6H_rHyUlHBESMx" TargetMode="External"/><Relationship Id="rId859" Type="http://schemas.openxmlformats.org/officeDocument/2006/relationships/hyperlink" Target="https://talan.bank.gov.ua/get-user-certificate/nQenUUw6K_2MCpNcgBjx" TargetMode="External"/><Relationship Id="rId1391" Type="http://schemas.openxmlformats.org/officeDocument/2006/relationships/hyperlink" Target="https://talan.bank.gov.ua/get-user-certificate/nQenUabPlNBrOSQq4STf" TargetMode="External"/><Relationship Id="rId193" Type="http://schemas.openxmlformats.org/officeDocument/2006/relationships/hyperlink" Target="https://talan.bank.gov.ua/get-user-certificate/nQenUpNJdwLkdLCqZCdp" TargetMode="External"/><Relationship Id="rId207" Type="http://schemas.openxmlformats.org/officeDocument/2006/relationships/hyperlink" Target="https://talan.bank.gov.ua/get-user-certificate/nQenUhYLGNIE4VrLT2aN" TargetMode="External"/><Relationship Id="rId414" Type="http://schemas.openxmlformats.org/officeDocument/2006/relationships/hyperlink" Target="https://talan.bank.gov.ua/get-user-certificate/nQenUw5hRsN6e3XmQaWx" TargetMode="External"/><Relationship Id="rId498" Type="http://schemas.openxmlformats.org/officeDocument/2006/relationships/hyperlink" Target="https://talan.bank.gov.ua/get-user-certificate/nQenUihHdzkluXceSNh1" TargetMode="External"/><Relationship Id="rId621" Type="http://schemas.openxmlformats.org/officeDocument/2006/relationships/hyperlink" Target="https://talan.bank.gov.ua/get-user-certificate/nQenU4vq5IvcF4FHaKEn" TargetMode="External"/><Relationship Id="rId1044" Type="http://schemas.openxmlformats.org/officeDocument/2006/relationships/hyperlink" Target="https://talan.bank.gov.ua/get-user-certificate/nQenUZ7gDLhiJjlsyNWe" TargetMode="External"/><Relationship Id="rId1251" Type="http://schemas.openxmlformats.org/officeDocument/2006/relationships/hyperlink" Target="https://talan.bank.gov.ua/get-user-certificate/nQenU0wBkuCImtFN2cFh" TargetMode="External"/><Relationship Id="rId1349" Type="http://schemas.openxmlformats.org/officeDocument/2006/relationships/hyperlink" Target="https://talan.bank.gov.ua/get-user-certificate/nQenUwe_N8wJ9Dc9R0bF" TargetMode="External"/><Relationship Id="rId260" Type="http://schemas.openxmlformats.org/officeDocument/2006/relationships/hyperlink" Target="https://talan.bank.gov.ua/get-user-certificate/nQenUliVIFza0twzi8C9" TargetMode="External"/><Relationship Id="rId719" Type="http://schemas.openxmlformats.org/officeDocument/2006/relationships/hyperlink" Target="https://talan.bank.gov.ua/get-user-certificate/nQenUMG4j48X1h2tLR9Z" TargetMode="External"/><Relationship Id="rId926" Type="http://schemas.openxmlformats.org/officeDocument/2006/relationships/hyperlink" Target="https://talan.bank.gov.ua/get-user-certificate/nQenUjlkJnmrtQWvVDpY" TargetMode="External"/><Relationship Id="rId1111" Type="http://schemas.openxmlformats.org/officeDocument/2006/relationships/hyperlink" Target="https://talan.bank.gov.ua/get-user-certificate/nQenUNM4_hWS-D7AFNPG" TargetMode="External"/><Relationship Id="rId55" Type="http://schemas.openxmlformats.org/officeDocument/2006/relationships/hyperlink" Target="https://talan.bank.gov.ua/get-user-certificate/nQenUURVZGLGM1Pv112m" TargetMode="External"/><Relationship Id="rId120" Type="http://schemas.openxmlformats.org/officeDocument/2006/relationships/hyperlink" Target="https://talan.bank.gov.ua/get-user-certificate/nQenU-EcI2_dqCD8fckm" TargetMode="External"/><Relationship Id="rId358" Type="http://schemas.openxmlformats.org/officeDocument/2006/relationships/hyperlink" Target="https://talan.bank.gov.ua/get-user-certificate/nQenUUd046Ws-OCcDfT0" TargetMode="External"/><Relationship Id="rId565" Type="http://schemas.openxmlformats.org/officeDocument/2006/relationships/hyperlink" Target="https://talan.bank.gov.ua/get-user-certificate/nQenUo2ri5X6WYTZxsCn" TargetMode="External"/><Relationship Id="rId772" Type="http://schemas.openxmlformats.org/officeDocument/2006/relationships/hyperlink" Target="https://talan.bank.gov.ua/get-user-certificate/nQenUNQoQ7vrDiMu7Uxi" TargetMode="External"/><Relationship Id="rId1195" Type="http://schemas.openxmlformats.org/officeDocument/2006/relationships/hyperlink" Target="https://talan.bank.gov.ua/get-user-certificate/nQenURb-i03OIqGug0_j" TargetMode="External"/><Relationship Id="rId1209" Type="http://schemas.openxmlformats.org/officeDocument/2006/relationships/hyperlink" Target="https://talan.bank.gov.ua/get-user-certificate/nQenUsrogGcSN-EbPLnq" TargetMode="External"/><Relationship Id="rId1416" Type="http://schemas.openxmlformats.org/officeDocument/2006/relationships/hyperlink" Target="https://talan.bank.gov.ua/get-user-certificate/nQenUGvEk8eKkSL2cOYJ" TargetMode="External"/><Relationship Id="rId218" Type="http://schemas.openxmlformats.org/officeDocument/2006/relationships/hyperlink" Target="https://talan.bank.gov.ua/get-user-certificate/nQenULC7f0Jh2B4eLh6E" TargetMode="External"/><Relationship Id="rId425" Type="http://schemas.openxmlformats.org/officeDocument/2006/relationships/hyperlink" Target="https://talan.bank.gov.ua/get-user-certificate/nQenUUEPMT-UVhKGAraW" TargetMode="External"/><Relationship Id="rId632" Type="http://schemas.openxmlformats.org/officeDocument/2006/relationships/hyperlink" Target="https://talan.bank.gov.ua/get-user-certificate/nQenUsp5iInwyeH0CHX6" TargetMode="External"/><Relationship Id="rId1055" Type="http://schemas.openxmlformats.org/officeDocument/2006/relationships/hyperlink" Target="https://talan.bank.gov.ua/get-user-certificate/nQenU-QFtlq_HwFL865h" TargetMode="External"/><Relationship Id="rId1262" Type="http://schemas.openxmlformats.org/officeDocument/2006/relationships/hyperlink" Target="https://talan.bank.gov.ua/get-user-certificate/nQenU3eIK_H8jRw19QJv" TargetMode="External"/><Relationship Id="rId271" Type="http://schemas.openxmlformats.org/officeDocument/2006/relationships/hyperlink" Target="https://talan.bank.gov.ua/get-user-certificate/nQenUvbwqJXDEqQTma7S" TargetMode="External"/><Relationship Id="rId937" Type="http://schemas.openxmlformats.org/officeDocument/2006/relationships/hyperlink" Target="https://talan.bank.gov.ua/get-user-certificate/nQenUo8mYrNxnRKCiZ7g" TargetMode="External"/><Relationship Id="rId1122" Type="http://schemas.openxmlformats.org/officeDocument/2006/relationships/hyperlink" Target="https://talan.bank.gov.ua/get-user-certificate/nQenUQwZB5M7Q-6m4Avi" TargetMode="External"/><Relationship Id="rId66" Type="http://schemas.openxmlformats.org/officeDocument/2006/relationships/hyperlink" Target="https://talan.bank.gov.ua/get-user-certificate/nQenUrvZ1mD5nyV7u0GN" TargetMode="External"/><Relationship Id="rId131" Type="http://schemas.openxmlformats.org/officeDocument/2006/relationships/hyperlink" Target="https://talan.bank.gov.ua/get-user-certificate/nQenU9OFFhnCKouxfIF-" TargetMode="External"/><Relationship Id="rId369" Type="http://schemas.openxmlformats.org/officeDocument/2006/relationships/hyperlink" Target="https://talan.bank.gov.ua/get-user-certificate/nQenU5xlLwGWpLxeIYpX" TargetMode="External"/><Relationship Id="rId576" Type="http://schemas.openxmlformats.org/officeDocument/2006/relationships/hyperlink" Target="https://talan.bank.gov.ua/get-user-certificate/nQenUW0AnqOiBlENL6lm" TargetMode="External"/><Relationship Id="rId783" Type="http://schemas.openxmlformats.org/officeDocument/2006/relationships/hyperlink" Target="https://talan.bank.gov.ua/get-user-certificate/nQenUh1C9PVZbewUao-C" TargetMode="External"/><Relationship Id="rId990" Type="http://schemas.openxmlformats.org/officeDocument/2006/relationships/hyperlink" Target="https://talan.bank.gov.ua/get-user-certificate/nQenUINSbcaQNeieF2n9" TargetMode="External"/><Relationship Id="rId1427" Type="http://schemas.openxmlformats.org/officeDocument/2006/relationships/hyperlink" Target="https://talan.bank.gov.ua/get-user-certificate/nQenUDpkVT9nurbI9_dS" TargetMode="External"/><Relationship Id="rId229" Type="http://schemas.openxmlformats.org/officeDocument/2006/relationships/hyperlink" Target="https://talan.bank.gov.ua/get-user-certificate/nQenU0vqbYJM2qi-9qps" TargetMode="External"/><Relationship Id="rId436" Type="http://schemas.openxmlformats.org/officeDocument/2006/relationships/hyperlink" Target="https://talan.bank.gov.ua/get-user-certificate/nQenUgHYjzxWmUJMQFmC" TargetMode="External"/><Relationship Id="rId643" Type="http://schemas.openxmlformats.org/officeDocument/2006/relationships/hyperlink" Target="https://talan.bank.gov.ua/get-user-certificate/nQenU63AmVLzHsecUAYt" TargetMode="External"/><Relationship Id="rId1066" Type="http://schemas.openxmlformats.org/officeDocument/2006/relationships/hyperlink" Target="https://talan.bank.gov.ua/get-user-certificate/nQenUNYkeLmENoFm8-4-" TargetMode="External"/><Relationship Id="rId1273" Type="http://schemas.openxmlformats.org/officeDocument/2006/relationships/hyperlink" Target="https://talan.bank.gov.ua/get-user-certificate/nQenUPubZiaSdT6fWxOF" TargetMode="External"/><Relationship Id="rId850" Type="http://schemas.openxmlformats.org/officeDocument/2006/relationships/hyperlink" Target="https://talan.bank.gov.ua/get-user-certificate/nQenU_SZA9D1pnV60HaP" TargetMode="External"/><Relationship Id="rId948" Type="http://schemas.openxmlformats.org/officeDocument/2006/relationships/hyperlink" Target="https://talan.bank.gov.ua/get-user-certificate/nQenUtUqcZoHaGSAwX3F" TargetMode="External"/><Relationship Id="rId1133" Type="http://schemas.openxmlformats.org/officeDocument/2006/relationships/hyperlink" Target="https://talan.bank.gov.ua/get-user-certificate/nQenUxsQqHdkzahw8u_G" TargetMode="External"/><Relationship Id="rId77" Type="http://schemas.openxmlformats.org/officeDocument/2006/relationships/hyperlink" Target="https://talan.bank.gov.ua/get-user-certificate/nQenULBDsDPKoLXKwIFV" TargetMode="External"/><Relationship Id="rId282" Type="http://schemas.openxmlformats.org/officeDocument/2006/relationships/hyperlink" Target="https://talan.bank.gov.ua/get-user-certificate/nQenUSdw7QwbVfNy35rn" TargetMode="External"/><Relationship Id="rId503" Type="http://schemas.openxmlformats.org/officeDocument/2006/relationships/hyperlink" Target="https://talan.bank.gov.ua/get-user-certificate/nQenUTxVAJwEYxiihtdf" TargetMode="External"/><Relationship Id="rId587" Type="http://schemas.openxmlformats.org/officeDocument/2006/relationships/hyperlink" Target="https://talan.bank.gov.ua/get-user-certificate/nQenUnFog67nqBqClWgD" TargetMode="External"/><Relationship Id="rId710" Type="http://schemas.openxmlformats.org/officeDocument/2006/relationships/hyperlink" Target="https://talan.bank.gov.ua/get-user-certificate/nQenUA3ONFp6Z1DNLt5t" TargetMode="External"/><Relationship Id="rId808" Type="http://schemas.openxmlformats.org/officeDocument/2006/relationships/hyperlink" Target="https://talan.bank.gov.ua/get-user-certificate/nQenU7BnoO8xWeAJ-W5h" TargetMode="External"/><Relationship Id="rId1340" Type="http://schemas.openxmlformats.org/officeDocument/2006/relationships/hyperlink" Target="https://talan.bank.gov.ua/get-user-certificate/nQenUPP6W7M-ykt9q47d" TargetMode="External"/><Relationship Id="rId1438" Type="http://schemas.openxmlformats.org/officeDocument/2006/relationships/hyperlink" Target="https://talan.bank.gov.ua/get-user-certificate/SD20Sc1s92b9uQcG7QSx" TargetMode="External"/><Relationship Id="rId8" Type="http://schemas.openxmlformats.org/officeDocument/2006/relationships/hyperlink" Target="https://talan.bank.gov.ua/get-user-certificate/nQenUcfHXn8_NIONGKvC" TargetMode="External"/><Relationship Id="rId142" Type="http://schemas.openxmlformats.org/officeDocument/2006/relationships/hyperlink" Target="https://talan.bank.gov.ua/get-user-certificate/nQenUcYQVOs5eqyUU9AA" TargetMode="External"/><Relationship Id="rId447" Type="http://schemas.openxmlformats.org/officeDocument/2006/relationships/hyperlink" Target="https://talan.bank.gov.ua/get-user-certificate/nQenUZC2NEzJ_H3aephm" TargetMode="External"/><Relationship Id="rId794" Type="http://schemas.openxmlformats.org/officeDocument/2006/relationships/hyperlink" Target="https://talan.bank.gov.ua/get-user-certificate/nQenUafoQLBiCDb59r1M" TargetMode="External"/><Relationship Id="rId1077" Type="http://schemas.openxmlformats.org/officeDocument/2006/relationships/hyperlink" Target="https://talan.bank.gov.ua/get-user-certificate/nQenULPQf__txdsRIo11" TargetMode="External"/><Relationship Id="rId1200" Type="http://schemas.openxmlformats.org/officeDocument/2006/relationships/hyperlink" Target="https://talan.bank.gov.ua/get-user-certificate/nQenUKkaMAa4HQ5vhoor" TargetMode="External"/><Relationship Id="rId654" Type="http://schemas.openxmlformats.org/officeDocument/2006/relationships/hyperlink" Target="https://talan.bank.gov.ua/get-user-certificate/nQenUKDPpQvvRxtLtUwH" TargetMode="External"/><Relationship Id="rId861" Type="http://schemas.openxmlformats.org/officeDocument/2006/relationships/hyperlink" Target="https://talan.bank.gov.ua/get-user-certificate/nQenUPeTCWJzJCzkuSZm" TargetMode="External"/><Relationship Id="rId959" Type="http://schemas.openxmlformats.org/officeDocument/2006/relationships/hyperlink" Target="https://talan.bank.gov.ua/get-user-certificate/nQenUrU6lgBXayQYqaTo" TargetMode="External"/><Relationship Id="rId1284" Type="http://schemas.openxmlformats.org/officeDocument/2006/relationships/hyperlink" Target="https://talan.bank.gov.ua/get-user-certificate/nQenU7yq9F4wKfQP40_6" TargetMode="External"/><Relationship Id="rId293" Type="http://schemas.openxmlformats.org/officeDocument/2006/relationships/hyperlink" Target="https://talan.bank.gov.ua/get-user-certificate/nQenUP0DA2GiYznVarYM" TargetMode="External"/><Relationship Id="rId307" Type="http://schemas.openxmlformats.org/officeDocument/2006/relationships/hyperlink" Target="https://talan.bank.gov.ua/get-user-certificate/nQenUEqRC9U2_UtLijzo" TargetMode="External"/><Relationship Id="rId514" Type="http://schemas.openxmlformats.org/officeDocument/2006/relationships/hyperlink" Target="https://talan.bank.gov.ua/get-user-certificate/nQenU3TjyZracwDazT-w" TargetMode="External"/><Relationship Id="rId721" Type="http://schemas.openxmlformats.org/officeDocument/2006/relationships/hyperlink" Target="https://talan.bank.gov.ua/get-user-certificate/nQenUpZoh5rm4LVmwRYa" TargetMode="External"/><Relationship Id="rId1144" Type="http://schemas.openxmlformats.org/officeDocument/2006/relationships/hyperlink" Target="https://talan.bank.gov.ua/get-user-certificate/nQenUUGGQtcAVCyetcgv" TargetMode="External"/><Relationship Id="rId1351" Type="http://schemas.openxmlformats.org/officeDocument/2006/relationships/hyperlink" Target="https://talan.bank.gov.ua/get-user-certificate/nQenUw0bkSweCHnuabKC" TargetMode="External"/><Relationship Id="rId88" Type="http://schemas.openxmlformats.org/officeDocument/2006/relationships/hyperlink" Target="https://talan.bank.gov.ua/get-user-certificate/nQenUzlsiMdJc448X8nN" TargetMode="External"/><Relationship Id="rId153" Type="http://schemas.openxmlformats.org/officeDocument/2006/relationships/hyperlink" Target="https://talan.bank.gov.ua/get-user-certificate/nQenULkF9NoVMNANJMeY" TargetMode="External"/><Relationship Id="rId360" Type="http://schemas.openxmlformats.org/officeDocument/2006/relationships/hyperlink" Target="https://talan.bank.gov.ua/get-user-certificate/nQenU6gju3PiiOwFGPmX" TargetMode="External"/><Relationship Id="rId598" Type="http://schemas.openxmlformats.org/officeDocument/2006/relationships/hyperlink" Target="https://talan.bank.gov.ua/get-user-certificate/nQenU5Ad5txN-gHa_zWD" TargetMode="External"/><Relationship Id="rId819" Type="http://schemas.openxmlformats.org/officeDocument/2006/relationships/hyperlink" Target="https://talan.bank.gov.ua/get-user-certificate/nQenU4SBSJhxqoU5TugF" TargetMode="External"/><Relationship Id="rId1004" Type="http://schemas.openxmlformats.org/officeDocument/2006/relationships/hyperlink" Target="https://talan.bank.gov.ua/get-user-certificate/nQenUYRM-vTRKYgThUiH" TargetMode="External"/><Relationship Id="rId1211" Type="http://schemas.openxmlformats.org/officeDocument/2006/relationships/hyperlink" Target="https://talan.bank.gov.ua/get-user-certificate/nQenURTLqOTxsScFBsBm" TargetMode="External"/><Relationship Id="rId220" Type="http://schemas.openxmlformats.org/officeDocument/2006/relationships/hyperlink" Target="https://talan.bank.gov.ua/get-user-certificate/nQenUmdXd9EXeqVa7lQR" TargetMode="External"/><Relationship Id="rId458" Type="http://schemas.openxmlformats.org/officeDocument/2006/relationships/hyperlink" Target="https://talan.bank.gov.ua/get-user-certificate/nQenU79hL_ldlqLAazBI" TargetMode="External"/><Relationship Id="rId665" Type="http://schemas.openxmlformats.org/officeDocument/2006/relationships/hyperlink" Target="https://talan.bank.gov.ua/get-user-certificate/nQenU7BA2H0xOoGQyYL0" TargetMode="External"/><Relationship Id="rId872" Type="http://schemas.openxmlformats.org/officeDocument/2006/relationships/hyperlink" Target="https://talan.bank.gov.ua/get-user-certificate/nQenUKJG4n6zCxVqWNZn" TargetMode="External"/><Relationship Id="rId1088" Type="http://schemas.openxmlformats.org/officeDocument/2006/relationships/hyperlink" Target="https://talan.bank.gov.ua/get-user-certificate/nQenUMSiNrmRIapvj_f1" TargetMode="External"/><Relationship Id="rId1295" Type="http://schemas.openxmlformats.org/officeDocument/2006/relationships/hyperlink" Target="https://talan.bank.gov.ua/get-user-certificate/nQenUaxHmQ3chC_zkA1p" TargetMode="External"/><Relationship Id="rId1309" Type="http://schemas.openxmlformats.org/officeDocument/2006/relationships/hyperlink" Target="https://talan.bank.gov.ua/get-user-certificate/nQenUPO9ypvhaU-N__8E" TargetMode="External"/><Relationship Id="rId15" Type="http://schemas.openxmlformats.org/officeDocument/2006/relationships/hyperlink" Target="https://talan.bank.gov.ua/get-user-certificate/nQenUZCz18nFm68MJhTy" TargetMode="External"/><Relationship Id="rId318" Type="http://schemas.openxmlformats.org/officeDocument/2006/relationships/hyperlink" Target="https://talan.bank.gov.ua/get-user-certificate/nQenUG-R0EUSdMSkcfeU" TargetMode="External"/><Relationship Id="rId525" Type="http://schemas.openxmlformats.org/officeDocument/2006/relationships/hyperlink" Target="https://talan.bank.gov.ua/get-user-certificate/nQenUnHQfIZOAm0xu8_a" TargetMode="External"/><Relationship Id="rId732" Type="http://schemas.openxmlformats.org/officeDocument/2006/relationships/hyperlink" Target="https://talan.bank.gov.ua/get-user-certificate/nQenUjdSMYBuYKdqoonR" TargetMode="External"/><Relationship Id="rId1155" Type="http://schemas.openxmlformats.org/officeDocument/2006/relationships/hyperlink" Target="https://talan.bank.gov.ua/get-user-certificate/nQenUa3s-a-DqnHqI4O8" TargetMode="External"/><Relationship Id="rId1362" Type="http://schemas.openxmlformats.org/officeDocument/2006/relationships/hyperlink" Target="https://talan.bank.gov.ua/get-user-certificate/nQenUg62SR7wxcIHnSvi" TargetMode="External"/><Relationship Id="rId99" Type="http://schemas.openxmlformats.org/officeDocument/2006/relationships/hyperlink" Target="https://talan.bank.gov.ua/get-user-certificate/nQenU8SDFSO70HUjoGbH" TargetMode="External"/><Relationship Id="rId164" Type="http://schemas.openxmlformats.org/officeDocument/2006/relationships/hyperlink" Target="https://talan.bank.gov.ua/get-user-certificate/nQenUZPCp3PtdmeNhUNM" TargetMode="External"/><Relationship Id="rId371" Type="http://schemas.openxmlformats.org/officeDocument/2006/relationships/hyperlink" Target="https://talan.bank.gov.ua/get-user-certificate/nQenUOzjYfbSmKfu_E8-" TargetMode="External"/><Relationship Id="rId1015" Type="http://schemas.openxmlformats.org/officeDocument/2006/relationships/hyperlink" Target="https://talan.bank.gov.ua/get-user-certificate/nQenUlhJ2lg6jJcbPrU2" TargetMode="External"/><Relationship Id="rId1222" Type="http://schemas.openxmlformats.org/officeDocument/2006/relationships/hyperlink" Target="https://talan.bank.gov.ua/get-user-certificate/nQenU2Q7bS2J6sFkkVBc" TargetMode="External"/><Relationship Id="rId469" Type="http://schemas.openxmlformats.org/officeDocument/2006/relationships/hyperlink" Target="https://talan.bank.gov.ua/get-user-certificate/nQenUbhj7faC_OSNSBgg" TargetMode="External"/><Relationship Id="rId676" Type="http://schemas.openxmlformats.org/officeDocument/2006/relationships/hyperlink" Target="https://talan.bank.gov.ua/get-user-certificate/nQenUVGe2k5Lxv1ZN4It" TargetMode="External"/><Relationship Id="rId883" Type="http://schemas.openxmlformats.org/officeDocument/2006/relationships/hyperlink" Target="https://talan.bank.gov.ua/get-user-certificate/nQenUP_Ee8KHKs_-Wnpo" TargetMode="External"/><Relationship Id="rId1099" Type="http://schemas.openxmlformats.org/officeDocument/2006/relationships/hyperlink" Target="https://talan.bank.gov.ua/get-user-certificate/nQenUHfWbvVTKErtJbLT" TargetMode="External"/><Relationship Id="rId26" Type="http://schemas.openxmlformats.org/officeDocument/2006/relationships/hyperlink" Target="https://talan.bank.gov.ua/get-user-certificate/nQenUFKQ9co1FKIIkzXK" TargetMode="External"/><Relationship Id="rId231" Type="http://schemas.openxmlformats.org/officeDocument/2006/relationships/hyperlink" Target="https://talan.bank.gov.ua/get-user-certificate/nQenUpGTfyr2fDGIPA7J" TargetMode="External"/><Relationship Id="rId329" Type="http://schemas.openxmlformats.org/officeDocument/2006/relationships/hyperlink" Target="https://talan.bank.gov.ua/get-user-certificate/nQenUWKkaAObuOVw3CwX" TargetMode="External"/><Relationship Id="rId536" Type="http://schemas.openxmlformats.org/officeDocument/2006/relationships/hyperlink" Target="https://talan.bank.gov.ua/get-user-certificate/nQenU9HCEAgFA2RvuZcJ" TargetMode="External"/><Relationship Id="rId1166" Type="http://schemas.openxmlformats.org/officeDocument/2006/relationships/hyperlink" Target="https://talan.bank.gov.ua/get-user-certificate/nQenUBGDpmrcWkVCcIT2" TargetMode="External"/><Relationship Id="rId1373" Type="http://schemas.openxmlformats.org/officeDocument/2006/relationships/hyperlink" Target="https://talan.bank.gov.ua/get-user-certificate/nQenU01aMzdJ-1DVguc0" TargetMode="External"/><Relationship Id="rId175" Type="http://schemas.openxmlformats.org/officeDocument/2006/relationships/hyperlink" Target="https://talan.bank.gov.ua/get-user-certificate/nQenUtTc0kAtnQOvvk5h" TargetMode="External"/><Relationship Id="rId743" Type="http://schemas.openxmlformats.org/officeDocument/2006/relationships/hyperlink" Target="https://talan.bank.gov.ua/get-user-certificate/nQenUGO4OFokgnzwtKMc" TargetMode="External"/><Relationship Id="rId950" Type="http://schemas.openxmlformats.org/officeDocument/2006/relationships/hyperlink" Target="https://talan.bank.gov.ua/get-user-certificate/nQenUIKkb4bF2ZD96uwm" TargetMode="External"/><Relationship Id="rId1026" Type="http://schemas.openxmlformats.org/officeDocument/2006/relationships/hyperlink" Target="https://talan.bank.gov.ua/get-user-certificate/nQenU8q3sXXBbKFugj-e" TargetMode="External"/><Relationship Id="rId382" Type="http://schemas.openxmlformats.org/officeDocument/2006/relationships/hyperlink" Target="https://talan.bank.gov.ua/get-user-certificate/nQenUJeQkLbkM_t6dNfb" TargetMode="External"/><Relationship Id="rId603" Type="http://schemas.openxmlformats.org/officeDocument/2006/relationships/hyperlink" Target="https://talan.bank.gov.ua/get-user-certificate/nQenUbtwdtp4jURSmkvO" TargetMode="External"/><Relationship Id="rId687" Type="http://schemas.openxmlformats.org/officeDocument/2006/relationships/hyperlink" Target="https://talan.bank.gov.ua/get-user-certificate/nQenUUJjQaXsRgg0ZwC7" TargetMode="External"/><Relationship Id="rId810" Type="http://schemas.openxmlformats.org/officeDocument/2006/relationships/hyperlink" Target="https://talan.bank.gov.ua/get-user-certificate/nQenUbIstcPSNFzvQ1L0" TargetMode="External"/><Relationship Id="rId908" Type="http://schemas.openxmlformats.org/officeDocument/2006/relationships/hyperlink" Target="https://talan.bank.gov.ua/get-user-certificate/nQenUeAyMeP_Pcx_iShr" TargetMode="External"/><Relationship Id="rId1233" Type="http://schemas.openxmlformats.org/officeDocument/2006/relationships/hyperlink" Target="https://talan.bank.gov.ua/get-user-certificate/nQenUoUD6DyY4RIVp5zN" TargetMode="External"/><Relationship Id="rId1440" Type="http://schemas.openxmlformats.org/officeDocument/2006/relationships/hyperlink" Target="https://talan.bank.gov.ua/get-user-certificate/fEVr0Gn0iNI3EavIEDXq" TargetMode="External"/><Relationship Id="rId242" Type="http://schemas.openxmlformats.org/officeDocument/2006/relationships/hyperlink" Target="https://talan.bank.gov.ua/get-user-certificate/nQenUYYU7dWJJuMIwywi" TargetMode="External"/><Relationship Id="rId894" Type="http://schemas.openxmlformats.org/officeDocument/2006/relationships/hyperlink" Target="https://talan.bank.gov.ua/get-user-certificate/nQenUaKQ7THgTL73Stzv" TargetMode="External"/><Relationship Id="rId1177" Type="http://schemas.openxmlformats.org/officeDocument/2006/relationships/hyperlink" Target="https://talan.bank.gov.ua/get-user-certificate/nQenUOhqTu5kHukjbOaE" TargetMode="External"/><Relationship Id="rId1300" Type="http://schemas.openxmlformats.org/officeDocument/2006/relationships/hyperlink" Target="https://talan.bank.gov.ua/get-user-certificate/nQenUtTKHNxEk8sczhh-" TargetMode="External"/><Relationship Id="rId37" Type="http://schemas.openxmlformats.org/officeDocument/2006/relationships/hyperlink" Target="https://talan.bank.gov.ua/get-user-certificate/nQenUsevBIMwsjm72lXA" TargetMode="External"/><Relationship Id="rId102" Type="http://schemas.openxmlformats.org/officeDocument/2006/relationships/hyperlink" Target="https://talan.bank.gov.ua/get-user-certificate/nQenU1K28TWEs6Hc4AWq" TargetMode="External"/><Relationship Id="rId547" Type="http://schemas.openxmlformats.org/officeDocument/2006/relationships/hyperlink" Target="https://talan.bank.gov.ua/get-user-certificate/nQenUUuN6hPPa4Kx7ok9" TargetMode="External"/><Relationship Id="rId754" Type="http://schemas.openxmlformats.org/officeDocument/2006/relationships/hyperlink" Target="https://talan.bank.gov.ua/get-user-certificate/nQenUGJ6LGGbcrbwRUI_" TargetMode="External"/><Relationship Id="rId961" Type="http://schemas.openxmlformats.org/officeDocument/2006/relationships/hyperlink" Target="https://talan.bank.gov.ua/get-user-certificate/nQenUjNIO6xXV5LrC_D1" TargetMode="External"/><Relationship Id="rId1384" Type="http://schemas.openxmlformats.org/officeDocument/2006/relationships/hyperlink" Target="https://talan.bank.gov.ua/get-user-certificate/nQenUCiIiSRUzu_n7yBL" TargetMode="External"/><Relationship Id="rId90" Type="http://schemas.openxmlformats.org/officeDocument/2006/relationships/hyperlink" Target="https://talan.bank.gov.ua/get-user-certificate/nQenUBEbYiJ2nCCr6JsO" TargetMode="External"/><Relationship Id="rId186" Type="http://schemas.openxmlformats.org/officeDocument/2006/relationships/hyperlink" Target="https://talan.bank.gov.ua/get-user-certificate/nQenUeWpX75enyPWym8l" TargetMode="External"/><Relationship Id="rId393" Type="http://schemas.openxmlformats.org/officeDocument/2006/relationships/hyperlink" Target="https://talan.bank.gov.ua/get-user-certificate/nQenU0pmet0y37K19q-h" TargetMode="External"/><Relationship Id="rId407" Type="http://schemas.openxmlformats.org/officeDocument/2006/relationships/hyperlink" Target="https://talan.bank.gov.ua/get-user-certificate/nQenU3s4rr85RS_AgU7f" TargetMode="External"/><Relationship Id="rId614" Type="http://schemas.openxmlformats.org/officeDocument/2006/relationships/hyperlink" Target="https://talan.bank.gov.ua/get-user-certificate/nQenUam2N6B-tp3phTZL" TargetMode="External"/><Relationship Id="rId821" Type="http://schemas.openxmlformats.org/officeDocument/2006/relationships/hyperlink" Target="https://talan.bank.gov.ua/get-user-certificate/nQenUUjtK33R6NtSPbHb" TargetMode="External"/><Relationship Id="rId1037" Type="http://schemas.openxmlformats.org/officeDocument/2006/relationships/hyperlink" Target="https://talan.bank.gov.ua/get-user-certificate/nQenU0A58Gbm9i4NooLd" TargetMode="External"/><Relationship Id="rId1244" Type="http://schemas.openxmlformats.org/officeDocument/2006/relationships/hyperlink" Target="https://talan.bank.gov.ua/get-user-certificate/nQenUfEeGlmr8L3Zr_IB" TargetMode="External"/><Relationship Id="rId253" Type="http://schemas.openxmlformats.org/officeDocument/2006/relationships/hyperlink" Target="https://talan.bank.gov.ua/get-user-certificate/nQenUh2M1K_ACVSIjoxW" TargetMode="External"/><Relationship Id="rId460" Type="http://schemas.openxmlformats.org/officeDocument/2006/relationships/hyperlink" Target="https://talan.bank.gov.ua/get-user-certificate/nQenUX2UaIPYzqpR8PnL" TargetMode="External"/><Relationship Id="rId698" Type="http://schemas.openxmlformats.org/officeDocument/2006/relationships/hyperlink" Target="https://talan.bank.gov.ua/get-user-certificate/nQenUyNRAKMAcZky8Qfy" TargetMode="External"/><Relationship Id="rId919" Type="http://schemas.openxmlformats.org/officeDocument/2006/relationships/hyperlink" Target="https://talan.bank.gov.ua/get-user-certificate/nQenUScTf2jkc-hLK3_m" TargetMode="External"/><Relationship Id="rId1090" Type="http://schemas.openxmlformats.org/officeDocument/2006/relationships/hyperlink" Target="https://talan.bank.gov.ua/get-user-certificate/nQenURx_VQFLeNIHE3FW" TargetMode="External"/><Relationship Id="rId1104" Type="http://schemas.openxmlformats.org/officeDocument/2006/relationships/hyperlink" Target="https://talan.bank.gov.ua/get-user-certificate/nQenUvHAQ-R-Dx5dWt62" TargetMode="External"/><Relationship Id="rId1311" Type="http://schemas.openxmlformats.org/officeDocument/2006/relationships/hyperlink" Target="https://talan.bank.gov.ua/get-user-certificate/nQenUdGZ27bjA7sRVTHT" TargetMode="External"/><Relationship Id="rId48" Type="http://schemas.openxmlformats.org/officeDocument/2006/relationships/hyperlink" Target="https://talan.bank.gov.ua/get-user-certificate/nQenUapdVUK89nlnBmBO" TargetMode="External"/><Relationship Id="rId113" Type="http://schemas.openxmlformats.org/officeDocument/2006/relationships/hyperlink" Target="https://talan.bank.gov.ua/get-user-certificate/nQenUSM9x_68bZM_hRqo" TargetMode="External"/><Relationship Id="rId320" Type="http://schemas.openxmlformats.org/officeDocument/2006/relationships/hyperlink" Target="https://talan.bank.gov.ua/get-user-certificate/nQenUqjblxmYGzjpaYfg" TargetMode="External"/><Relationship Id="rId558" Type="http://schemas.openxmlformats.org/officeDocument/2006/relationships/hyperlink" Target="https://talan.bank.gov.ua/get-user-certificate/nQenUPv1GQjasqjojLEf" TargetMode="External"/><Relationship Id="rId765" Type="http://schemas.openxmlformats.org/officeDocument/2006/relationships/hyperlink" Target="https://talan.bank.gov.ua/get-user-certificate/nQenUBXJBKzgCKSdHPwm" TargetMode="External"/><Relationship Id="rId972" Type="http://schemas.openxmlformats.org/officeDocument/2006/relationships/hyperlink" Target="https://talan.bank.gov.ua/get-user-certificate/nQenUcr0xNJeMeTUYzrK" TargetMode="External"/><Relationship Id="rId1188" Type="http://schemas.openxmlformats.org/officeDocument/2006/relationships/hyperlink" Target="https://talan.bank.gov.ua/get-user-certificate/nQenUzFHVrx3burkfSqJ" TargetMode="External"/><Relationship Id="rId1395" Type="http://schemas.openxmlformats.org/officeDocument/2006/relationships/hyperlink" Target="https://talan.bank.gov.ua/get-user-certificate/nQenU_gDazY1EANKiJ6p" TargetMode="External"/><Relationship Id="rId1409" Type="http://schemas.openxmlformats.org/officeDocument/2006/relationships/hyperlink" Target="https://talan.bank.gov.ua/get-user-certificate/nQenUfjU_vTHN81j8Aur" TargetMode="External"/><Relationship Id="rId197" Type="http://schemas.openxmlformats.org/officeDocument/2006/relationships/hyperlink" Target="https://talan.bank.gov.ua/get-user-certificate/nQenUWdkxEuH5iX-eqiz" TargetMode="External"/><Relationship Id="rId418" Type="http://schemas.openxmlformats.org/officeDocument/2006/relationships/hyperlink" Target="https://talan.bank.gov.ua/get-user-certificate/nQenUX3qIk345xhbJWW8" TargetMode="External"/><Relationship Id="rId625" Type="http://schemas.openxmlformats.org/officeDocument/2006/relationships/hyperlink" Target="https://talan.bank.gov.ua/get-user-certificate/nQenUnFnaP_vGkbRdEjC" TargetMode="External"/><Relationship Id="rId832" Type="http://schemas.openxmlformats.org/officeDocument/2006/relationships/hyperlink" Target="https://talan.bank.gov.ua/get-user-certificate/nQenU4ENQtw5_YyFV9K6" TargetMode="External"/><Relationship Id="rId1048" Type="http://schemas.openxmlformats.org/officeDocument/2006/relationships/hyperlink" Target="https://talan.bank.gov.ua/get-user-certificate/nQenUUHIzLXPnf4n9rZ1" TargetMode="External"/><Relationship Id="rId1255" Type="http://schemas.openxmlformats.org/officeDocument/2006/relationships/hyperlink" Target="https://talan.bank.gov.ua/get-user-certificate/nQenU4im-aw6FB-xkdU4" TargetMode="External"/><Relationship Id="rId264" Type="http://schemas.openxmlformats.org/officeDocument/2006/relationships/hyperlink" Target="https://talan.bank.gov.ua/get-user-certificate/nQenUt4btL1TX6MUtJA4" TargetMode="External"/><Relationship Id="rId471" Type="http://schemas.openxmlformats.org/officeDocument/2006/relationships/hyperlink" Target="https://talan.bank.gov.ua/get-user-certificate/nQenUL30RQJiSJu68MXb" TargetMode="External"/><Relationship Id="rId1115" Type="http://schemas.openxmlformats.org/officeDocument/2006/relationships/hyperlink" Target="https://talan.bank.gov.ua/get-user-certificate/nQenUce-KcIfI0K76ixp" TargetMode="External"/><Relationship Id="rId1322" Type="http://schemas.openxmlformats.org/officeDocument/2006/relationships/hyperlink" Target="https://talan.bank.gov.ua/get-user-certificate/nQenUMSVkl-RFzflxfsS" TargetMode="External"/><Relationship Id="rId59" Type="http://schemas.openxmlformats.org/officeDocument/2006/relationships/hyperlink" Target="https://talan.bank.gov.ua/get-user-certificate/nQenUaSFZMa-c02eahag" TargetMode="External"/><Relationship Id="rId124" Type="http://schemas.openxmlformats.org/officeDocument/2006/relationships/hyperlink" Target="https://talan.bank.gov.ua/get-user-certificate/nQenU3OjHAjGWshroRia" TargetMode="External"/><Relationship Id="rId569" Type="http://schemas.openxmlformats.org/officeDocument/2006/relationships/hyperlink" Target="https://talan.bank.gov.ua/get-user-certificate/nQenU-4nxjhsBW4ZwvmG" TargetMode="External"/><Relationship Id="rId776" Type="http://schemas.openxmlformats.org/officeDocument/2006/relationships/hyperlink" Target="https://talan.bank.gov.ua/get-user-certificate/nQenU89TlroO6nOPzWTq" TargetMode="External"/><Relationship Id="rId983" Type="http://schemas.openxmlformats.org/officeDocument/2006/relationships/hyperlink" Target="https://talan.bank.gov.ua/get-user-certificate/nQenUBW1Met1l5z36BoA" TargetMode="External"/><Relationship Id="rId1199" Type="http://schemas.openxmlformats.org/officeDocument/2006/relationships/hyperlink" Target="https://talan.bank.gov.ua/get-user-certificate/nQenUdxDcGA7X_oo3_cp" TargetMode="External"/><Relationship Id="rId331" Type="http://schemas.openxmlformats.org/officeDocument/2006/relationships/hyperlink" Target="https://talan.bank.gov.ua/get-user-certificate/nQenUxt8e4fuTjGPVqJP" TargetMode="External"/><Relationship Id="rId429" Type="http://schemas.openxmlformats.org/officeDocument/2006/relationships/hyperlink" Target="https://talan.bank.gov.ua/get-user-certificate/nQenUJ-Isgg1jzhRVU4v" TargetMode="External"/><Relationship Id="rId636" Type="http://schemas.openxmlformats.org/officeDocument/2006/relationships/hyperlink" Target="https://talan.bank.gov.ua/get-user-certificate/nQenUB9v9Y1DMqB_TjoH" TargetMode="External"/><Relationship Id="rId1059" Type="http://schemas.openxmlformats.org/officeDocument/2006/relationships/hyperlink" Target="https://talan.bank.gov.ua/get-user-certificate/nQenUsvNFFSHgCPffmX2" TargetMode="External"/><Relationship Id="rId1266" Type="http://schemas.openxmlformats.org/officeDocument/2006/relationships/hyperlink" Target="https://talan.bank.gov.ua/get-user-certificate/nQenUhB4e2K1RbTsIzsw" TargetMode="External"/><Relationship Id="rId843" Type="http://schemas.openxmlformats.org/officeDocument/2006/relationships/hyperlink" Target="https://talan.bank.gov.ua/get-user-certificate/nQenUF1-Lic8YqYtKFGj" TargetMode="External"/><Relationship Id="rId1126" Type="http://schemas.openxmlformats.org/officeDocument/2006/relationships/hyperlink" Target="https://talan.bank.gov.ua/get-user-certificate/nQenU2mtosawSbj8fo9a" TargetMode="External"/><Relationship Id="rId275" Type="http://schemas.openxmlformats.org/officeDocument/2006/relationships/hyperlink" Target="https://talan.bank.gov.ua/get-user-certificate/nQenUnyKAFeZ4Btdsqxo" TargetMode="External"/><Relationship Id="rId482" Type="http://schemas.openxmlformats.org/officeDocument/2006/relationships/hyperlink" Target="https://talan.bank.gov.ua/get-user-certificate/nQenUSJ5Op_dgOLZPk00" TargetMode="External"/><Relationship Id="rId703" Type="http://schemas.openxmlformats.org/officeDocument/2006/relationships/hyperlink" Target="https://talan.bank.gov.ua/get-user-certificate/nQenUiHAJ_H4gqUiICQY" TargetMode="External"/><Relationship Id="rId910" Type="http://schemas.openxmlformats.org/officeDocument/2006/relationships/hyperlink" Target="https://talan.bank.gov.ua/get-user-certificate/nQenUCxrRPdGELoVaD0U" TargetMode="External"/><Relationship Id="rId1333" Type="http://schemas.openxmlformats.org/officeDocument/2006/relationships/hyperlink" Target="https://talan.bank.gov.ua/get-user-certificate/nQenUT5qud8WHKaTT_9R" TargetMode="External"/><Relationship Id="rId135" Type="http://schemas.openxmlformats.org/officeDocument/2006/relationships/hyperlink" Target="https://talan.bank.gov.ua/get-user-certificate/nQenUPSMNsC0T70chBOY" TargetMode="External"/><Relationship Id="rId342" Type="http://schemas.openxmlformats.org/officeDocument/2006/relationships/hyperlink" Target="https://talan.bank.gov.ua/get-user-certificate/nQenU5XbomBLX3djYqC_" TargetMode="External"/><Relationship Id="rId787" Type="http://schemas.openxmlformats.org/officeDocument/2006/relationships/hyperlink" Target="https://talan.bank.gov.ua/get-user-certificate/nQenU9F7zr_N_tIbBc2i" TargetMode="External"/><Relationship Id="rId994" Type="http://schemas.openxmlformats.org/officeDocument/2006/relationships/hyperlink" Target="https://talan.bank.gov.ua/get-user-certificate/nQenU5mz4ns081wqggju" TargetMode="External"/><Relationship Id="rId1400" Type="http://schemas.openxmlformats.org/officeDocument/2006/relationships/hyperlink" Target="https://talan.bank.gov.ua/get-user-certificate/nQenUKlMQbfhJX48jHB-" TargetMode="External"/><Relationship Id="rId202" Type="http://schemas.openxmlformats.org/officeDocument/2006/relationships/hyperlink" Target="https://talan.bank.gov.ua/get-user-certificate/nQenUWZ8f74zXZ7Kx0k9" TargetMode="External"/><Relationship Id="rId647" Type="http://schemas.openxmlformats.org/officeDocument/2006/relationships/hyperlink" Target="https://talan.bank.gov.ua/get-user-certificate/nQenU46estvLJtTnEv_W" TargetMode="External"/><Relationship Id="rId854" Type="http://schemas.openxmlformats.org/officeDocument/2006/relationships/hyperlink" Target="https://talan.bank.gov.ua/get-user-certificate/nQenUZu69dh0SwmYk0ft" TargetMode="External"/><Relationship Id="rId1277" Type="http://schemas.openxmlformats.org/officeDocument/2006/relationships/hyperlink" Target="https://talan.bank.gov.ua/get-user-certificate/nQenUJZSQGC6UjO-hJUY" TargetMode="External"/><Relationship Id="rId286" Type="http://schemas.openxmlformats.org/officeDocument/2006/relationships/hyperlink" Target="https://talan.bank.gov.ua/get-user-certificate/nQenUoH_8ydqA_s1Hjr0" TargetMode="External"/><Relationship Id="rId493" Type="http://schemas.openxmlformats.org/officeDocument/2006/relationships/hyperlink" Target="https://talan.bank.gov.ua/get-user-certificate/nQenU0ygRNSYLcmp7HI5" TargetMode="External"/><Relationship Id="rId507" Type="http://schemas.openxmlformats.org/officeDocument/2006/relationships/hyperlink" Target="https://talan.bank.gov.ua/get-user-certificate/nQenU5jYxSo6oUgK3eGX" TargetMode="External"/><Relationship Id="rId714" Type="http://schemas.openxmlformats.org/officeDocument/2006/relationships/hyperlink" Target="https://talan.bank.gov.ua/get-user-certificate/nQenUcCukjjz2ecI0WnJ" TargetMode="External"/><Relationship Id="rId921" Type="http://schemas.openxmlformats.org/officeDocument/2006/relationships/hyperlink" Target="https://talan.bank.gov.ua/get-user-certificate/nQenUoxSJEzQb51E_P4n" TargetMode="External"/><Relationship Id="rId1137" Type="http://schemas.openxmlformats.org/officeDocument/2006/relationships/hyperlink" Target="https://talan.bank.gov.ua/get-user-certificate/nQenUX9AJcgdzZCNReRB" TargetMode="External"/><Relationship Id="rId1344" Type="http://schemas.openxmlformats.org/officeDocument/2006/relationships/hyperlink" Target="https://talan.bank.gov.ua/get-user-certificate/nQenU3Z2xzkBIw6gA4gk" TargetMode="External"/><Relationship Id="rId50" Type="http://schemas.openxmlformats.org/officeDocument/2006/relationships/hyperlink" Target="https://talan.bank.gov.ua/get-user-certificate/nQenUKZcFhvppjwBxGLO" TargetMode="External"/><Relationship Id="rId146" Type="http://schemas.openxmlformats.org/officeDocument/2006/relationships/hyperlink" Target="https://talan.bank.gov.ua/get-user-certificate/nQenUZcCdODA7OW8jgm9" TargetMode="External"/><Relationship Id="rId353" Type="http://schemas.openxmlformats.org/officeDocument/2006/relationships/hyperlink" Target="https://talan.bank.gov.ua/get-user-certificate/nQenUGG2zbytzf01wIsw" TargetMode="External"/><Relationship Id="rId560" Type="http://schemas.openxmlformats.org/officeDocument/2006/relationships/hyperlink" Target="https://talan.bank.gov.ua/get-user-certificate/nQenUPS-XQ3mrfQ0RYgr" TargetMode="External"/><Relationship Id="rId798" Type="http://schemas.openxmlformats.org/officeDocument/2006/relationships/hyperlink" Target="https://talan.bank.gov.ua/get-user-certificate/nQenUoUY-ldTIfnvhQ4m" TargetMode="External"/><Relationship Id="rId1190" Type="http://schemas.openxmlformats.org/officeDocument/2006/relationships/hyperlink" Target="https://talan.bank.gov.ua/get-user-certificate/nQenUu43s3LZS0b7yodV" TargetMode="External"/><Relationship Id="rId1204" Type="http://schemas.openxmlformats.org/officeDocument/2006/relationships/hyperlink" Target="https://talan.bank.gov.ua/get-user-certificate/nQenUv_1exNXc_hdN-sw" TargetMode="External"/><Relationship Id="rId1411" Type="http://schemas.openxmlformats.org/officeDocument/2006/relationships/hyperlink" Target="https://talan.bank.gov.ua/get-user-certificate/nQenUDgWDAH4xpBdrrVF" TargetMode="External"/><Relationship Id="rId213" Type="http://schemas.openxmlformats.org/officeDocument/2006/relationships/hyperlink" Target="https://talan.bank.gov.ua/get-user-certificate/nQenUe5W4N_xZkY4ENU-" TargetMode="External"/><Relationship Id="rId420" Type="http://schemas.openxmlformats.org/officeDocument/2006/relationships/hyperlink" Target="https://talan.bank.gov.ua/get-user-certificate/nQenUSvwGEHZH_BkcX-i" TargetMode="External"/><Relationship Id="rId658" Type="http://schemas.openxmlformats.org/officeDocument/2006/relationships/hyperlink" Target="https://talan.bank.gov.ua/get-user-certificate/nQenUOuXmIPghrf0qVxK" TargetMode="External"/><Relationship Id="rId865" Type="http://schemas.openxmlformats.org/officeDocument/2006/relationships/hyperlink" Target="https://talan.bank.gov.ua/get-user-certificate/nQenUImtVIQQVmhbgPUv" TargetMode="External"/><Relationship Id="rId1050" Type="http://schemas.openxmlformats.org/officeDocument/2006/relationships/hyperlink" Target="https://talan.bank.gov.ua/get-user-certificate/nQenUyw9txjc_m4X22_f" TargetMode="External"/><Relationship Id="rId1288" Type="http://schemas.openxmlformats.org/officeDocument/2006/relationships/hyperlink" Target="https://talan.bank.gov.ua/get-user-certificate/nQenUHMQ51kZdAoFNeDt" TargetMode="External"/><Relationship Id="rId297" Type="http://schemas.openxmlformats.org/officeDocument/2006/relationships/hyperlink" Target="https://talan.bank.gov.ua/get-user-certificate/nQenUpXSjV6Ft5y-K_aI" TargetMode="External"/><Relationship Id="rId518" Type="http://schemas.openxmlformats.org/officeDocument/2006/relationships/hyperlink" Target="https://talan.bank.gov.ua/get-user-certificate/nQenUUNa6DZ2b06TiCM4" TargetMode="External"/><Relationship Id="rId725" Type="http://schemas.openxmlformats.org/officeDocument/2006/relationships/hyperlink" Target="https://talan.bank.gov.ua/get-user-certificate/nQenUek8PF-VwBHE9vbk" TargetMode="External"/><Relationship Id="rId932" Type="http://schemas.openxmlformats.org/officeDocument/2006/relationships/hyperlink" Target="https://talan.bank.gov.ua/get-user-certificate/nQenUcewPiGrHdBlYQ-8" TargetMode="External"/><Relationship Id="rId1148" Type="http://schemas.openxmlformats.org/officeDocument/2006/relationships/hyperlink" Target="https://talan.bank.gov.ua/get-user-certificate/nQenUx2vkzVtRoDWwQKy" TargetMode="External"/><Relationship Id="rId1355" Type="http://schemas.openxmlformats.org/officeDocument/2006/relationships/hyperlink" Target="https://talan.bank.gov.ua/get-user-certificate/nQenUjPLb0RD8AAfNPFr" TargetMode="External"/><Relationship Id="rId157" Type="http://schemas.openxmlformats.org/officeDocument/2006/relationships/hyperlink" Target="https://talan.bank.gov.ua/get-user-certificate/nQenUPbiqtkxPsIfxk2s" TargetMode="External"/><Relationship Id="rId364" Type="http://schemas.openxmlformats.org/officeDocument/2006/relationships/hyperlink" Target="https://talan.bank.gov.ua/get-user-certificate/nQenUPGWTvG_7P0ly9Kk" TargetMode="External"/><Relationship Id="rId1008" Type="http://schemas.openxmlformats.org/officeDocument/2006/relationships/hyperlink" Target="https://talan.bank.gov.ua/get-user-certificate/nQenUB3DUcZcDAjvDgAI" TargetMode="External"/><Relationship Id="rId1215" Type="http://schemas.openxmlformats.org/officeDocument/2006/relationships/hyperlink" Target="https://talan.bank.gov.ua/get-user-certificate/nQenUv39wB7Ne4KBu6u_" TargetMode="External"/><Relationship Id="rId1422" Type="http://schemas.openxmlformats.org/officeDocument/2006/relationships/hyperlink" Target="https://talan.bank.gov.ua/get-user-certificate/nQenUDbpuPbcBmHqnke7" TargetMode="External"/><Relationship Id="rId61" Type="http://schemas.openxmlformats.org/officeDocument/2006/relationships/hyperlink" Target="https://talan.bank.gov.ua/get-user-certificate/nQenUXnBUq64xWp4QCAC" TargetMode="External"/><Relationship Id="rId571" Type="http://schemas.openxmlformats.org/officeDocument/2006/relationships/hyperlink" Target="https://talan.bank.gov.ua/get-user-certificate/nQenUXkrFk3aB89k8Q2M" TargetMode="External"/><Relationship Id="rId669" Type="http://schemas.openxmlformats.org/officeDocument/2006/relationships/hyperlink" Target="https://talan.bank.gov.ua/get-user-certificate/nQenUdedF_JCxJT7PE3p" TargetMode="External"/><Relationship Id="rId876" Type="http://schemas.openxmlformats.org/officeDocument/2006/relationships/hyperlink" Target="https://talan.bank.gov.ua/get-user-certificate/nQenUj4KaC3aINIktI6S" TargetMode="External"/><Relationship Id="rId1299" Type="http://schemas.openxmlformats.org/officeDocument/2006/relationships/hyperlink" Target="https://talan.bank.gov.ua/get-user-certificate/nQenUIoajYMNkVlERRPz" TargetMode="External"/><Relationship Id="rId19" Type="http://schemas.openxmlformats.org/officeDocument/2006/relationships/hyperlink" Target="https://talan.bank.gov.ua/get-user-certificate/nQenUTHurr4BnoxWKrZj" TargetMode="External"/><Relationship Id="rId224" Type="http://schemas.openxmlformats.org/officeDocument/2006/relationships/hyperlink" Target="https://talan.bank.gov.ua/get-user-certificate/nQenUAxNom0GfEnLgwlZ" TargetMode="External"/><Relationship Id="rId431" Type="http://schemas.openxmlformats.org/officeDocument/2006/relationships/hyperlink" Target="https://talan.bank.gov.ua/get-user-certificate/nQenU9wftB7yLaHmT5TA" TargetMode="External"/><Relationship Id="rId529" Type="http://schemas.openxmlformats.org/officeDocument/2006/relationships/hyperlink" Target="https://talan.bank.gov.ua/get-user-certificate/nQenUzzR_EeDspA5E9Gt" TargetMode="External"/><Relationship Id="rId736" Type="http://schemas.openxmlformats.org/officeDocument/2006/relationships/hyperlink" Target="https://talan.bank.gov.ua/get-user-certificate/nQenUQSO4AV46WmwcU7I" TargetMode="External"/><Relationship Id="rId1061" Type="http://schemas.openxmlformats.org/officeDocument/2006/relationships/hyperlink" Target="https://talan.bank.gov.ua/get-user-certificate/nQenUyF2GnCJVf89j1oq" TargetMode="External"/><Relationship Id="rId1159" Type="http://schemas.openxmlformats.org/officeDocument/2006/relationships/hyperlink" Target="https://talan.bank.gov.ua/get-user-certificate/nQenUUvXZj6TvsHcBH6S" TargetMode="External"/><Relationship Id="rId1366" Type="http://schemas.openxmlformats.org/officeDocument/2006/relationships/hyperlink" Target="https://talan.bank.gov.ua/get-user-certificate/nQenUfmgDEab2zw-lIvh" TargetMode="External"/><Relationship Id="rId168" Type="http://schemas.openxmlformats.org/officeDocument/2006/relationships/hyperlink" Target="https://talan.bank.gov.ua/get-user-certificate/nQenU_N9M6rqG1iuUFn3" TargetMode="External"/><Relationship Id="rId943" Type="http://schemas.openxmlformats.org/officeDocument/2006/relationships/hyperlink" Target="https://talan.bank.gov.ua/get-user-certificate/nQenUFQ6r8TunctCB92X" TargetMode="External"/><Relationship Id="rId1019" Type="http://schemas.openxmlformats.org/officeDocument/2006/relationships/hyperlink" Target="https://talan.bank.gov.ua/get-user-certificate/nQenU7MEYNFb21mEXLlB" TargetMode="External"/><Relationship Id="rId72" Type="http://schemas.openxmlformats.org/officeDocument/2006/relationships/hyperlink" Target="https://talan.bank.gov.ua/get-user-certificate/nQenUBtLPY-76Uo73Vvp" TargetMode="External"/><Relationship Id="rId375" Type="http://schemas.openxmlformats.org/officeDocument/2006/relationships/hyperlink" Target="https://talan.bank.gov.ua/get-user-certificate/nQenUHaMZWtRm3Kgs2X_" TargetMode="External"/><Relationship Id="rId582" Type="http://schemas.openxmlformats.org/officeDocument/2006/relationships/hyperlink" Target="https://talan.bank.gov.ua/get-user-certificate/nQenU0hpl6IL7vZdKq8v" TargetMode="External"/><Relationship Id="rId803" Type="http://schemas.openxmlformats.org/officeDocument/2006/relationships/hyperlink" Target="https://talan.bank.gov.ua/get-user-certificate/nQenUsOWxtR8VBeAl09_" TargetMode="External"/><Relationship Id="rId1226" Type="http://schemas.openxmlformats.org/officeDocument/2006/relationships/hyperlink" Target="https://talan.bank.gov.ua/get-user-certificate/nQenUARuKMdDyaHTfrXH" TargetMode="External"/><Relationship Id="rId1433" Type="http://schemas.openxmlformats.org/officeDocument/2006/relationships/hyperlink" Target="https://talan.bank.gov.ua/get-user-certificate/SD20Sbr5iws0NJsNjyj1" TargetMode="External"/><Relationship Id="rId3" Type="http://schemas.openxmlformats.org/officeDocument/2006/relationships/hyperlink" Target="https://talan.bank.gov.ua/get-user-certificate/nQenU5efZbngXq3DILdS" TargetMode="External"/><Relationship Id="rId235" Type="http://schemas.openxmlformats.org/officeDocument/2006/relationships/hyperlink" Target="https://talan.bank.gov.ua/get-user-certificate/nQenUaBbKTY9h-61Z3xn" TargetMode="External"/><Relationship Id="rId442" Type="http://schemas.openxmlformats.org/officeDocument/2006/relationships/hyperlink" Target="https://talan.bank.gov.ua/get-user-certificate/nQenUkeOX_aS22aFa8j6" TargetMode="External"/><Relationship Id="rId887" Type="http://schemas.openxmlformats.org/officeDocument/2006/relationships/hyperlink" Target="https://talan.bank.gov.ua/get-user-certificate/nQenUjP0ZvD_fRV6bKTY" TargetMode="External"/><Relationship Id="rId1072" Type="http://schemas.openxmlformats.org/officeDocument/2006/relationships/hyperlink" Target="https://talan.bank.gov.ua/get-user-certificate/nQenUy8y72XEhRp649zF" TargetMode="External"/><Relationship Id="rId302" Type="http://schemas.openxmlformats.org/officeDocument/2006/relationships/hyperlink" Target="https://talan.bank.gov.ua/get-user-certificate/nQenULWOA7BfYJsdvlOA" TargetMode="External"/><Relationship Id="rId747" Type="http://schemas.openxmlformats.org/officeDocument/2006/relationships/hyperlink" Target="https://talan.bank.gov.ua/get-user-certificate/nQenUYODr6vZldNOTnK4" TargetMode="External"/><Relationship Id="rId954" Type="http://schemas.openxmlformats.org/officeDocument/2006/relationships/hyperlink" Target="https://talan.bank.gov.ua/get-user-certificate/nQenUg4Mxy8gMmi-FuSj" TargetMode="External"/><Relationship Id="rId1377" Type="http://schemas.openxmlformats.org/officeDocument/2006/relationships/hyperlink" Target="https://talan.bank.gov.ua/get-user-certificate/nQenUcsUwvW7NBdwCvT9" TargetMode="External"/><Relationship Id="rId83" Type="http://schemas.openxmlformats.org/officeDocument/2006/relationships/hyperlink" Target="https://talan.bank.gov.ua/get-user-certificate/nQenUDgp7X8N8BlcK11x" TargetMode="External"/><Relationship Id="rId179" Type="http://schemas.openxmlformats.org/officeDocument/2006/relationships/hyperlink" Target="https://talan.bank.gov.ua/get-user-certificate/nQenURbllT31ZzuF8Dhu" TargetMode="External"/><Relationship Id="rId386" Type="http://schemas.openxmlformats.org/officeDocument/2006/relationships/hyperlink" Target="https://talan.bank.gov.ua/get-user-certificate/nQenUip087Y7PJIwjSOI" TargetMode="External"/><Relationship Id="rId593" Type="http://schemas.openxmlformats.org/officeDocument/2006/relationships/hyperlink" Target="https://talan.bank.gov.ua/get-user-certificate/nQenU_zAsHvP33rpv_DC" TargetMode="External"/><Relationship Id="rId607" Type="http://schemas.openxmlformats.org/officeDocument/2006/relationships/hyperlink" Target="https://talan.bank.gov.ua/get-user-certificate/nQenU5xHC6zfanKbpVR0" TargetMode="External"/><Relationship Id="rId814" Type="http://schemas.openxmlformats.org/officeDocument/2006/relationships/hyperlink" Target="https://talan.bank.gov.ua/get-user-certificate/nQenUa6cwvKyEbQ9RY8e" TargetMode="External"/><Relationship Id="rId1237" Type="http://schemas.openxmlformats.org/officeDocument/2006/relationships/hyperlink" Target="https://talan.bank.gov.ua/get-user-certificate/nQenULbdd-ktycgo6uVE" TargetMode="External"/><Relationship Id="rId246" Type="http://schemas.openxmlformats.org/officeDocument/2006/relationships/hyperlink" Target="https://talan.bank.gov.ua/get-user-certificate/nQenUXdPIpuyD-_j5SNZ" TargetMode="External"/><Relationship Id="rId453" Type="http://schemas.openxmlformats.org/officeDocument/2006/relationships/hyperlink" Target="https://talan.bank.gov.ua/get-user-certificate/nQenU6v5jnYvO9o0sJ2k" TargetMode="External"/><Relationship Id="rId660" Type="http://schemas.openxmlformats.org/officeDocument/2006/relationships/hyperlink" Target="https://talan.bank.gov.ua/get-user-certificate/nQenUZMtz1ynzJzkifMp" TargetMode="External"/><Relationship Id="rId898" Type="http://schemas.openxmlformats.org/officeDocument/2006/relationships/hyperlink" Target="https://talan.bank.gov.ua/get-user-certificate/nQenUdTg6nEGCYPO_JeI" TargetMode="External"/><Relationship Id="rId1083" Type="http://schemas.openxmlformats.org/officeDocument/2006/relationships/hyperlink" Target="https://talan.bank.gov.ua/get-user-certificate/nQenUXRRp6z3USxbfoZL" TargetMode="External"/><Relationship Id="rId1290" Type="http://schemas.openxmlformats.org/officeDocument/2006/relationships/hyperlink" Target="https://talan.bank.gov.ua/get-user-certificate/nQenUuMgvK4yMNcnSi7y" TargetMode="External"/><Relationship Id="rId1304" Type="http://schemas.openxmlformats.org/officeDocument/2006/relationships/hyperlink" Target="https://talan.bank.gov.ua/get-user-certificate/nQenUHpAgM74J6IfNEap" TargetMode="External"/><Relationship Id="rId106" Type="http://schemas.openxmlformats.org/officeDocument/2006/relationships/hyperlink" Target="https://talan.bank.gov.ua/get-user-certificate/nQenUNm0P-EqE37Gi7Tp" TargetMode="External"/><Relationship Id="rId313" Type="http://schemas.openxmlformats.org/officeDocument/2006/relationships/hyperlink" Target="https://talan.bank.gov.ua/get-user-certificate/nQenU-vIhsO7lhuyLthn" TargetMode="External"/><Relationship Id="rId758" Type="http://schemas.openxmlformats.org/officeDocument/2006/relationships/hyperlink" Target="https://talan.bank.gov.ua/get-user-certificate/nQenUT1_gUMmTG4rB3CP" TargetMode="External"/><Relationship Id="rId965" Type="http://schemas.openxmlformats.org/officeDocument/2006/relationships/hyperlink" Target="https://talan.bank.gov.ua/get-user-certificate/nQenUr2wANnjgfvYoRTZ" TargetMode="External"/><Relationship Id="rId1150" Type="http://schemas.openxmlformats.org/officeDocument/2006/relationships/hyperlink" Target="https://talan.bank.gov.ua/get-user-certificate/nQenUfEHNgDPcwAqdlHU" TargetMode="External"/><Relationship Id="rId1388" Type="http://schemas.openxmlformats.org/officeDocument/2006/relationships/hyperlink" Target="https://talan.bank.gov.ua/get-user-certificate/nQenUed4ZasbAyQ1n5RR" TargetMode="External"/><Relationship Id="rId10" Type="http://schemas.openxmlformats.org/officeDocument/2006/relationships/hyperlink" Target="https://talan.bank.gov.ua/get-user-certificate/nQenUUEJX8xo30aqCR2R" TargetMode="External"/><Relationship Id="rId94" Type="http://schemas.openxmlformats.org/officeDocument/2006/relationships/hyperlink" Target="https://talan.bank.gov.ua/get-user-certificate/nQenU3Z-NvTcnZrmgrnD" TargetMode="External"/><Relationship Id="rId397" Type="http://schemas.openxmlformats.org/officeDocument/2006/relationships/hyperlink" Target="https://talan.bank.gov.ua/get-user-certificate/nQenU4M0rzp6CWjujhYa" TargetMode="External"/><Relationship Id="rId520" Type="http://schemas.openxmlformats.org/officeDocument/2006/relationships/hyperlink" Target="https://talan.bank.gov.ua/get-user-certificate/nQenUNFw1kajMouac9xl" TargetMode="External"/><Relationship Id="rId618" Type="http://schemas.openxmlformats.org/officeDocument/2006/relationships/hyperlink" Target="https://talan.bank.gov.ua/get-user-certificate/nQenUG1hFZm55GUGUlML" TargetMode="External"/><Relationship Id="rId825" Type="http://schemas.openxmlformats.org/officeDocument/2006/relationships/hyperlink" Target="https://talan.bank.gov.ua/get-user-certificate/nQenU4uQ16Rmqv-mzyLh" TargetMode="External"/><Relationship Id="rId1248" Type="http://schemas.openxmlformats.org/officeDocument/2006/relationships/hyperlink" Target="https://talan.bank.gov.ua/get-user-certificate/nQenUQVIcx4DIQohbiNU" TargetMode="External"/><Relationship Id="rId257" Type="http://schemas.openxmlformats.org/officeDocument/2006/relationships/hyperlink" Target="https://talan.bank.gov.ua/get-user-certificate/nQenUQUzejL22PfvBOLd" TargetMode="External"/><Relationship Id="rId464" Type="http://schemas.openxmlformats.org/officeDocument/2006/relationships/hyperlink" Target="https://talan.bank.gov.ua/get-user-certificate/nQenUhb4d4Hd5Bbmg7MM" TargetMode="External"/><Relationship Id="rId1010" Type="http://schemas.openxmlformats.org/officeDocument/2006/relationships/hyperlink" Target="https://talan.bank.gov.ua/get-user-certificate/nQenUbXY_apbwNO5Frax" TargetMode="External"/><Relationship Id="rId1094" Type="http://schemas.openxmlformats.org/officeDocument/2006/relationships/hyperlink" Target="https://talan.bank.gov.ua/get-user-certificate/nQenUZoXcQ0vK93I_vSn" TargetMode="External"/><Relationship Id="rId1108" Type="http://schemas.openxmlformats.org/officeDocument/2006/relationships/hyperlink" Target="https://talan.bank.gov.ua/get-user-certificate/nQenU-t-8nIy6hhpKnE1" TargetMode="External"/><Relationship Id="rId1315" Type="http://schemas.openxmlformats.org/officeDocument/2006/relationships/hyperlink" Target="https://talan.bank.gov.ua/get-user-certificate/nQenU3ByHsQiIUNduVNv" TargetMode="External"/><Relationship Id="rId117" Type="http://schemas.openxmlformats.org/officeDocument/2006/relationships/hyperlink" Target="https://talan.bank.gov.ua/get-user-certificate/nQenU-5-EEmUoVd8cP4r" TargetMode="External"/><Relationship Id="rId671" Type="http://schemas.openxmlformats.org/officeDocument/2006/relationships/hyperlink" Target="https://talan.bank.gov.ua/get-user-certificate/nQenUxnUwREqGpHb0tNu" TargetMode="External"/><Relationship Id="rId769" Type="http://schemas.openxmlformats.org/officeDocument/2006/relationships/hyperlink" Target="https://talan.bank.gov.ua/get-user-certificate/nQenUovhmkwRyYicMoeH" TargetMode="External"/><Relationship Id="rId976" Type="http://schemas.openxmlformats.org/officeDocument/2006/relationships/hyperlink" Target="https://talan.bank.gov.ua/get-user-certificate/nQenUPHKUfvG3KZ3UTVT" TargetMode="External"/><Relationship Id="rId1399" Type="http://schemas.openxmlformats.org/officeDocument/2006/relationships/hyperlink" Target="https://talan.bank.gov.ua/get-user-certificate/nQenUQKzKaO6kvQgGkZW" TargetMode="External"/><Relationship Id="rId324" Type="http://schemas.openxmlformats.org/officeDocument/2006/relationships/hyperlink" Target="https://talan.bank.gov.ua/get-user-certificate/nQenUY1NFTmIlJOjGiYd" TargetMode="External"/><Relationship Id="rId531" Type="http://schemas.openxmlformats.org/officeDocument/2006/relationships/hyperlink" Target="https://talan.bank.gov.ua/get-user-certificate/nQenUYwFnDV-m7krxbHe" TargetMode="External"/><Relationship Id="rId629" Type="http://schemas.openxmlformats.org/officeDocument/2006/relationships/hyperlink" Target="https://talan.bank.gov.ua/get-user-certificate/nQenUOLPU09pcU58aMOd" TargetMode="External"/><Relationship Id="rId1161" Type="http://schemas.openxmlformats.org/officeDocument/2006/relationships/hyperlink" Target="https://talan.bank.gov.ua/get-user-certificate/nQenUWGNa8hJ3wARSIW1" TargetMode="External"/><Relationship Id="rId1259" Type="http://schemas.openxmlformats.org/officeDocument/2006/relationships/hyperlink" Target="https://talan.bank.gov.ua/get-user-certificate/nQenUbDBtwjvBcPxqMHV" TargetMode="External"/><Relationship Id="rId836" Type="http://schemas.openxmlformats.org/officeDocument/2006/relationships/hyperlink" Target="https://talan.bank.gov.ua/get-user-certificate/nQenUYUyZjux0fJFXs1v" TargetMode="External"/><Relationship Id="rId1021" Type="http://schemas.openxmlformats.org/officeDocument/2006/relationships/hyperlink" Target="https://talan.bank.gov.ua/get-user-certificate/nQenUW4u-xdy_eAJdsuK" TargetMode="External"/><Relationship Id="rId1119" Type="http://schemas.openxmlformats.org/officeDocument/2006/relationships/hyperlink" Target="https://talan.bank.gov.ua/get-user-certificate/nQenUmO3jOnC9Yzok0zW" TargetMode="External"/><Relationship Id="rId903" Type="http://schemas.openxmlformats.org/officeDocument/2006/relationships/hyperlink" Target="https://talan.bank.gov.ua/get-user-certificate/nQenUvzLcJru9Mpubrb4" TargetMode="External"/><Relationship Id="rId1326" Type="http://schemas.openxmlformats.org/officeDocument/2006/relationships/hyperlink" Target="https://talan.bank.gov.ua/get-user-certificate/nQenUZemJ7VTxQUibIyc" TargetMode="External"/><Relationship Id="rId32" Type="http://schemas.openxmlformats.org/officeDocument/2006/relationships/hyperlink" Target="https://talan.bank.gov.ua/get-user-certificate/nQenUBCfvrkfvOWgUk73" TargetMode="External"/><Relationship Id="rId181" Type="http://schemas.openxmlformats.org/officeDocument/2006/relationships/hyperlink" Target="https://talan.bank.gov.ua/get-user-certificate/nQenURhsGmCN0L5lZvxz" TargetMode="External"/><Relationship Id="rId279" Type="http://schemas.openxmlformats.org/officeDocument/2006/relationships/hyperlink" Target="https://talan.bank.gov.ua/get-user-certificate/nQenUfeDr1UlqRV_l35c" TargetMode="External"/><Relationship Id="rId486" Type="http://schemas.openxmlformats.org/officeDocument/2006/relationships/hyperlink" Target="https://talan.bank.gov.ua/get-user-certificate/nQenU8QLKtCTLvCfCT0m" TargetMode="External"/><Relationship Id="rId693" Type="http://schemas.openxmlformats.org/officeDocument/2006/relationships/hyperlink" Target="https://talan.bank.gov.ua/get-user-certificate/nQenUnyHZV3zLd9HUds3" TargetMode="External"/><Relationship Id="rId139" Type="http://schemas.openxmlformats.org/officeDocument/2006/relationships/hyperlink" Target="https://talan.bank.gov.ua/get-user-certificate/nQenUAiuv8LD7SWymsQu" TargetMode="External"/><Relationship Id="rId346" Type="http://schemas.openxmlformats.org/officeDocument/2006/relationships/hyperlink" Target="https://talan.bank.gov.ua/get-user-certificate/nQenUxsMZ-FEEJF-cCEa" TargetMode="External"/><Relationship Id="rId553" Type="http://schemas.openxmlformats.org/officeDocument/2006/relationships/hyperlink" Target="https://talan.bank.gov.ua/get-user-certificate/nQenUOuUxtBadlgS6H9C" TargetMode="External"/><Relationship Id="rId760" Type="http://schemas.openxmlformats.org/officeDocument/2006/relationships/hyperlink" Target="https://talan.bank.gov.ua/get-user-certificate/nQenU0Qx4_TuSJQZORUr" TargetMode="External"/><Relationship Id="rId998" Type="http://schemas.openxmlformats.org/officeDocument/2006/relationships/hyperlink" Target="https://talan.bank.gov.ua/get-user-certificate/nQenUIdOIqwLSttXa2Q0" TargetMode="External"/><Relationship Id="rId1183" Type="http://schemas.openxmlformats.org/officeDocument/2006/relationships/hyperlink" Target="https://talan.bank.gov.ua/get-user-certificate/nQenUtBexNOfcxAd2FsN" TargetMode="External"/><Relationship Id="rId1390" Type="http://schemas.openxmlformats.org/officeDocument/2006/relationships/hyperlink" Target="https://talan.bank.gov.ua/get-user-certificate/nQenUR-6aus0dfMOt6-E" TargetMode="External"/><Relationship Id="rId206" Type="http://schemas.openxmlformats.org/officeDocument/2006/relationships/hyperlink" Target="https://talan.bank.gov.ua/get-user-certificate/nQenU5JfKS3S0S969BHz" TargetMode="External"/><Relationship Id="rId413" Type="http://schemas.openxmlformats.org/officeDocument/2006/relationships/hyperlink" Target="https://talan.bank.gov.ua/get-user-certificate/nQenUKznqm3v774L0STj" TargetMode="External"/><Relationship Id="rId858" Type="http://schemas.openxmlformats.org/officeDocument/2006/relationships/hyperlink" Target="https://talan.bank.gov.ua/get-user-certificate/nQenU8tAV4NBBBm161Rw" TargetMode="External"/><Relationship Id="rId1043" Type="http://schemas.openxmlformats.org/officeDocument/2006/relationships/hyperlink" Target="https://talan.bank.gov.ua/get-user-certificate/nQenUhdarZCOh0kiYSy1" TargetMode="External"/><Relationship Id="rId620" Type="http://schemas.openxmlformats.org/officeDocument/2006/relationships/hyperlink" Target="https://talan.bank.gov.ua/get-user-certificate/nQenURJd6BB46zlucn3c" TargetMode="External"/><Relationship Id="rId718" Type="http://schemas.openxmlformats.org/officeDocument/2006/relationships/hyperlink" Target="https://talan.bank.gov.ua/get-user-certificate/nQenUOZU-t5PwRJ4MHi5" TargetMode="External"/><Relationship Id="rId925" Type="http://schemas.openxmlformats.org/officeDocument/2006/relationships/hyperlink" Target="https://talan.bank.gov.ua/get-user-certificate/nQenUh7XFa9QYjRM0Ft7" TargetMode="External"/><Relationship Id="rId1250" Type="http://schemas.openxmlformats.org/officeDocument/2006/relationships/hyperlink" Target="https://talan.bank.gov.ua/get-user-certificate/nQenUrbQ75LXWaqT_gTT" TargetMode="External"/><Relationship Id="rId1348" Type="http://schemas.openxmlformats.org/officeDocument/2006/relationships/hyperlink" Target="https://talan.bank.gov.ua/get-user-certificate/nQenU909X5JKfoeVp77P" TargetMode="External"/><Relationship Id="rId1110" Type="http://schemas.openxmlformats.org/officeDocument/2006/relationships/hyperlink" Target="https://talan.bank.gov.ua/get-user-certificate/nQenUpl8-POrYVaeOOUI" TargetMode="External"/><Relationship Id="rId1208" Type="http://schemas.openxmlformats.org/officeDocument/2006/relationships/hyperlink" Target="https://talan.bank.gov.ua/get-user-certificate/nQenU2gQFSMvFyZVlyWt" TargetMode="External"/><Relationship Id="rId1415" Type="http://schemas.openxmlformats.org/officeDocument/2006/relationships/hyperlink" Target="https://talan.bank.gov.ua/get-user-certificate/nQenUoH7SSZ-nB7PAYUW" TargetMode="External"/><Relationship Id="rId54" Type="http://schemas.openxmlformats.org/officeDocument/2006/relationships/hyperlink" Target="https://talan.bank.gov.ua/get-user-certificate/nQenU36LdLkcnSZigOZK" TargetMode="External"/><Relationship Id="rId270" Type="http://schemas.openxmlformats.org/officeDocument/2006/relationships/hyperlink" Target="https://talan.bank.gov.ua/get-user-certificate/nQenU6UvRUFzN1r3A_BC" TargetMode="External"/><Relationship Id="rId130" Type="http://schemas.openxmlformats.org/officeDocument/2006/relationships/hyperlink" Target="https://talan.bank.gov.ua/get-user-certificate/nQenUHTJwjdbxHIxjMa5" TargetMode="External"/><Relationship Id="rId368" Type="http://schemas.openxmlformats.org/officeDocument/2006/relationships/hyperlink" Target="https://talan.bank.gov.ua/get-user-certificate/nQenUYXRL_HSr6J9NXwo" TargetMode="External"/><Relationship Id="rId575" Type="http://schemas.openxmlformats.org/officeDocument/2006/relationships/hyperlink" Target="https://talan.bank.gov.ua/get-user-certificate/nQenUW4xzSc4xLrsbuil" TargetMode="External"/><Relationship Id="rId782" Type="http://schemas.openxmlformats.org/officeDocument/2006/relationships/hyperlink" Target="https://talan.bank.gov.ua/get-user-certificate/nQenUcTSiDmjyMF1pX_0" TargetMode="External"/><Relationship Id="rId228" Type="http://schemas.openxmlformats.org/officeDocument/2006/relationships/hyperlink" Target="https://talan.bank.gov.ua/get-user-certificate/nQenUTkIvwfQYtvUlRCG" TargetMode="External"/><Relationship Id="rId435" Type="http://schemas.openxmlformats.org/officeDocument/2006/relationships/hyperlink" Target="https://talan.bank.gov.ua/get-user-certificate/nQenUkHwWhIlqr79FD4e" TargetMode="External"/><Relationship Id="rId642" Type="http://schemas.openxmlformats.org/officeDocument/2006/relationships/hyperlink" Target="https://talan.bank.gov.ua/get-user-certificate/nQenUntezKebbOJMFfco" TargetMode="External"/><Relationship Id="rId1065" Type="http://schemas.openxmlformats.org/officeDocument/2006/relationships/hyperlink" Target="https://talan.bank.gov.ua/get-user-certificate/nQenUjvEeiz9n9e6KfNN" TargetMode="External"/><Relationship Id="rId1272" Type="http://schemas.openxmlformats.org/officeDocument/2006/relationships/hyperlink" Target="https://talan.bank.gov.ua/get-user-certificate/nQenUg_F67bldVjIxq5h" TargetMode="External"/><Relationship Id="rId502" Type="http://schemas.openxmlformats.org/officeDocument/2006/relationships/hyperlink" Target="https://talan.bank.gov.ua/get-user-certificate/nQenUN87wepFz8S1I0Ud" TargetMode="External"/><Relationship Id="rId947" Type="http://schemas.openxmlformats.org/officeDocument/2006/relationships/hyperlink" Target="https://talan.bank.gov.ua/get-user-certificate/nQenU5LPEcIUbNAn2IEy" TargetMode="External"/><Relationship Id="rId1132" Type="http://schemas.openxmlformats.org/officeDocument/2006/relationships/hyperlink" Target="https://talan.bank.gov.ua/get-user-certificate/nQenUBsVRBPmHwR5o5-2" TargetMode="External"/><Relationship Id="rId76" Type="http://schemas.openxmlformats.org/officeDocument/2006/relationships/hyperlink" Target="https://talan.bank.gov.ua/get-user-certificate/nQenU8fz2R9DsRWV4Ecx" TargetMode="External"/><Relationship Id="rId807" Type="http://schemas.openxmlformats.org/officeDocument/2006/relationships/hyperlink" Target="https://talan.bank.gov.ua/get-user-certificate/nQenU9e_G0fQRudLgDQB" TargetMode="External"/><Relationship Id="rId1437" Type="http://schemas.openxmlformats.org/officeDocument/2006/relationships/hyperlink" Target="https://talan.bank.gov.ua/get-user-certificate/SD20SwfF-3mwX6wXLSbF" TargetMode="External"/><Relationship Id="rId292" Type="http://schemas.openxmlformats.org/officeDocument/2006/relationships/hyperlink" Target="https://talan.bank.gov.ua/get-user-certificate/nQenUPie-W72uuXNKkDy" TargetMode="External"/><Relationship Id="rId597" Type="http://schemas.openxmlformats.org/officeDocument/2006/relationships/hyperlink" Target="https://talan.bank.gov.ua/get-user-certificate/nQenUISfclmnxc45fGz4" TargetMode="External"/><Relationship Id="rId152" Type="http://schemas.openxmlformats.org/officeDocument/2006/relationships/hyperlink" Target="https://talan.bank.gov.ua/get-user-certificate/nQenUI-GMhttLjtkPRY7" TargetMode="External"/><Relationship Id="rId457" Type="http://schemas.openxmlformats.org/officeDocument/2006/relationships/hyperlink" Target="https://talan.bank.gov.ua/get-user-certificate/nQenUY5-hVRhw1YPwLuU" TargetMode="External"/><Relationship Id="rId1087" Type="http://schemas.openxmlformats.org/officeDocument/2006/relationships/hyperlink" Target="https://talan.bank.gov.ua/get-user-certificate/nQenUBgn1Wl4sfl0u7gJ" TargetMode="External"/><Relationship Id="rId1294" Type="http://schemas.openxmlformats.org/officeDocument/2006/relationships/hyperlink" Target="https://talan.bank.gov.ua/get-user-certificate/nQenUfmSY1lxy5Xmo7Xx" TargetMode="External"/><Relationship Id="rId664" Type="http://schemas.openxmlformats.org/officeDocument/2006/relationships/hyperlink" Target="https://talan.bank.gov.ua/get-user-certificate/nQenUJWw7PZSvuFJKFpi" TargetMode="External"/><Relationship Id="rId871" Type="http://schemas.openxmlformats.org/officeDocument/2006/relationships/hyperlink" Target="https://talan.bank.gov.ua/get-user-certificate/nQenUkOG9ynjCIJqD1tn" TargetMode="External"/><Relationship Id="rId969" Type="http://schemas.openxmlformats.org/officeDocument/2006/relationships/hyperlink" Target="https://talan.bank.gov.ua/get-user-certificate/nQenU6lGZj6qw0Fz6b1c" TargetMode="External"/><Relationship Id="rId317" Type="http://schemas.openxmlformats.org/officeDocument/2006/relationships/hyperlink" Target="https://talan.bank.gov.ua/get-user-certificate/nQenUycS8Gj21sY71uWf" TargetMode="External"/><Relationship Id="rId524" Type="http://schemas.openxmlformats.org/officeDocument/2006/relationships/hyperlink" Target="https://talan.bank.gov.ua/get-user-certificate/nQenUD78bzg0j6rxJoSv" TargetMode="External"/><Relationship Id="rId731" Type="http://schemas.openxmlformats.org/officeDocument/2006/relationships/hyperlink" Target="https://talan.bank.gov.ua/get-user-certificate/nQenUaUyy_T0gBmm5o8C" TargetMode="External"/><Relationship Id="rId1154" Type="http://schemas.openxmlformats.org/officeDocument/2006/relationships/hyperlink" Target="https://talan.bank.gov.ua/get-user-certificate/nQenUFZaCDwdCFgPYbOq" TargetMode="External"/><Relationship Id="rId1361" Type="http://schemas.openxmlformats.org/officeDocument/2006/relationships/hyperlink" Target="https://talan.bank.gov.ua/get-user-certificate/nQenUu8yF6BFZJnkFqtH" TargetMode="External"/><Relationship Id="rId98" Type="http://schemas.openxmlformats.org/officeDocument/2006/relationships/hyperlink" Target="https://talan.bank.gov.ua/get-user-certificate/nQenUxLnpBFxb2Xg78M9" TargetMode="External"/><Relationship Id="rId829" Type="http://schemas.openxmlformats.org/officeDocument/2006/relationships/hyperlink" Target="https://talan.bank.gov.ua/get-user-certificate/nQenUVt6IS-_-tiSMYsh" TargetMode="External"/><Relationship Id="rId1014" Type="http://schemas.openxmlformats.org/officeDocument/2006/relationships/hyperlink" Target="https://talan.bank.gov.ua/get-user-certificate/nQenU9FOKwUZ8uIZj3QT" TargetMode="External"/><Relationship Id="rId1221" Type="http://schemas.openxmlformats.org/officeDocument/2006/relationships/hyperlink" Target="https://talan.bank.gov.ua/get-user-certificate/nQenUMjIAfcEkQRCkStO" TargetMode="External"/><Relationship Id="rId1319" Type="http://schemas.openxmlformats.org/officeDocument/2006/relationships/hyperlink" Target="https://talan.bank.gov.ua/get-user-certificate/nQenUsmeO9LdhMICKcxY" TargetMode="External"/><Relationship Id="rId25" Type="http://schemas.openxmlformats.org/officeDocument/2006/relationships/hyperlink" Target="https://talan.bank.gov.ua/get-user-certificate/nQenUeag_mJ62T_izdat" TargetMode="External"/><Relationship Id="rId174" Type="http://schemas.openxmlformats.org/officeDocument/2006/relationships/hyperlink" Target="https://talan.bank.gov.ua/get-user-certificate/nQenUF5Miq1mG8lurLsa" TargetMode="External"/><Relationship Id="rId381" Type="http://schemas.openxmlformats.org/officeDocument/2006/relationships/hyperlink" Target="https://talan.bank.gov.ua/get-user-certificate/nQenU65ZrDgLjh4Q6r0v" TargetMode="External"/><Relationship Id="rId241" Type="http://schemas.openxmlformats.org/officeDocument/2006/relationships/hyperlink" Target="https://talan.bank.gov.ua/get-user-certificate/nQenUN9jzrbxDKKJA6DC" TargetMode="External"/><Relationship Id="rId479" Type="http://schemas.openxmlformats.org/officeDocument/2006/relationships/hyperlink" Target="https://talan.bank.gov.ua/get-user-certificate/nQenUTBEJ8LtyJ8y2oTe" TargetMode="External"/><Relationship Id="rId686" Type="http://schemas.openxmlformats.org/officeDocument/2006/relationships/hyperlink" Target="https://talan.bank.gov.ua/get-user-certificate/nQenUp0xkHhJIpCP5CXh" TargetMode="External"/><Relationship Id="rId893" Type="http://schemas.openxmlformats.org/officeDocument/2006/relationships/hyperlink" Target="https://talan.bank.gov.ua/get-user-certificate/nQenUr9EM7sLo80RrnYf" TargetMode="External"/><Relationship Id="rId339" Type="http://schemas.openxmlformats.org/officeDocument/2006/relationships/hyperlink" Target="https://talan.bank.gov.ua/get-user-certificate/nQenU6zTIU9aJcIuye_r" TargetMode="External"/><Relationship Id="rId546" Type="http://schemas.openxmlformats.org/officeDocument/2006/relationships/hyperlink" Target="https://talan.bank.gov.ua/get-user-certificate/nQenUBB0iahjLlTjUtC4" TargetMode="External"/><Relationship Id="rId753" Type="http://schemas.openxmlformats.org/officeDocument/2006/relationships/hyperlink" Target="https://talan.bank.gov.ua/get-user-certificate/nQenUyGkjXZ3gCMU6wOl" TargetMode="External"/><Relationship Id="rId1176" Type="http://schemas.openxmlformats.org/officeDocument/2006/relationships/hyperlink" Target="https://talan.bank.gov.ua/get-user-certificate/nQenUL7caB2B91NUGe63" TargetMode="External"/><Relationship Id="rId1383" Type="http://schemas.openxmlformats.org/officeDocument/2006/relationships/hyperlink" Target="https://talan.bank.gov.ua/get-user-certificate/nQenU2ECFYCd4a1jzkd5" TargetMode="External"/><Relationship Id="rId101" Type="http://schemas.openxmlformats.org/officeDocument/2006/relationships/hyperlink" Target="https://talan.bank.gov.ua/get-user-certificate/nQenU1SxtJSG_W2VuREP" TargetMode="External"/><Relationship Id="rId406" Type="http://schemas.openxmlformats.org/officeDocument/2006/relationships/hyperlink" Target="https://talan.bank.gov.ua/get-user-certificate/nQenUlpnsVxtxaGV3nL8" TargetMode="External"/><Relationship Id="rId960" Type="http://schemas.openxmlformats.org/officeDocument/2006/relationships/hyperlink" Target="https://talan.bank.gov.ua/get-user-certificate/nQenUDzdiNl8QAQOAeuG" TargetMode="External"/><Relationship Id="rId1036" Type="http://schemas.openxmlformats.org/officeDocument/2006/relationships/hyperlink" Target="https://talan.bank.gov.ua/get-user-certificate/nQenUgzoEvMSf5f5_3hO" TargetMode="External"/><Relationship Id="rId1243" Type="http://schemas.openxmlformats.org/officeDocument/2006/relationships/hyperlink" Target="https://talan.bank.gov.ua/get-user-certificate/nQenUdPdExNuBk4MRhKK" TargetMode="External"/><Relationship Id="rId613" Type="http://schemas.openxmlformats.org/officeDocument/2006/relationships/hyperlink" Target="https://talan.bank.gov.ua/get-user-certificate/nQenUA52dpj9hIr5_pKO" TargetMode="External"/><Relationship Id="rId820" Type="http://schemas.openxmlformats.org/officeDocument/2006/relationships/hyperlink" Target="https://talan.bank.gov.ua/get-user-certificate/nQenUt-zPQJV3wG4JH3a" TargetMode="External"/><Relationship Id="rId918" Type="http://schemas.openxmlformats.org/officeDocument/2006/relationships/hyperlink" Target="https://talan.bank.gov.ua/get-user-certificate/nQenUByLaAPk9h-dU0BU" TargetMode="External"/><Relationship Id="rId1103" Type="http://schemas.openxmlformats.org/officeDocument/2006/relationships/hyperlink" Target="https://talan.bank.gov.ua/get-user-certificate/nQenURgZdElkg8HVlBA-" TargetMode="External"/><Relationship Id="rId1310" Type="http://schemas.openxmlformats.org/officeDocument/2006/relationships/hyperlink" Target="https://talan.bank.gov.ua/get-user-certificate/nQenUJQrERHUrMYtIOk7" TargetMode="External"/><Relationship Id="rId1408" Type="http://schemas.openxmlformats.org/officeDocument/2006/relationships/hyperlink" Target="https://talan.bank.gov.ua/get-user-certificate/nQenUtFjWkzqCv9Snkhv" TargetMode="External"/><Relationship Id="rId47" Type="http://schemas.openxmlformats.org/officeDocument/2006/relationships/hyperlink" Target="https://talan.bank.gov.ua/get-user-certificate/nQenU_5RVRKnDRcsY-Cc" TargetMode="External"/><Relationship Id="rId196" Type="http://schemas.openxmlformats.org/officeDocument/2006/relationships/hyperlink" Target="https://talan.bank.gov.ua/get-user-certificate/nQenU26CFf2NTG2C1n8Z" TargetMode="External"/><Relationship Id="rId263" Type="http://schemas.openxmlformats.org/officeDocument/2006/relationships/hyperlink" Target="https://talan.bank.gov.ua/get-user-certificate/nQenUwSCq8VRs9YYDmbq" TargetMode="External"/><Relationship Id="rId470" Type="http://schemas.openxmlformats.org/officeDocument/2006/relationships/hyperlink" Target="https://talan.bank.gov.ua/get-user-certificate/nQenUM_w6uLf3RvVd71y" TargetMode="External"/><Relationship Id="rId123" Type="http://schemas.openxmlformats.org/officeDocument/2006/relationships/hyperlink" Target="https://talan.bank.gov.ua/get-user-certificate/nQenUhZ20zp-HcoRXiq4" TargetMode="External"/><Relationship Id="rId330" Type="http://schemas.openxmlformats.org/officeDocument/2006/relationships/hyperlink" Target="https://talan.bank.gov.ua/get-user-certificate/nQenURPLRBZj91F5h-om" TargetMode="External"/><Relationship Id="rId568" Type="http://schemas.openxmlformats.org/officeDocument/2006/relationships/hyperlink" Target="https://talan.bank.gov.ua/get-user-certificate/nQenUo_aJqVQsQHqpp0k" TargetMode="External"/><Relationship Id="rId775" Type="http://schemas.openxmlformats.org/officeDocument/2006/relationships/hyperlink" Target="https://talan.bank.gov.ua/get-user-certificate/nQenULGxaHn-RPbIwG-h" TargetMode="External"/><Relationship Id="rId982" Type="http://schemas.openxmlformats.org/officeDocument/2006/relationships/hyperlink" Target="https://talan.bank.gov.ua/get-user-certificate/nQenUsZ2d872XF4m5X5h" TargetMode="External"/><Relationship Id="rId1198" Type="http://schemas.openxmlformats.org/officeDocument/2006/relationships/hyperlink" Target="https://talan.bank.gov.ua/get-user-certificate/nQenUWhMm_EcXQMLqVaz" TargetMode="External"/><Relationship Id="rId428" Type="http://schemas.openxmlformats.org/officeDocument/2006/relationships/hyperlink" Target="https://talan.bank.gov.ua/get-user-certificate/nQenUj-sHQOOZkWX9vEG" TargetMode="External"/><Relationship Id="rId635" Type="http://schemas.openxmlformats.org/officeDocument/2006/relationships/hyperlink" Target="https://talan.bank.gov.ua/get-user-certificate/nQenUxx_A9TFmPYjUteb" TargetMode="External"/><Relationship Id="rId842" Type="http://schemas.openxmlformats.org/officeDocument/2006/relationships/hyperlink" Target="https://talan.bank.gov.ua/get-user-certificate/nQenUCu9_gRTucewW59Z" TargetMode="External"/><Relationship Id="rId1058" Type="http://schemas.openxmlformats.org/officeDocument/2006/relationships/hyperlink" Target="https://talan.bank.gov.ua/get-user-certificate/nQenUah6FhnUxcBNCA7m" TargetMode="External"/><Relationship Id="rId1265" Type="http://schemas.openxmlformats.org/officeDocument/2006/relationships/hyperlink" Target="https://talan.bank.gov.ua/get-user-certificate/nQenUkEm0yzgPB19GnhT" TargetMode="External"/><Relationship Id="rId702" Type="http://schemas.openxmlformats.org/officeDocument/2006/relationships/hyperlink" Target="https://talan.bank.gov.ua/get-user-certificate/nQenUkRbzvW34MpV1uBk" TargetMode="External"/><Relationship Id="rId1125" Type="http://schemas.openxmlformats.org/officeDocument/2006/relationships/hyperlink" Target="https://talan.bank.gov.ua/get-user-certificate/nQenUE2ziVhFH14QjXJ9" TargetMode="External"/><Relationship Id="rId1332" Type="http://schemas.openxmlformats.org/officeDocument/2006/relationships/hyperlink" Target="https://talan.bank.gov.ua/get-user-certificate/nQenUO6SxwaGD4qgf2vp" TargetMode="External"/><Relationship Id="rId69" Type="http://schemas.openxmlformats.org/officeDocument/2006/relationships/hyperlink" Target="https://talan.bank.gov.ua/get-user-certificate/nQenUP6LIsnqyL1HcYaX" TargetMode="External"/><Relationship Id="rId285" Type="http://schemas.openxmlformats.org/officeDocument/2006/relationships/hyperlink" Target="https://talan.bank.gov.ua/get-user-certificate/nQenUEpwd5Eoenjif27s" TargetMode="External"/><Relationship Id="rId492" Type="http://schemas.openxmlformats.org/officeDocument/2006/relationships/hyperlink" Target="https://talan.bank.gov.ua/get-user-certificate/nQenUWhMVCCfyr8UJIqo" TargetMode="External"/><Relationship Id="rId797" Type="http://schemas.openxmlformats.org/officeDocument/2006/relationships/hyperlink" Target="https://talan.bank.gov.ua/get-user-certificate/nQenUFF7w40oKaEn7CcE" TargetMode="External"/><Relationship Id="rId145" Type="http://schemas.openxmlformats.org/officeDocument/2006/relationships/hyperlink" Target="https://talan.bank.gov.ua/get-user-certificate/nQenU7CDxLfkKcSdJ0F3" TargetMode="External"/><Relationship Id="rId352" Type="http://schemas.openxmlformats.org/officeDocument/2006/relationships/hyperlink" Target="https://talan.bank.gov.ua/get-user-certificate/nQenUY8Q0bNsIdXo_U21" TargetMode="External"/><Relationship Id="rId1287" Type="http://schemas.openxmlformats.org/officeDocument/2006/relationships/hyperlink" Target="https://talan.bank.gov.ua/get-user-certificate/nQenUqjxVP7QeUvXlWX2" TargetMode="External"/><Relationship Id="rId212" Type="http://schemas.openxmlformats.org/officeDocument/2006/relationships/hyperlink" Target="https://talan.bank.gov.ua/get-user-certificate/nQenUOfsB6EE1Gb5uaCo" TargetMode="External"/><Relationship Id="rId657" Type="http://schemas.openxmlformats.org/officeDocument/2006/relationships/hyperlink" Target="https://talan.bank.gov.ua/get-user-certificate/nQenUHtShm_EVaSPUjit" TargetMode="External"/><Relationship Id="rId864" Type="http://schemas.openxmlformats.org/officeDocument/2006/relationships/hyperlink" Target="https://talan.bank.gov.ua/get-user-certificate/nQenURzZUIN3eIvC8SqK" TargetMode="External"/><Relationship Id="rId517" Type="http://schemas.openxmlformats.org/officeDocument/2006/relationships/hyperlink" Target="https://talan.bank.gov.ua/get-user-certificate/nQenUyvgsVBLQsi9fFA6" TargetMode="External"/><Relationship Id="rId724" Type="http://schemas.openxmlformats.org/officeDocument/2006/relationships/hyperlink" Target="https://talan.bank.gov.ua/get-user-certificate/nQenUIg7twJE57rgfrcI" TargetMode="External"/><Relationship Id="rId931" Type="http://schemas.openxmlformats.org/officeDocument/2006/relationships/hyperlink" Target="https://talan.bank.gov.ua/get-user-certificate/nQenUQazawGlGpL70i0c" TargetMode="External"/><Relationship Id="rId1147" Type="http://schemas.openxmlformats.org/officeDocument/2006/relationships/hyperlink" Target="https://talan.bank.gov.ua/get-user-certificate/nQenUAkaiR95ai6tvj0r" TargetMode="External"/><Relationship Id="rId1354" Type="http://schemas.openxmlformats.org/officeDocument/2006/relationships/hyperlink" Target="https://talan.bank.gov.ua/get-user-certificate/nQenUVWJ8enBcjBe2MMw" TargetMode="External"/><Relationship Id="rId60" Type="http://schemas.openxmlformats.org/officeDocument/2006/relationships/hyperlink" Target="https://talan.bank.gov.ua/get-user-certificate/nQenU2oHjkJzt7uh4rUl" TargetMode="External"/><Relationship Id="rId1007" Type="http://schemas.openxmlformats.org/officeDocument/2006/relationships/hyperlink" Target="https://talan.bank.gov.ua/get-user-certificate/nQenU7ZxKodBFwP-Ggeb" TargetMode="External"/><Relationship Id="rId1214" Type="http://schemas.openxmlformats.org/officeDocument/2006/relationships/hyperlink" Target="https://talan.bank.gov.ua/get-user-certificate/nQenUfEj421vaf-AX1s0" TargetMode="External"/><Relationship Id="rId1421" Type="http://schemas.openxmlformats.org/officeDocument/2006/relationships/hyperlink" Target="https://talan.bank.gov.ua/get-user-certificate/nQenUbOweOzzwyT63z3i" TargetMode="External"/><Relationship Id="rId18" Type="http://schemas.openxmlformats.org/officeDocument/2006/relationships/hyperlink" Target="https://talan.bank.gov.ua/get-user-certificate/nQenUmTcWmiMADR4jHch" TargetMode="External"/><Relationship Id="rId167" Type="http://schemas.openxmlformats.org/officeDocument/2006/relationships/hyperlink" Target="https://talan.bank.gov.ua/get-user-certificate/nQenU9NWXOIccVwTx0Q3" TargetMode="External"/><Relationship Id="rId374" Type="http://schemas.openxmlformats.org/officeDocument/2006/relationships/hyperlink" Target="https://talan.bank.gov.ua/get-user-certificate/nQenULrEmApMRmTZTtGK" TargetMode="External"/><Relationship Id="rId581" Type="http://schemas.openxmlformats.org/officeDocument/2006/relationships/hyperlink" Target="https://talan.bank.gov.ua/get-user-certificate/nQenUDqyU44jN_wBxypf" TargetMode="External"/><Relationship Id="rId234" Type="http://schemas.openxmlformats.org/officeDocument/2006/relationships/hyperlink" Target="https://talan.bank.gov.ua/get-user-certificate/nQenUAlYlyGwI9zd4tcR" TargetMode="External"/><Relationship Id="rId679" Type="http://schemas.openxmlformats.org/officeDocument/2006/relationships/hyperlink" Target="https://talan.bank.gov.ua/get-user-certificate/nQenU1PNu2FTN5ONc0nQ" TargetMode="External"/><Relationship Id="rId886" Type="http://schemas.openxmlformats.org/officeDocument/2006/relationships/hyperlink" Target="https://talan.bank.gov.ua/get-user-certificate/nQenUbW0TfpxM-jC3PzU" TargetMode="External"/><Relationship Id="rId2" Type="http://schemas.openxmlformats.org/officeDocument/2006/relationships/hyperlink" Target="https://talan.bank.gov.ua/get-user-certificate/nQenUMsbISU8zCTKihjK" TargetMode="External"/><Relationship Id="rId441" Type="http://schemas.openxmlformats.org/officeDocument/2006/relationships/hyperlink" Target="https://talan.bank.gov.ua/get-user-certificate/nQenUXAtAKdEErdJcR47" TargetMode="External"/><Relationship Id="rId539" Type="http://schemas.openxmlformats.org/officeDocument/2006/relationships/hyperlink" Target="https://talan.bank.gov.ua/get-user-certificate/nQenUcfc6_qOoz2uSH_C" TargetMode="External"/><Relationship Id="rId746" Type="http://schemas.openxmlformats.org/officeDocument/2006/relationships/hyperlink" Target="https://talan.bank.gov.ua/get-user-certificate/nQenU6aMX0Gq377lrDKo" TargetMode="External"/><Relationship Id="rId1071" Type="http://schemas.openxmlformats.org/officeDocument/2006/relationships/hyperlink" Target="https://talan.bank.gov.ua/get-user-certificate/nQenUOmvUczDShvYDcbl" TargetMode="External"/><Relationship Id="rId1169" Type="http://schemas.openxmlformats.org/officeDocument/2006/relationships/hyperlink" Target="https://talan.bank.gov.ua/get-user-certificate/nQenU8T5t1-AKBZ5nGWl" TargetMode="External"/><Relationship Id="rId1376" Type="http://schemas.openxmlformats.org/officeDocument/2006/relationships/hyperlink" Target="https://talan.bank.gov.ua/get-user-certificate/nQenUdHWGp3KgkYX7xKg" TargetMode="External"/><Relationship Id="rId301" Type="http://schemas.openxmlformats.org/officeDocument/2006/relationships/hyperlink" Target="https://talan.bank.gov.ua/get-user-certificate/nQenUICbSzNR7i1XXn60" TargetMode="External"/><Relationship Id="rId953" Type="http://schemas.openxmlformats.org/officeDocument/2006/relationships/hyperlink" Target="https://talan.bank.gov.ua/get-user-certificate/nQenUGJZYiJdqmDQVhKG" TargetMode="External"/><Relationship Id="rId1029" Type="http://schemas.openxmlformats.org/officeDocument/2006/relationships/hyperlink" Target="https://talan.bank.gov.ua/get-user-certificate/nQenUbJd29CZrQLMwbBr" TargetMode="External"/><Relationship Id="rId1236" Type="http://schemas.openxmlformats.org/officeDocument/2006/relationships/hyperlink" Target="https://talan.bank.gov.ua/get-user-certificate/nQenU7d0FusPEe5m3VpY" TargetMode="External"/><Relationship Id="rId82" Type="http://schemas.openxmlformats.org/officeDocument/2006/relationships/hyperlink" Target="https://talan.bank.gov.ua/get-user-certificate/nQenU0dBnwolVA2iS9nj" TargetMode="External"/><Relationship Id="rId606" Type="http://schemas.openxmlformats.org/officeDocument/2006/relationships/hyperlink" Target="https://talan.bank.gov.ua/get-user-certificate/nQenUkrUha_VP48f36m4" TargetMode="External"/><Relationship Id="rId813" Type="http://schemas.openxmlformats.org/officeDocument/2006/relationships/hyperlink" Target="https://talan.bank.gov.ua/get-user-certificate/nQenUsJDjJHn6hoq5rPR" TargetMode="External"/><Relationship Id="rId1303" Type="http://schemas.openxmlformats.org/officeDocument/2006/relationships/hyperlink" Target="https://talan.bank.gov.ua/get-user-certificate/nQenUXX5CWDeK81ydkwH" TargetMode="External"/><Relationship Id="rId189" Type="http://schemas.openxmlformats.org/officeDocument/2006/relationships/hyperlink" Target="https://talan.bank.gov.ua/get-user-certificate/nQenUr2KEuxss888dgbz" TargetMode="External"/><Relationship Id="rId396" Type="http://schemas.openxmlformats.org/officeDocument/2006/relationships/hyperlink" Target="https://talan.bank.gov.ua/get-user-certificate/nQenUV3MZGcQaryCiK0h" TargetMode="External"/><Relationship Id="rId256" Type="http://schemas.openxmlformats.org/officeDocument/2006/relationships/hyperlink" Target="https://talan.bank.gov.ua/get-user-certificate/nQenU8bLYy2xLhxCMq6x" TargetMode="External"/><Relationship Id="rId463" Type="http://schemas.openxmlformats.org/officeDocument/2006/relationships/hyperlink" Target="https://talan.bank.gov.ua/get-user-certificate/nQenUy9wOiTwpjK0iTwx" TargetMode="External"/><Relationship Id="rId670" Type="http://schemas.openxmlformats.org/officeDocument/2006/relationships/hyperlink" Target="https://talan.bank.gov.ua/get-user-certificate/nQenUdIwmjKeM9hbjTy7" TargetMode="External"/><Relationship Id="rId1093" Type="http://schemas.openxmlformats.org/officeDocument/2006/relationships/hyperlink" Target="https://talan.bank.gov.ua/get-user-certificate/nQenUCjA8z5Gv8pdBn3v" TargetMode="External"/><Relationship Id="rId116" Type="http://schemas.openxmlformats.org/officeDocument/2006/relationships/hyperlink" Target="https://talan.bank.gov.ua/get-user-certificate/nQenUdmbmyPcUBAONKCO" TargetMode="External"/><Relationship Id="rId323" Type="http://schemas.openxmlformats.org/officeDocument/2006/relationships/hyperlink" Target="https://talan.bank.gov.ua/get-user-certificate/nQenUoBD6TCQyhBOqzJd" TargetMode="External"/><Relationship Id="rId530" Type="http://schemas.openxmlformats.org/officeDocument/2006/relationships/hyperlink" Target="https://talan.bank.gov.ua/get-user-certificate/nQenUDw5yE5s6g2DFUJx" TargetMode="External"/><Relationship Id="rId768" Type="http://schemas.openxmlformats.org/officeDocument/2006/relationships/hyperlink" Target="https://talan.bank.gov.ua/get-user-certificate/nQenUS0PDgBOjj7JN9mi" TargetMode="External"/><Relationship Id="rId975" Type="http://schemas.openxmlformats.org/officeDocument/2006/relationships/hyperlink" Target="https://talan.bank.gov.ua/get-user-certificate/nQenUJ1WXyVEJuXyeiJr" TargetMode="External"/><Relationship Id="rId1160" Type="http://schemas.openxmlformats.org/officeDocument/2006/relationships/hyperlink" Target="https://talan.bank.gov.ua/get-user-certificate/nQenUBGCvyZb4n9U8A0c" TargetMode="External"/><Relationship Id="rId1398" Type="http://schemas.openxmlformats.org/officeDocument/2006/relationships/hyperlink" Target="https://talan.bank.gov.ua/get-user-certificate/nQenUvGLKN0Gx8mGK06u" TargetMode="External"/><Relationship Id="rId628" Type="http://schemas.openxmlformats.org/officeDocument/2006/relationships/hyperlink" Target="https://talan.bank.gov.ua/get-user-certificate/nQenU54uZOnaNvY25DbD" TargetMode="External"/><Relationship Id="rId835" Type="http://schemas.openxmlformats.org/officeDocument/2006/relationships/hyperlink" Target="https://talan.bank.gov.ua/get-user-certificate/nQenUg3zblVDi_-u3H3g" TargetMode="External"/><Relationship Id="rId1258" Type="http://schemas.openxmlformats.org/officeDocument/2006/relationships/hyperlink" Target="https://talan.bank.gov.ua/get-user-certificate/nQenUo8pc1agQ7JD72A4" TargetMode="External"/><Relationship Id="rId1020" Type="http://schemas.openxmlformats.org/officeDocument/2006/relationships/hyperlink" Target="https://talan.bank.gov.ua/get-user-certificate/nQenU1gxDH8Hs3mQKdAs" TargetMode="External"/><Relationship Id="rId1118" Type="http://schemas.openxmlformats.org/officeDocument/2006/relationships/hyperlink" Target="https://talan.bank.gov.ua/get-user-certificate/nQenUP0rnatV5n3FnpUf" TargetMode="External"/><Relationship Id="rId1325" Type="http://schemas.openxmlformats.org/officeDocument/2006/relationships/hyperlink" Target="https://talan.bank.gov.ua/get-user-certificate/nQenUbUma_do-gRsyDmf" TargetMode="External"/><Relationship Id="rId902" Type="http://schemas.openxmlformats.org/officeDocument/2006/relationships/hyperlink" Target="https://talan.bank.gov.ua/get-user-certificate/nQenU_fKJOlzmWtqhaXW" TargetMode="External"/><Relationship Id="rId31" Type="http://schemas.openxmlformats.org/officeDocument/2006/relationships/hyperlink" Target="https://talan.bank.gov.ua/get-user-certificate/nQenUgPCvzhxWCZLBhfj" TargetMode="External"/><Relationship Id="rId180" Type="http://schemas.openxmlformats.org/officeDocument/2006/relationships/hyperlink" Target="https://talan.bank.gov.ua/get-user-certificate/nQenU5fgk06gKYdjRYAD" TargetMode="External"/><Relationship Id="rId278" Type="http://schemas.openxmlformats.org/officeDocument/2006/relationships/hyperlink" Target="https://talan.bank.gov.ua/get-user-certificate/nQenUpYLud01zZLOkPrC" TargetMode="External"/><Relationship Id="rId485" Type="http://schemas.openxmlformats.org/officeDocument/2006/relationships/hyperlink" Target="https://talan.bank.gov.ua/get-user-certificate/nQenUxE-R1xXv6zkeTDY" TargetMode="External"/><Relationship Id="rId692" Type="http://schemas.openxmlformats.org/officeDocument/2006/relationships/hyperlink" Target="https://talan.bank.gov.ua/get-user-certificate/nQenU8cUrYyt8viSz6BN" TargetMode="External"/><Relationship Id="rId138" Type="http://schemas.openxmlformats.org/officeDocument/2006/relationships/hyperlink" Target="https://talan.bank.gov.ua/get-user-certificate/nQenUvV6J-PiGqmaynzT" TargetMode="External"/><Relationship Id="rId345" Type="http://schemas.openxmlformats.org/officeDocument/2006/relationships/hyperlink" Target="https://talan.bank.gov.ua/get-user-certificate/nQenU_Zxv-lFkRZcletj" TargetMode="External"/><Relationship Id="rId552" Type="http://schemas.openxmlformats.org/officeDocument/2006/relationships/hyperlink" Target="https://talan.bank.gov.ua/get-user-certificate/nQenU9CtpUs5Y1Hs8dnO" TargetMode="External"/><Relationship Id="rId997" Type="http://schemas.openxmlformats.org/officeDocument/2006/relationships/hyperlink" Target="https://talan.bank.gov.ua/get-user-certificate/nQenUTUFZLwayttriw8Q" TargetMode="External"/><Relationship Id="rId1182" Type="http://schemas.openxmlformats.org/officeDocument/2006/relationships/hyperlink" Target="https://talan.bank.gov.ua/get-user-certificate/nQenULyNAgvx5mhzlOD1" TargetMode="External"/><Relationship Id="rId205" Type="http://schemas.openxmlformats.org/officeDocument/2006/relationships/hyperlink" Target="https://talan.bank.gov.ua/get-user-certificate/nQenU3P8KD3mGlrFHIr-" TargetMode="External"/><Relationship Id="rId412" Type="http://schemas.openxmlformats.org/officeDocument/2006/relationships/hyperlink" Target="https://talan.bank.gov.ua/get-user-certificate/nQenUSQkM7aZ2V5Gh6Ug" TargetMode="External"/><Relationship Id="rId857" Type="http://schemas.openxmlformats.org/officeDocument/2006/relationships/hyperlink" Target="https://talan.bank.gov.ua/get-user-certificate/nQenUHdzZb42e4r1Toqi" TargetMode="External"/><Relationship Id="rId1042" Type="http://schemas.openxmlformats.org/officeDocument/2006/relationships/hyperlink" Target="https://talan.bank.gov.ua/get-user-certificate/nQenU-04hcwgTBShIdMs" TargetMode="External"/><Relationship Id="rId717" Type="http://schemas.openxmlformats.org/officeDocument/2006/relationships/hyperlink" Target="https://talan.bank.gov.ua/get-user-certificate/nQenUOeuaMyAhwFF49y4" TargetMode="External"/><Relationship Id="rId924" Type="http://schemas.openxmlformats.org/officeDocument/2006/relationships/hyperlink" Target="https://talan.bank.gov.ua/get-user-certificate/nQenUVhV1p6Hh07kXNb8" TargetMode="External"/><Relationship Id="rId1347" Type="http://schemas.openxmlformats.org/officeDocument/2006/relationships/hyperlink" Target="https://talan.bank.gov.ua/get-user-certificate/nQenU4mUu08nhSXB2whN" TargetMode="External"/><Relationship Id="rId53" Type="http://schemas.openxmlformats.org/officeDocument/2006/relationships/hyperlink" Target="https://talan.bank.gov.ua/get-user-certificate/nQenUTzphZaNlp6bxZB9" TargetMode="External"/><Relationship Id="rId1207" Type="http://schemas.openxmlformats.org/officeDocument/2006/relationships/hyperlink" Target="https://talan.bank.gov.ua/get-user-certificate/nQenUC8kN4G0b61KC6NX" TargetMode="External"/><Relationship Id="rId1414" Type="http://schemas.openxmlformats.org/officeDocument/2006/relationships/hyperlink" Target="https://talan.bank.gov.ua/get-user-certificate/nQenUeEm7bCkC3padV-G" TargetMode="External"/><Relationship Id="rId367" Type="http://schemas.openxmlformats.org/officeDocument/2006/relationships/hyperlink" Target="https://talan.bank.gov.ua/get-user-certificate/nQenU72xkT_-ld-JMMk9" TargetMode="External"/><Relationship Id="rId574" Type="http://schemas.openxmlformats.org/officeDocument/2006/relationships/hyperlink" Target="https://talan.bank.gov.ua/get-user-certificate/nQenUz1coeV3OMUr9Rl4" TargetMode="External"/><Relationship Id="rId227" Type="http://schemas.openxmlformats.org/officeDocument/2006/relationships/hyperlink" Target="https://talan.bank.gov.ua/get-user-certificate/nQenUMzERkxUrgZpsT5O" TargetMode="External"/><Relationship Id="rId781" Type="http://schemas.openxmlformats.org/officeDocument/2006/relationships/hyperlink" Target="https://talan.bank.gov.ua/get-user-certificate/nQenU5Kb-eJWFTlymCsj" TargetMode="External"/><Relationship Id="rId879" Type="http://schemas.openxmlformats.org/officeDocument/2006/relationships/hyperlink" Target="https://talan.bank.gov.ua/get-user-certificate/nQenUgS3jp1dMUzlsDpV" TargetMode="External"/><Relationship Id="rId434" Type="http://schemas.openxmlformats.org/officeDocument/2006/relationships/hyperlink" Target="https://talan.bank.gov.ua/get-user-certificate/nQenURvhvHm_ReXkcY6u" TargetMode="External"/><Relationship Id="rId641" Type="http://schemas.openxmlformats.org/officeDocument/2006/relationships/hyperlink" Target="https://talan.bank.gov.ua/get-user-certificate/nQenUIwvmPOBx5TpRYYo" TargetMode="External"/><Relationship Id="rId739" Type="http://schemas.openxmlformats.org/officeDocument/2006/relationships/hyperlink" Target="https://talan.bank.gov.ua/get-user-certificate/nQenU3jTQmDhhyGBGNTQ" TargetMode="External"/><Relationship Id="rId1064" Type="http://schemas.openxmlformats.org/officeDocument/2006/relationships/hyperlink" Target="https://talan.bank.gov.ua/get-user-certificate/nQenUDJOPutsOEWRiNnN" TargetMode="External"/><Relationship Id="rId1271" Type="http://schemas.openxmlformats.org/officeDocument/2006/relationships/hyperlink" Target="https://talan.bank.gov.ua/get-user-certificate/nQenULfjVTt447eSlZmu" TargetMode="External"/><Relationship Id="rId1369" Type="http://schemas.openxmlformats.org/officeDocument/2006/relationships/hyperlink" Target="https://talan.bank.gov.ua/get-user-certificate/nQenUgqc7u21lExEWuM1" TargetMode="External"/><Relationship Id="rId501" Type="http://schemas.openxmlformats.org/officeDocument/2006/relationships/hyperlink" Target="https://talan.bank.gov.ua/get-user-certificate/nQenUgqkheIFBlkyfsF1" TargetMode="External"/><Relationship Id="rId946" Type="http://schemas.openxmlformats.org/officeDocument/2006/relationships/hyperlink" Target="https://talan.bank.gov.ua/get-user-certificate/nQenU8TJXmUubIFV8aP_" TargetMode="External"/><Relationship Id="rId1131" Type="http://schemas.openxmlformats.org/officeDocument/2006/relationships/hyperlink" Target="https://talan.bank.gov.ua/get-user-certificate/nQenUx19V-AQLqFhHVXx" TargetMode="External"/><Relationship Id="rId1229" Type="http://schemas.openxmlformats.org/officeDocument/2006/relationships/hyperlink" Target="https://talan.bank.gov.ua/get-user-certificate/nQenU0xulwPFSJxdOODW" TargetMode="External"/><Relationship Id="rId75" Type="http://schemas.openxmlformats.org/officeDocument/2006/relationships/hyperlink" Target="https://talan.bank.gov.ua/get-user-certificate/nQenUuXVRcV6mrfNGsIg" TargetMode="External"/><Relationship Id="rId806" Type="http://schemas.openxmlformats.org/officeDocument/2006/relationships/hyperlink" Target="https://talan.bank.gov.ua/get-user-certificate/nQenUQNrQSbpbdt92Kok" TargetMode="External"/><Relationship Id="rId1436" Type="http://schemas.openxmlformats.org/officeDocument/2006/relationships/hyperlink" Target="https://talan.bank.gov.ua/get-user-certificate/SD20S79baD2aOrUpW-JO" TargetMode="External"/><Relationship Id="rId291" Type="http://schemas.openxmlformats.org/officeDocument/2006/relationships/hyperlink" Target="https://talan.bank.gov.ua/get-user-certificate/nQenUOtxntQknFxATL67" TargetMode="External"/><Relationship Id="rId151" Type="http://schemas.openxmlformats.org/officeDocument/2006/relationships/hyperlink" Target="https://talan.bank.gov.ua/get-user-certificate/nQenUh4gjUt7UUGduLGj" TargetMode="External"/><Relationship Id="rId389" Type="http://schemas.openxmlformats.org/officeDocument/2006/relationships/hyperlink" Target="https://talan.bank.gov.ua/get-user-certificate/nQenUFFSfzDlULXUfeZj" TargetMode="External"/><Relationship Id="rId596" Type="http://schemas.openxmlformats.org/officeDocument/2006/relationships/hyperlink" Target="https://talan.bank.gov.ua/get-user-certificate/nQenUrmaiI4fjLq7D6yX" TargetMode="External"/><Relationship Id="rId249" Type="http://schemas.openxmlformats.org/officeDocument/2006/relationships/hyperlink" Target="https://talan.bank.gov.ua/get-user-certificate/nQenUmclE3lVMFLX4Vb0" TargetMode="External"/><Relationship Id="rId456" Type="http://schemas.openxmlformats.org/officeDocument/2006/relationships/hyperlink" Target="https://talan.bank.gov.ua/get-user-certificate/nQenUxh8m-5zORjsgYDC" TargetMode="External"/><Relationship Id="rId663" Type="http://schemas.openxmlformats.org/officeDocument/2006/relationships/hyperlink" Target="https://talan.bank.gov.ua/get-user-certificate/nQenU0eamKB-GY8S3lMG" TargetMode="External"/><Relationship Id="rId870" Type="http://schemas.openxmlformats.org/officeDocument/2006/relationships/hyperlink" Target="https://talan.bank.gov.ua/get-user-certificate/nQenUUZqmJQFaatHRXcc" TargetMode="External"/><Relationship Id="rId1086" Type="http://schemas.openxmlformats.org/officeDocument/2006/relationships/hyperlink" Target="https://talan.bank.gov.ua/get-user-certificate/nQenU1MdnZt11zVOWrWW" TargetMode="External"/><Relationship Id="rId1293" Type="http://schemas.openxmlformats.org/officeDocument/2006/relationships/hyperlink" Target="https://talan.bank.gov.ua/get-user-certificate/nQenUfjoenZ1InzWt_jA" TargetMode="External"/><Relationship Id="rId109" Type="http://schemas.openxmlformats.org/officeDocument/2006/relationships/hyperlink" Target="https://talan.bank.gov.ua/get-user-certificate/nQenUILt8JSSmkNGv4F5" TargetMode="External"/><Relationship Id="rId316" Type="http://schemas.openxmlformats.org/officeDocument/2006/relationships/hyperlink" Target="https://talan.bank.gov.ua/get-user-certificate/nQenUfA7HoFdec-TniwH" TargetMode="External"/><Relationship Id="rId523" Type="http://schemas.openxmlformats.org/officeDocument/2006/relationships/hyperlink" Target="https://talan.bank.gov.ua/get-user-certificate/nQenUii4l1E79GDh2_Nt" TargetMode="External"/><Relationship Id="rId968" Type="http://schemas.openxmlformats.org/officeDocument/2006/relationships/hyperlink" Target="https://talan.bank.gov.ua/get-user-certificate/nQenUXD8CK4fQY3pfSEV" TargetMode="External"/><Relationship Id="rId1153" Type="http://schemas.openxmlformats.org/officeDocument/2006/relationships/hyperlink" Target="https://talan.bank.gov.ua/get-user-certificate/nQenUbSQ8PqtQnGbSRjx" TargetMode="External"/><Relationship Id="rId97" Type="http://schemas.openxmlformats.org/officeDocument/2006/relationships/hyperlink" Target="https://talan.bank.gov.ua/get-user-certificate/nQenUZrIMpNUsNFomSwb" TargetMode="External"/><Relationship Id="rId730" Type="http://schemas.openxmlformats.org/officeDocument/2006/relationships/hyperlink" Target="https://talan.bank.gov.ua/get-user-certificate/nQenUSJj9Lm-bjJEIRY6" TargetMode="External"/><Relationship Id="rId828" Type="http://schemas.openxmlformats.org/officeDocument/2006/relationships/hyperlink" Target="https://talan.bank.gov.ua/get-user-certificate/nQenUfNi-Uv3WVrVFLi-" TargetMode="External"/><Relationship Id="rId1013" Type="http://schemas.openxmlformats.org/officeDocument/2006/relationships/hyperlink" Target="https://talan.bank.gov.ua/get-user-certificate/nQenUmQjlbttkobKvbw6" TargetMode="External"/><Relationship Id="rId1360" Type="http://schemas.openxmlformats.org/officeDocument/2006/relationships/hyperlink" Target="https://talan.bank.gov.ua/get-user-certificate/nQenUuJel2W-gJC_SSId" TargetMode="External"/><Relationship Id="rId1220" Type="http://schemas.openxmlformats.org/officeDocument/2006/relationships/hyperlink" Target="https://talan.bank.gov.ua/get-user-certificate/nQenUjcequYMWYbFT3-t" TargetMode="External"/><Relationship Id="rId1318" Type="http://schemas.openxmlformats.org/officeDocument/2006/relationships/hyperlink" Target="https://talan.bank.gov.ua/get-user-certificate/nQenU99v-Pg8KIzvVkgw" TargetMode="External"/><Relationship Id="rId24" Type="http://schemas.openxmlformats.org/officeDocument/2006/relationships/hyperlink" Target="https://talan.bank.gov.ua/get-user-certificate/nQenUb0xnVGRDy_cpWKO" TargetMode="External"/><Relationship Id="rId173" Type="http://schemas.openxmlformats.org/officeDocument/2006/relationships/hyperlink" Target="https://talan.bank.gov.ua/get-user-certificate/nQenUXAjVT0pRbgjx4rI" TargetMode="External"/><Relationship Id="rId380" Type="http://schemas.openxmlformats.org/officeDocument/2006/relationships/hyperlink" Target="https://talan.bank.gov.ua/get-user-certificate/nQenURX3UhTJd0rUAQwf" TargetMode="External"/><Relationship Id="rId240" Type="http://schemas.openxmlformats.org/officeDocument/2006/relationships/hyperlink" Target="https://talan.bank.gov.ua/get-user-certificate/nQenUkHEbj4wtd8z0E59" TargetMode="External"/><Relationship Id="rId478" Type="http://schemas.openxmlformats.org/officeDocument/2006/relationships/hyperlink" Target="https://talan.bank.gov.ua/get-user-certificate/nQenUnYlFxi0udTisq1H" TargetMode="External"/><Relationship Id="rId685" Type="http://schemas.openxmlformats.org/officeDocument/2006/relationships/hyperlink" Target="https://talan.bank.gov.ua/get-user-certificate/nQenUJTOOYs_Xj2hZ5E2" TargetMode="External"/><Relationship Id="rId892" Type="http://schemas.openxmlformats.org/officeDocument/2006/relationships/hyperlink" Target="https://talan.bank.gov.ua/get-user-certificate/nQenUC6tXBh12NDW2U7e" TargetMode="External"/><Relationship Id="rId100" Type="http://schemas.openxmlformats.org/officeDocument/2006/relationships/hyperlink" Target="https://talan.bank.gov.ua/get-user-certificate/nQenU_lpNY5yQNC5ydOz" TargetMode="External"/><Relationship Id="rId338" Type="http://schemas.openxmlformats.org/officeDocument/2006/relationships/hyperlink" Target="https://talan.bank.gov.ua/get-user-certificate/nQenUiknor5i3zDbsD26" TargetMode="External"/><Relationship Id="rId545" Type="http://schemas.openxmlformats.org/officeDocument/2006/relationships/hyperlink" Target="https://talan.bank.gov.ua/get-user-certificate/nQenUwV_5lSNUekaOVMQ" TargetMode="External"/><Relationship Id="rId752" Type="http://schemas.openxmlformats.org/officeDocument/2006/relationships/hyperlink" Target="https://talan.bank.gov.ua/get-user-certificate/nQenUIjBKuEnLW9D8vUg" TargetMode="External"/><Relationship Id="rId1175" Type="http://schemas.openxmlformats.org/officeDocument/2006/relationships/hyperlink" Target="https://talan.bank.gov.ua/get-user-certificate/nQenUceHOz9t4W2zen_d" TargetMode="External"/><Relationship Id="rId1382" Type="http://schemas.openxmlformats.org/officeDocument/2006/relationships/hyperlink" Target="https://talan.bank.gov.ua/get-user-certificate/nQenUd5srY1X4I_Ureow" TargetMode="External"/><Relationship Id="rId405" Type="http://schemas.openxmlformats.org/officeDocument/2006/relationships/hyperlink" Target="https://talan.bank.gov.ua/get-user-certificate/nQenUA-qqBsKUQ33XVoh" TargetMode="External"/><Relationship Id="rId612" Type="http://schemas.openxmlformats.org/officeDocument/2006/relationships/hyperlink" Target="https://talan.bank.gov.ua/get-user-certificate/nQenUJqv2NQSIW857_0p" TargetMode="External"/><Relationship Id="rId1035" Type="http://schemas.openxmlformats.org/officeDocument/2006/relationships/hyperlink" Target="https://talan.bank.gov.ua/get-user-certificate/nQenUvbcksJ60iypthFH" TargetMode="External"/><Relationship Id="rId1242" Type="http://schemas.openxmlformats.org/officeDocument/2006/relationships/hyperlink" Target="https://talan.bank.gov.ua/get-user-certificate/nQenU0e3QhTLPPZTF8lg" TargetMode="External"/><Relationship Id="rId917" Type="http://schemas.openxmlformats.org/officeDocument/2006/relationships/hyperlink" Target="https://talan.bank.gov.ua/get-user-certificate/nQenUbHS180VgCLRvblI" TargetMode="External"/><Relationship Id="rId1102" Type="http://schemas.openxmlformats.org/officeDocument/2006/relationships/hyperlink" Target="https://talan.bank.gov.ua/get-user-certificate/nQenUS-c5KdYAk955YEk" TargetMode="External"/><Relationship Id="rId46" Type="http://schemas.openxmlformats.org/officeDocument/2006/relationships/hyperlink" Target="https://talan.bank.gov.ua/get-user-certificate/nQenUo6pr0at9olsm5Lj" TargetMode="External"/><Relationship Id="rId1407" Type="http://schemas.openxmlformats.org/officeDocument/2006/relationships/hyperlink" Target="https://talan.bank.gov.ua/get-user-certificate/nQenUxo-3StzabsBvyiy" TargetMode="External"/><Relationship Id="rId195" Type="http://schemas.openxmlformats.org/officeDocument/2006/relationships/hyperlink" Target="https://talan.bank.gov.ua/get-user-certificate/nQenUM6DEa6icE0ekrP1" TargetMode="External"/><Relationship Id="rId262" Type="http://schemas.openxmlformats.org/officeDocument/2006/relationships/hyperlink" Target="https://talan.bank.gov.ua/get-user-certificate/nQenUemR0vM9jnGhFhKA" TargetMode="External"/><Relationship Id="rId567" Type="http://schemas.openxmlformats.org/officeDocument/2006/relationships/hyperlink" Target="https://talan.bank.gov.ua/get-user-certificate/nQenUA2gZ_4bZpv82rHg" TargetMode="External"/><Relationship Id="rId1197" Type="http://schemas.openxmlformats.org/officeDocument/2006/relationships/hyperlink" Target="https://talan.bank.gov.ua/get-user-certificate/nQenUFgblttGCW3yveRN" TargetMode="External"/><Relationship Id="rId122" Type="http://schemas.openxmlformats.org/officeDocument/2006/relationships/hyperlink" Target="https://talan.bank.gov.ua/get-user-certificate/nQenUw2LvFHvoT1cpbP5" TargetMode="External"/><Relationship Id="rId774" Type="http://schemas.openxmlformats.org/officeDocument/2006/relationships/hyperlink" Target="https://talan.bank.gov.ua/get-user-certificate/nQenUNHj0yChHz2cMBwM" TargetMode="External"/><Relationship Id="rId981" Type="http://schemas.openxmlformats.org/officeDocument/2006/relationships/hyperlink" Target="https://talan.bank.gov.ua/get-user-certificate/nQenUzKHlEUc1i9Oifb9" TargetMode="External"/><Relationship Id="rId1057" Type="http://schemas.openxmlformats.org/officeDocument/2006/relationships/hyperlink" Target="https://talan.bank.gov.ua/get-user-certificate/nQenUBj1c8M2Khc5aMLn" TargetMode="External"/><Relationship Id="rId427" Type="http://schemas.openxmlformats.org/officeDocument/2006/relationships/hyperlink" Target="https://talan.bank.gov.ua/get-user-certificate/nQenUHUWchiKmS_UHBgx" TargetMode="External"/><Relationship Id="rId634" Type="http://schemas.openxmlformats.org/officeDocument/2006/relationships/hyperlink" Target="https://talan.bank.gov.ua/get-user-certificate/nQenUnAlqaXEVXj3H7y5" TargetMode="External"/><Relationship Id="rId841" Type="http://schemas.openxmlformats.org/officeDocument/2006/relationships/hyperlink" Target="https://talan.bank.gov.ua/get-user-certificate/nQenUfIXW9X_MNdJshjt" TargetMode="External"/><Relationship Id="rId1264" Type="http://schemas.openxmlformats.org/officeDocument/2006/relationships/hyperlink" Target="https://talan.bank.gov.ua/get-user-certificate/nQenUf65T5rWjaMU_E8f" TargetMode="External"/><Relationship Id="rId701" Type="http://schemas.openxmlformats.org/officeDocument/2006/relationships/hyperlink" Target="https://talan.bank.gov.ua/get-user-certificate/nQenUVAWhSNt8UKsUM0k" TargetMode="External"/><Relationship Id="rId939" Type="http://schemas.openxmlformats.org/officeDocument/2006/relationships/hyperlink" Target="https://talan.bank.gov.ua/get-user-certificate/nQenUL_yV-i4SGOB5_xE" TargetMode="External"/><Relationship Id="rId1124" Type="http://schemas.openxmlformats.org/officeDocument/2006/relationships/hyperlink" Target="https://talan.bank.gov.ua/get-user-certificate/nQenUq1LEledcevNRftf" TargetMode="External"/><Relationship Id="rId1331" Type="http://schemas.openxmlformats.org/officeDocument/2006/relationships/hyperlink" Target="https://talan.bank.gov.ua/get-user-certificate/nQenUrJuyJQ-F-1Yj8mT" TargetMode="External"/><Relationship Id="rId68" Type="http://schemas.openxmlformats.org/officeDocument/2006/relationships/hyperlink" Target="https://talan.bank.gov.ua/get-user-certificate/nQenUWLn8jLGaH5Or1L7" TargetMode="External"/><Relationship Id="rId1429" Type="http://schemas.openxmlformats.org/officeDocument/2006/relationships/hyperlink" Target="https://talan.bank.gov.ua/get-user-certificate/nQenU2mG5TtshRr-9SsT" TargetMode="External"/><Relationship Id="rId284" Type="http://schemas.openxmlformats.org/officeDocument/2006/relationships/hyperlink" Target="https://talan.bank.gov.ua/get-user-certificate/nQenU9V3YtnF5AGqSD0u" TargetMode="External"/><Relationship Id="rId491" Type="http://schemas.openxmlformats.org/officeDocument/2006/relationships/hyperlink" Target="https://talan.bank.gov.ua/get-user-certificate/nQenUOGWVJyWPw4C50Yh" TargetMode="External"/><Relationship Id="rId144" Type="http://schemas.openxmlformats.org/officeDocument/2006/relationships/hyperlink" Target="https://talan.bank.gov.ua/get-user-certificate/nQenUcQRMd4bkGSuVV57" TargetMode="External"/><Relationship Id="rId589" Type="http://schemas.openxmlformats.org/officeDocument/2006/relationships/hyperlink" Target="https://talan.bank.gov.ua/get-user-certificate/nQenUK8vz83NAyhBOepf" TargetMode="External"/><Relationship Id="rId796" Type="http://schemas.openxmlformats.org/officeDocument/2006/relationships/hyperlink" Target="https://talan.bank.gov.ua/get-user-certificate/nQenU80RR_yg2D4uAIAn" TargetMode="External"/><Relationship Id="rId351" Type="http://schemas.openxmlformats.org/officeDocument/2006/relationships/hyperlink" Target="https://talan.bank.gov.ua/get-user-certificate/nQenU_BeHm0P-lfh09RW" TargetMode="External"/><Relationship Id="rId449" Type="http://schemas.openxmlformats.org/officeDocument/2006/relationships/hyperlink" Target="https://talan.bank.gov.ua/get-user-certificate/nQenUl7pEGvr2h7e86mY" TargetMode="External"/><Relationship Id="rId656" Type="http://schemas.openxmlformats.org/officeDocument/2006/relationships/hyperlink" Target="https://talan.bank.gov.ua/get-user-certificate/nQenUa9kb_IeSh-abXCP" TargetMode="External"/><Relationship Id="rId863" Type="http://schemas.openxmlformats.org/officeDocument/2006/relationships/hyperlink" Target="https://talan.bank.gov.ua/get-user-certificate/nQenUhfuNMchzRPRQxz8" TargetMode="External"/><Relationship Id="rId1079" Type="http://schemas.openxmlformats.org/officeDocument/2006/relationships/hyperlink" Target="https://talan.bank.gov.ua/get-user-certificate/nQenUJl3Ww2pTZwyYizZ" TargetMode="External"/><Relationship Id="rId1286" Type="http://schemas.openxmlformats.org/officeDocument/2006/relationships/hyperlink" Target="https://talan.bank.gov.ua/get-user-certificate/nQenUUVUwfHThDRWq8y_" TargetMode="External"/><Relationship Id="rId211" Type="http://schemas.openxmlformats.org/officeDocument/2006/relationships/hyperlink" Target="https://talan.bank.gov.ua/get-user-certificate/nQenUGdKmFxcPNuWTkiH" TargetMode="External"/><Relationship Id="rId309" Type="http://schemas.openxmlformats.org/officeDocument/2006/relationships/hyperlink" Target="https://talan.bank.gov.ua/get-user-certificate/nQenU8C-Orb-OY6MRNeD" TargetMode="External"/><Relationship Id="rId516" Type="http://schemas.openxmlformats.org/officeDocument/2006/relationships/hyperlink" Target="https://talan.bank.gov.ua/get-user-certificate/nQenU2CZmVLnqX-Xkm-1" TargetMode="External"/><Relationship Id="rId1146" Type="http://schemas.openxmlformats.org/officeDocument/2006/relationships/hyperlink" Target="https://talan.bank.gov.ua/get-user-certificate/nQenUPAkIl47iICYu5Ua" TargetMode="External"/><Relationship Id="rId723" Type="http://schemas.openxmlformats.org/officeDocument/2006/relationships/hyperlink" Target="https://talan.bank.gov.ua/get-user-certificate/nQenUnbmTDUYy1CSmT2g" TargetMode="External"/><Relationship Id="rId930" Type="http://schemas.openxmlformats.org/officeDocument/2006/relationships/hyperlink" Target="https://talan.bank.gov.ua/get-user-certificate/nQenUl52dy7KaheeWT6x" TargetMode="External"/><Relationship Id="rId1006" Type="http://schemas.openxmlformats.org/officeDocument/2006/relationships/hyperlink" Target="https://talan.bank.gov.ua/get-user-certificate/nQenUJhiM-e3KJNKZ-bS" TargetMode="External"/><Relationship Id="rId1353" Type="http://schemas.openxmlformats.org/officeDocument/2006/relationships/hyperlink" Target="https://talan.bank.gov.ua/get-user-certificate/nQenUcCj0kq4OOFJcC07" TargetMode="External"/><Relationship Id="rId1213" Type="http://schemas.openxmlformats.org/officeDocument/2006/relationships/hyperlink" Target="https://talan.bank.gov.ua/get-user-certificate/nQenUyU3oCDS-tuewitp" TargetMode="External"/><Relationship Id="rId1420" Type="http://schemas.openxmlformats.org/officeDocument/2006/relationships/hyperlink" Target="https://talan.bank.gov.ua/get-user-certificate/nQenU129kWGxEy9u-Yw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2"/>
  <sheetViews>
    <sheetView tabSelected="1" topLeftCell="A1427" workbookViewId="0">
      <selection activeCell="C1448" sqref="C1448"/>
    </sheetView>
  </sheetViews>
  <sheetFormatPr defaultRowHeight="14.4" x14ac:dyDescent="0.3"/>
  <cols>
    <col min="1" max="1" width="18.88671875" customWidth="1"/>
    <col min="2" max="2" width="20.77734375" customWidth="1"/>
    <col min="3" max="3" width="30.109375" customWidth="1"/>
    <col min="4" max="4" width="38.5546875" customWidth="1"/>
    <col min="5" max="5" width="22.44140625" customWidth="1"/>
  </cols>
  <sheetData>
    <row r="1" spans="1:5" s="1" customFormat="1" x14ac:dyDescent="0.3">
      <c r="A1" s="1" t="s">
        <v>0</v>
      </c>
      <c r="B1" s="1" t="s">
        <v>1</v>
      </c>
      <c r="C1" s="1" t="s">
        <v>2</v>
      </c>
      <c r="D1" s="1" t="s">
        <v>3331</v>
      </c>
      <c r="E1" s="1" t="s">
        <v>3</v>
      </c>
    </row>
    <row r="2" spans="1:5" x14ac:dyDescent="0.3">
      <c r="A2" t="s">
        <v>4</v>
      </c>
      <c r="B2" t="s">
        <v>5</v>
      </c>
      <c r="C2" t="s">
        <v>6</v>
      </c>
      <c r="D2" t="s">
        <v>7</v>
      </c>
      <c r="E2" t="str">
        <f>HYPERLINK("https://talan.bank.gov.ua/get-user-certificate/nQenUrigIjBNxeRuTELn","Завантажити сертифікат")</f>
        <v>Завантажити сертифікат</v>
      </c>
    </row>
    <row r="3" spans="1:5" x14ac:dyDescent="0.3">
      <c r="A3" t="s">
        <v>8</v>
      </c>
      <c r="B3" t="s">
        <v>5</v>
      </c>
      <c r="C3" t="s">
        <v>9</v>
      </c>
      <c r="D3" t="s">
        <v>10</v>
      </c>
      <c r="E3" t="str">
        <f>HYPERLINK("https://talan.bank.gov.ua/get-user-certificate/nQenUMsbISU8zCTKihjK","Завантажити сертифікат")</f>
        <v>Завантажити сертифікат</v>
      </c>
    </row>
    <row r="4" spans="1:5" x14ac:dyDescent="0.3">
      <c r="A4" t="s">
        <v>11</v>
      </c>
      <c r="B4" t="s">
        <v>5</v>
      </c>
      <c r="C4" t="s">
        <v>12</v>
      </c>
      <c r="D4" t="s">
        <v>13</v>
      </c>
      <c r="E4" t="str">
        <f>HYPERLINK("https://talan.bank.gov.ua/get-user-certificate/nQenU5efZbngXq3DILdS","Завантажити сертифікат")</f>
        <v>Завантажити сертифікат</v>
      </c>
    </row>
    <row r="5" spans="1:5" x14ac:dyDescent="0.3">
      <c r="A5" t="s">
        <v>14</v>
      </c>
      <c r="B5" t="s">
        <v>5</v>
      </c>
      <c r="C5" t="s">
        <v>15</v>
      </c>
      <c r="D5" t="s">
        <v>13</v>
      </c>
      <c r="E5" t="str">
        <f>HYPERLINK("https://talan.bank.gov.ua/get-user-certificate/nQenU0QoLfJZ15nnTVvU","Завантажити сертифікат")</f>
        <v>Завантажити сертифікат</v>
      </c>
    </row>
    <row r="6" spans="1:5" x14ac:dyDescent="0.3">
      <c r="A6" t="s">
        <v>16</v>
      </c>
      <c r="B6" t="s">
        <v>5</v>
      </c>
      <c r="C6" t="s">
        <v>17</v>
      </c>
      <c r="D6" t="s">
        <v>13</v>
      </c>
      <c r="E6" t="str">
        <f>HYPERLINK("https://talan.bank.gov.ua/get-user-certificate/nQenUx_tG9leQo_lt4Uo","Завантажити сертифікат")</f>
        <v>Завантажити сертифікат</v>
      </c>
    </row>
    <row r="7" spans="1:5" x14ac:dyDescent="0.3">
      <c r="A7" t="s">
        <v>18</v>
      </c>
      <c r="B7" t="s">
        <v>5</v>
      </c>
      <c r="C7" t="s">
        <v>19</v>
      </c>
      <c r="D7" t="s">
        <v>13</v>
      </c>
      <c r="E7" t="str">
        <f>HYPERLINK("https://talan.bank.gov.ua/get-user-certificate/nQenUXll-IxCeECYch57","Завантажити сертифікат")</f>
        <v>Завантажити сертифікат</v>
      </c>
    </row>
    <row r="8" spans="1:5" x14ac:dyDescent="0.3">
      <c r="A8" t="s">
        <v>20</v>
      </c>
      <c r="B8" t="s">
        <v>5</v>
      </c>
      <c r="C8" t="s">
        <v>21</v>
      </c>
      <c r="D8" t="s">
        <v>22</v>
      </c>
      <c r="E8" t="str">
        <f>HYPERLINK("https://talan.bank.gov.ua/get-user-certificate/nQenUZd6NcLoU6_Pt1kU","Завантажити сертифікат")</f>
        <v>Завантажити сертифікат</v>
      </c>
    </row>
    <row r="9" spans="1:5" x14ac:dyDescent="0.3">
      <c r="A9" t="s">
        <v>23</v>
      </c>
      <c r="B9" t="s">
        <v>5</v>
      </c>
      <c r="C9" t="s">
        <v>24</v>
      </c>
      <c r="D9" t="s">
        <v>25</v>
      </c>
      <c r="E9" t="str">
        <f>HYPERLINK("https://talan.bank.gov.ua/get-user-certificate/nQenUcfHXn8_NIONGKvC","Завантажити сертифікат")</f>
        <v>Завантажити сертифікат</v>
      </c>
    </row>
    <row r="10" spans="1:5" x14ac:dyDescent="0.3">
      <c r="A10" t="s">
        <v>26</v>
      </c>
      <c r="B10" t="s">
        <v>5</v>
      </c>
      <c r="C10" t="s">
        <v>27</v>
      </c>
      <c r="D10" t="s">
        <v>28</v>
      </c>
      <c r="E10" t="str">
        <f>HYPERLINK("https://talan.bank.gov.ua/get-user-certificate/nQenUGGo8SneK9Nxx6Nj","Завантажити сертифікат")</f>
        <v>Завантажити сертифікат</v>
      </c>
    </row>
    <row r="11" spans="1:5" x14ac:dyDescent="0.3">
      <c r="A11" t="s">
        <v>29</v>
      </c>
      <c r="B11" t="s">
        <v>5</v>
      </c>
      <c r="C11" t="s">
        <v>30</v>
      </c>
      <c r="D11" t="s">
        <v>31</v>
      </c>
      <c r="E11" t="str">
        <f>HYPERLINK("https://talan.bank.gov.ua/get-user-certificate/nQenUUEJX8xo30aqCR2R","Завантажити сертифікат")</f>
        <v>Завантажити сертифікат</v>
      </c>
    </row>
    <row r="12" spans="1:5" x14ac:dyDescent="0.3">
      <c r="A12" t="s">
        <v>32</v>
      </c>
      <c r="B12" t="s">
        <v>5</v>
      </c>
      <c r="C12" t="s">
        <v>33</v>
      </c>
      <c r="D12" t="s">
        <v>34</v>
      </c>
      <c r="E12" t="str">
        <f>HYPERLINK("https://talan.bank.gov.ua/get-user-certificate/nQenUTLNnD9tuo8s5a7w","Завантажити сертифікат")</f>
        <v>Завантажити сертифікат</v>
      </c>
    </row>
    <row r="13" spans="1:5" x14ac:dyDescent="0.3">
      <c r="A13" t="s">
        <v>35</v>
      </c>
      <c r="B13" t="s">
        <v>5</v>
      </c>
      <c r="C13" t="s">
        <v>36</v>
      </c>
      <c r="D13" t="s">
        <v>37</v>
      </c>
      <c r="E13" t="str">
        <f>HYPERLINK("https://talan.bank.gov.ua/get-user-certificate/nQenUzYUg-nnwtGsDdwW","Завантажити сертифікат")</f>
        <v>Завантажити сертифікат</v>
      </c>
    </row>
    <row r="14" spans="1:5" x14ac:dyDescent="0.3">
      <c r="A14" t="s">
        <v>38</v>
      </c>
      <c r="B14" t="s">
        <v>5</v>
      </c>
      <c r="C14" t="s">
        <v>39</v>
      </c>
      <c r="D14" t="s">
        <v>40</v>
      </c>
      <c r="E14" t="str">
        <f>HYPERLINK("https://talan.bank.gov.ua/get-user-certificate/nQenUhopZhatjHrUVNt8","Завантажити сертифікат")</f>
        <v>Завантажити сертифікат</v>
      </c>
    </row>
    <row r="15" spans="1:5" x14ac:dyDescent="0.3">
      <c r="A15" t="s">
        <v>41</v>
      </c>
      <c r="B15" t="s">
        <v>5</v>
      </c>
      <c r="C15" t="s">
        <v>42</v>
      </c>
      <c r="D15" t="s">
        <v>43</v>
      </c>
      <c r="E15" t="str">
        <f>HYPERLINK("https://talan.bank.gov.ua/get-user-certificate/nQenUtYI28zJbF_swMpY","Завантажити сертифікат")</f>
        <v>Завантажити сертифікат</v>
      </c>
    </row>
    <row r="16" spans="1:5" x14ac:dyDescent="0.3">
      <c r="A16" t="s">
        <v>44</v>
      </c>
      <c r="B16" t="s">
        <v>5</v>
      </c>
      <c r="C16" t="s">
        <v>45</v>
      </c>
      <c r="D16" t="s">
        <v>46</v>
      </c>
      <c r="E16" t="str">
        <f>HYPERLINK("https://talan.bank.gov.ua/get-user-certificate/nQenUZCz18nFm68MJhTy","Завантажити сертифікат")</f>
        <v>Завантажити сертифікат</v>
      </c>
    </row>
    <row r="17" spans="1:5" x14ac:dyDescent="0.3">
      <c r="A17" t="s">
        <v>47</v>
      </c>
      <c r="B17" t="s">
        <v>5</v>
      </c>
      <c r="C17" t="s">
        <v>48</v>
      </c>
      <c r="D17" t="s">
        <v>49</v>
      </c>
      <c r="E17" t="str">
        <f>HYPERLINK("https://talan.bank.gov.ua/get-user-certificate/nQenUey5ZoBRzD4qU2Bf","Завантажити сертифікат")</f>
        <v>Завантажити сертифікат</v>
      </c>
    </row>
    <row r="18" spans="1:5" x14ac:dyDescent="0.3">
      <c r="A18" t="s">
        <v>50</v>
      </c>
      <c r="B18" t="s">
        <v>5</v>
      </c>
      <c r="C18" t="s">
        <v>51</v>
      </c>
      <c r="D18" t="s">
        <v>52</v>
      </c>
      <c r="E18" t="str">
        <f>HYPERLINK("https://talan.bank.gov.ua/get-user-certificate/nQenU1m5A_a4ZveipjI_","Завантажити сертифікат")</f>
        <v>Завантажити сертифікат</v>
      </c>
    </row>
    <row r="19" spans="1:5" x14ac:dyDescent="0.3">
      <c r="A19" t="s">
        <v>53</v>
      </c>
      <c r="B19" t="s">
        <v>5</v>
      </c>
      <c r="C19" t="s">
        <v>54</v>
      </c>
      <c r="D19" t="s">
        <v>55</v>
      </c>
      <c r="E19" t="str">
        <f>HYPERLINK("https://talan.bank.gov.ua/get-user-certificate/nQenUmTcWmiMADR4jHch","Завантажити сертифікат")</f>
        <v>Завантажити сертифікат</v>
      </c>
    </row>
    <row r="20" spans="1:5" x14ac:dyDescent="0.3">
      <c r="A20" t="s">
        <v>56</v>
      </c>
      <c r="B20" t="s">
        <v>5</v>
      </c>
      <c r="C20" t="s">
        <v>57</v>
      </c>
      <c r="D20" t="s">
        <v>58</v>
      </c>
      <c r="E20" t="str">
        <f>HYPERLINK("https://talan.bank.gov.ua/get-user-certificate/nQenUTHurr4BnoxWKrZj","Завантажити сертифікат")</f>
        <v>Завантажити сертифікат</v>
      </c>
    </row>
    <row r="21" spans="1:5" x14ac:dyDescent="0.3">
      <c r="A21" t="s">
        <v>59</v>
      </c>
      <c r="B21" t="s">
        <v>5</v>
      </c>
      <c r="C21" t="s">
        <v>60</v>
      </c>
      <c r="D21" t="s">
        <v>61</v>
      </c>
      <c r="E21" t="str">
        <f>HYPERLINK("https://talan.bank.gov.ua/get-user-certificate/nQenUFbuOgI6urP7KQdu","Завантажити сертифікат")</f>
        <v>Завантажити сертифікат</v>
      </c>
    </row>
    <row r="22" spans="1:5" x14ac:dyDescent="0.3">
      <c r="A22" t="s">
        <v>62</v>
      </c>
      <c r="B22" t="s">
        <v>5</v>
      </c>
      <c r="C22" t="s">
        <v>63</v>
      </c>
      <c r="D22" t="s">
        <v>61</v>
      </c>
      <c r="E22" t="str">
        <f>HYPERLINK("https://talan.bank.gov.ua/get-user-certificate/nQenUxtG_zib4Eu1rBeO","Завантажити сертифікат")</f>
        <v>Завантажити сертифікат</v>
      </c>
    </row>
    <row r="23" spans="1:5" x14ac:dyDescent="0.3">
      <c r="A23" t="s">
        <v>64</v>
      </c>
      <c r="B23" t="s">
        <v>5</v>
      </c>
      <c r="C23" t="s">
        <v>65</v>
      </c>
      <c r="D23" t="s">
        <v>66</v>
      </c>
      <c r="E23" t="str">
        <f>HYPERLINK("https://talan.bank.gov.ua/get-user-certificate/nQenUrCO5MBo5fRpc7sB","Завантажити сертифікат")</f>
        <v>Завантажити сертифікат</v>
      </c>
    </row>
    <row r="24" spans="1:5" x14ac:dyDescent="0.3">
      <c r="A24" t="s">
        <v>67</v>
      </c>
      <c r="B24" t="s">
        <v>5</v>
      </c>
      <c r="C24" t="s">
        <v>68</v>
      </c>
      <c r="D24" t="s">
        <v>66</v>
      </c>
      <c r="E24" t="str">
        <f>HYPERLINK("https://talan.bank.gov.ua/get-user-certificate/nQenU4INKvAi498ZhVEU","Завантажити сертифікат")</f>
        <v>Завантажити сертифікат</v>
      </c>
    </row>
    <row r="25" spans="1:5" x14ac:dyDescent="0.3">
      <c r="A25" t="s">
        <v>69</v>
      </c>
      <c r="B25" t="s">
        <v>5</v>
      </c>
      <c r="C25" t="s">
        <v>70</v>
      </c>
      <c r="D25" t="s">
        <v>66</v>
      </c>
      <c r="E25" t="str">
        <f>HYPERLINK("https://talan.bank.gov.ua/get-user-certificate/nQenUb0xnVGRDy_cpWKO","Завантажити сертифікат")</f>
        <v>Завантажити сертифікат</v>
      </c>
    </row>
    <row r="26" spans="1:5" x14ac:dyDescent="0.3">
      <c r="A26" t="s">
        <v>71</v>
      </c>
      <c r="B26" t="s">
        <v>5</v>
      </c>
      <c r="C26" t="s">
        <v>72</v>
      </c>
      <c r="D26" t="s">
        <v>66</v>
      </c>
      <c r="E26" t="str">
        <f>HYPERLINK("https://talan.bank.gov.ua/get-user-certificate/nQenUeag_mJ62T_izdat","Завантажити сертифікат")</f>
        <v>Завантажити сертифікат</v>
      </c>
    </row>
    <row r="27" spans="1:5" x14ac:dyDescent="0.3">
      <c r="A27" t="s">
        <v>73</v>
      </c>
      <c r="B27" t="s">
        <v>5</v>
      </c>
      <c r="C27" t="s">
        <v>74</v>
      </c>
      <c r="D27" t="s">
        <v>66</v>
      </c>
      <c r="E27" t="str">
        <f>HYPERLINK("https://talan.bank.gov.ua/get-user-certificate/nQenUFKQ9co1FKIIkzXK","Завантажити сертифікат")</f>
        <v>Завантажити сертифікат</v>
      </c>
    </row>
    <row r="28" spans="1:5" x14ac:dyDescent="0.3">
      <c r="A28" t="s">
        <v>75</v>
      </c>
      <c r="B28" t="s">
        <v>5</v>
      </c>
      <c r="C28" t="s">
        <v>76</v>
      </c>
      <c r="D28" t="s">
        <v>77</v>
      </c>
      <c r="E28" t="str">
        <f>HYPERLINK("https://talan.bank.gov.ua/get-user-certificate/nQenUqF3B14hNmS5KO_2","Завантажити сертифікат")</f>
        <v>Завантажити сертифікат</v>
      </c>
    </row>
    <row r="29" spans="1:5" x14ac:dyDescent="0.3">
      <c r="A29" t="s">
        <v>78</v>
      </c>
      <c r="B29" t="s">
        <v>5</v>
      </c>
      <c r="C29" t="s">
        <v>79</v>
      </c>
      <c r="D29" t="s">
        <v>80</v>
      </c>
      <c r="E29" t="str">
        <f>HYPERLINK("https://talan.bank.gov.ua/get-user-certificate/nQenUHIHOmjJYVjBa6gs","Завантажити сертифікат")</f>
        <v>Завантажити сертифікат</v>
      </c>
    </row>
    <row r="30" spans="1:5" x14ac:dyDescent="0.3">
      <c r="A30" t="s">
        <v>81</v>
      </c>
      <c r="B30" t="s">
        <v>5</v>
      </c>
      <c r="C30" t="s">
        <v>82</v>
      </c>
      <c r="D30" t="s">
        <v>83</v>
      </c>
      <c r="E30" t="str">
        <f>HYPERLINK("https://talan.bank.gov.ua/get-user-certificate/nQenUaTCJZspAqtpd-E6","Завантажити сертифікат")</f>
        <v>Завантажити сертифікат</v>
      </c>
    </row>
    <row r="31" spans="1:5" x14ac:dyDescent="0.3">
      <c r="A31" t="s">
        <v>84</v>
      </c>
      <c r="B31" t="s">
        <v>5</v>
      </c>
      <c r="C31" t="s">
        <v>85</v>
      </c>
      <c r="D31" t="s">
        <v>86</v>
      </c>
      <c r="E31" t="str">
        <f>HYPERLINK("https://talan.bank.gov.ua/get-user-certificate/nQenUkT7_MMP8p2Zwpg9","Завантажити сертифікат")</f>
        <v>Завантажити сертифікат</v>
      </c>
    </row>
    <row r="32" spans="1:5" x14ac:dyDescent="0.3">
      <c r="A32" t="s">
        <v>87</v>
      </c>
      <c r="B32" t="s">
        <v>5</v>
      </c>
      <c r="C32" t="s">
        <v>88</v>
      </c>
      <c r="D32" t="s">
        <v>86</v>
      </c>
      <c r="E32" t="str">
        <f>HYPERLINK("https://talan.bank.gov.ua/get-user-certificate/nQenUgPCvzhxWCZLBhfj","Завантажити сертифікат")</f>
        <v>Завантажити сертифікат</v>
      </c>
    </row>
    <row r="33" spans="1:5" x14ac:dyDescent="0.3">
      <c r="A33" t="s">
        <v>89</v>
      </c>
      <c r="B33" t="s">
        <v>5</v>
      </c>
      <c r="C33" t="s">
        <v>90</v>
      </c>
      <c r="D33" t="s">
        <v>86</v>
      </c>
      <c r="E33" t="str">
        <f>HYPERLINK("https://talan.bank.gov.ua/get-user-certificate/nQenUBCfvrkfvOWgUk73","Завантажити сертифікат")</f>
        <v>Завантажити сертифікат</v>
      </c>
    </row>
    <row r="34" spans="1:5" x14ac:dyDescent="0.3">
      <c r="A34" t="s">
        <v>91</v>
      </c>
      <c r="B34" t="s">
        <v>5</v>
      </c>
      <c r="C34" t="s">
        <v>92</v>
      </c>
      <c r="D34" t="s">
        <v>86</v>
      </c>
      <c r="E34" t="str">
        <f>HYPERLINK("https://talan.bank.gov.ua/get-user-certificate/nQenUrcRmfyfXpjNNXXk","Завантажити сертифікат")</f>
        <v>Завантажити сертифікат</v>
      </c>
    </row>
    <row r="35" spans="1:5" x14ac:dyDescent="0.3">
      <c r="A35" t="s">
        <v>93</v>
      </c>
      <c r="B35" t="s">
        <v>5</v>
      </c>
      <c r="C35" t="s">
        <v>94</v>
      </c>
      <c r="D35" t="s">
        <v>86</v>
      </c>
      <c r="E35" t="str">
        <f>HYPERLINK("https://talan.bank.gov.ua/get-user-certificate/nQenU8aWs8_rEW5UHeBt","Завантажити сертифікат")</f>
        <v>Завантажити сертифікат</v>
      </c>
    </row>
    <row r="36" spans="1:5" x14ac:dyDescent="0.3">
      <c r="A36" t="s">
        <v>95</v>
      </c>
      <c r="B36" t="s">
        <v>5</v>
      </c>
      <c r="C36" t="s">
        <v>96</v>
      </c>
      <c r="D36" t="s">
        <v>97</v>
      </c>
      <c r="E36" t="str">
        <f>HYPERLINK("https://talan.bank.gov.ua/get-user-certificate/nQenUxIKyqqpcxbe9dhy","Завантажити сертифікат")</f>
        <v>Завантажити сертифікат</v>
      </c>
    </row>
    <row r="37" spans="1:5" x14ac:dyDescent="0.3">
      <c r="A37" t="s">
        <v>98</v>
      </c>
      <c r="B37" t="s">
        <v>5</v>
      </c>
      <c r="C37" t="s">
        <v>99</v>
      </c>
      <c r="D37" t="s">
        <v>100</v>
      </c>
      <c r="E37" t="str">
        <f>HYPERLINK("https://talan.bank.gov.ua/get-user-certificate/nQenUV5l5EzIL1PyIVd2","Завантажити сертифікат")</f>
        <v>Завантажити сертифікат</v>
      </c>
    </row>
    <row r="38" spans="1:5" x14ac:dyDescent="0.3">
      <c r="A38" t="s">
        <v>101</v>
      </c>
      <c r="B38" t="s">
        <v>5</v>
      </c>
      <c r="C38" t="s">
        <v>102</v>
      </c>
      <c r="D38" t="s">
        <v>103</v>
      </c>
      <c r="E38" t="str">
        <f>HYPERLINK("https://talan.bank.gov.ua/get-user-certificate/nQenUsevBIMwsjm72lXA","Завантажити сертифікат")</f>
        <v>Завантажити сертифікат</v>
      </c>
    </row>
    <row r="39" spans="1:5" x14ac:dyDescent="0.3">
      <c r="A39" t="s">
        <v>104</v>
      </c>
      <c r="B39" t="s">
        <v>5</v>
      </c>
      <c r="C39" t="s">
        <v>105</v>
      </c>
      <c r="D39" t="s">
        <v>106</v>
      </c>
      <c r="E39" t="str">
        <f>HYPERLINK("https://talan.bank.gov.ua/get-user-certificate/nQenUUrV8Q2LOSCQqMRK","Завантажити сертифікат")</f>
        <v>Завантажити сертифікат</v>
      </c>
    </row>
    <row r="40" spans="1:5" x14ac:dyDescent="0.3">
      <c r="A40" t="s">
        <v>107</v>
      </c>
      <c r="B40" t="s">
        <v>5</v>
      </c>
      <c r="C40" t="s">
        <v>108</v>
      </c>
      <c r="D40" t="s">
        <v>109</v>
      </c>
      <c r="E40" t="str">
        <f>HYPERLINK("https://talan.bank.gov.ua/get-user-certificate/nQenUua4z7Z3XHzE24LT","Завантажити сертифікат")</f>
        <v>Завантажити сертифікат</v>
      </c>
    </row>
    <row r="41" spans="1:5" x14ac:dyDescent="0.3">
      <c r="A41" t="s">
        <v>110</v>
      </c>
      <c r="B41" t="s">
        <v>5</v>
      </c>
      <c r="C41" t="s">
        <v>111</v>
      </c>
      <c r="D41" t="s">
        <v>112</v>
      </c>
      <c r="E41" t="str">
        <f>HYPERLINK("https://talan.bank.gov.ua/get-user-certificate/nQenUagXHlDa8b86r6al","Завантажити сертифікат")</f>
        <v>Завантажити сертифікат</v>
      </c>
    </row>
    <row r="42" spans="1:5" x14ac:dyDescent="0.3">
      <c r="A42" t="s">
        <v>113</v>
      </c>
      <c r="B42" t="s">
        <v>5</v>
      </c>
      <c r="C42" t="s">
        <v>114</v>
      </c>
      <c r="D42" t="s">
        <v>115</v>
      </c>
      <c r="E42" t="str">
        <f>HYPERLINK("https://talan.bank.gov.ua/get-user-certificate/nQenU_LTcerkXGl5inZh","Завантажити сертифікат")</f>
        <v>Завантажити сертифікат</v>
      </c>
    </row>
    <row r="43" spans="1:5" x14ac:dyDescent="0.3">
      <c r="A43" t="s">
        <v>116</v>
      </c>
      <c r="B43" t="s">
        <v>5</v>
      </c>
      <c r="C43" t="s">
        <v>117</v>
      </c>
      <c r="D43" t="s">
        <v>118</v>
      </c>
      <c r="E43" t="str">
        <f>HYPERLINK("https://talan.bank.gov.ua/get-user-certificate/nQenUUwdJu-lvXfDbCNg","Завантажити сертифікат")</f>
        <v>Завантажити сертифікат</v>
      </c>
    </row>
    <row r="44" spans="1:5" x14ac:dyDescent="0.3">
      <c r="A44" t="s">
        <v>119</v>
      </c>
      <c r="B44" t="s">
        <v>5</v>
      </c>
      <c r="C44" t="s">
        <v>120</v>
      </c>
      <c r="D44" t="s">
        <v>121</v>
      </c>
      <c r="E44" t="str">
        <f>HYPERLINK("https://talan.bank.gov.ua/get-user-certificate/nQenUS8WSmVDqe6BLvWX","Завантажити сертифікат")</f>
        <v>Завантажити сертифікат</v>
      </c>
    </row>
    <row r="45" spans="1:5" x14ac:dyDescent="0.3">
      <c r="A45" t="s">
        <v>122</v>
      </c>
      <c r="B45" t="s">
        <v>5</v>
      </c>
      <c r="C45" t="s">
        <v>123</v>
      </c>
      <c r="D45" t="s">
        <v>124</v>
      </c>
      <c r="E45" t="str">
        <f>HYPERLINK("https://talan.bank.gov.ua/get-user-certificate/nQenUPoHRP2soQBf1fLA","Завантажити сертифікат")</f>
        <v>Завантажити сертифікат</v>
      </c>
    </row>
    <row r="46" spans="1:5" x14ac:dyDescent="0.3">
      <c r="A46" t="s">
        <v>125</v>
      </c>
      <c r="B46" t="s">
        <v>5</v>
      </c>
      <c r="C46" t="s">
        <v>126</v>
      </c>
      <c r="D46" t="s">
        <v>127</v>
      </c>
      <c r="E46" t="str">
        <f>HYPERLINK("https://talan.bank.gov.ua/get-user-certificate/nQenU8dhTejmjZ7oz6LZ","Завантажити сертифікат")</f>
        <v>Завантажити сертифікат</v>
      </c>
    </row>
    <row r="47" spans="1:5" x14ac:dyDescent="0.3">
      <c r="A47" t="s">
        <v>128</v>
      </c>
      <c r="B47" t="s">
        <v>5</v>
      </c>
      <c r="C47" t="s">
        <v>129</v>
      </c>
      <c r="D47" t="s">
        <v>127</v>
      </c>
      <c r="E47" t="str">
        <f>HYPERLINK("https://talan.bank.gov.ua/get-user-certificate/nQenUo6pr0at9olsm5Lj","Завантажити сертифікат")</f>
        <v>Завантажити сертифікат</v>
      </c>
    </row>
    <row r="48" spans="1:5" x14ac:dyDescent="0.3">
      <c r="A48" t="s">
        <v>130</v>
      </c>
      <c r="B48" t="s">
        <v>5</v>
      </c>
      <c r="C48" t="s">
        <v>131</v>
      </c>
      <c r="D48" t="s">
        <v>127</v>
      </c>
      <c r="E48" t="str">
        <f>HYPERLINK("https://talan.bank.gov.ua/get-user-certificate/nQenU_5RVRKnDRcsY-Cc","Завантажити сертифікат")</f>
        <v>Завантажити сертифікат</v>
      </c>
    </row>
    <row r="49" spans="1:5" x14ac:dyDescent="0.3">
      <c r="A49" t="s">
        <v>132</v>
      </c>
      <c r="B49" t="s">
        <v>5</v>
      </c>
      <c r="C49" t="s">
        <v>133</v>
      </c>
      <c r="D49" t="s">
        <v>127</v>
      </c>
      <c r="E49" t="str">
        <f>HYPERLINK("https://talan.bank.gov.ua/get-user-certificate/nQenUapdVUK89nlnBmBO","Завантажити сертифікат")</f>
        <v>Завантажити сертифікат</v>
      </c>
    </row>
    <row r="50" spans="1:5" x14ac:dyDescent="0.3">
      <c r="A50" t="s">
        <v>134</v>
      </c>
      <c r="B50" t="s">
        <v>5</v>
      </c>
      <c r="C50" t="s">
        <v>135</v>
      </c>
      <c r="D50" t="s">
        <v>127</v>
      </c>
      <c r="E50" t="str">
        <f>HYPERLINK("https://talan.bank.gov.ua/get-user-certificate/nQenUl51mBZJOYTZiVjt","Завантажити сертифікат")</f>
        <v>Завантажити сертифікат</v>
      </c>
    </row>
    <row r="51" spans="1:5" x14ac:dyDescent="0.3">
      <c r="A51" t="s">
        <v>136</v>
      </c>
      <c r="B51" t="s">
        <v>5</v>
      </c>
      <c r="C51" t="s">
        <v>137</v>
      </c>
      <c r="D51" t="s">
        <v>138</v>
      </c>
      <c r="E51" t="str">
        <f>HYPERLINK("https://talan.bank.gov.ua/get-user-certificate/nQenUKZcFhvppjwBxGLO","Завантажити сертифікат")</f>
        <v>Завантажити сертифікат</v>
      </c>
    </row>
    <row r="52" spans="1:5" x14ac:dyDescent="0.3">
      <c r="A52" t="s">
        <v>139</v>
      </c>
      <c r="B52" t="s">
        <v>5</v>
      </c>
      <c r="C52" t="s">
        <v>140</v>
      </c>
      <c r="D52" t="s">
        <v>138</v>
      </c>
      <c r="E52" t="str">
        <f>HYPERLINK("https://talan.bank.gov.ua/get-user-certificate/nQenUqB6gfUX1ckoXlat","Завантажити сертифікат")</f>
        <v>Завантажити сертифікат</v>
      </c>
    </row>
    <row r="53" spans="1:5" x14ac:dyDescent="0.3">
      <c r="A53" t="s">
        <v>141</v>
      </c>
      <c r="B53" t="s">
        <v>5</v>
      </c>
      <c r="C53" t="s">
        <v>142</v>
      </c>
      <c r="D53" t="s">
        <v>138</v>
      </c>
      <c r="E53" t="str">
        <f>HYPERLINK("https://talan.bank.gov.ua/get-user-certificate/nQenUJmt_8Bxg9lPdv2a","Завантажити сертифікат")</f>
        <v>Завантажити сертифікат</v>
      </c>
    </row>
    <row r="54" spans="1:5" x14ac:dyDescent="0.3">
      <c r="A54" t="s">
        <v>143</v>
      </c>
      <c r="B54" t="s">
        <v>5</v>
      </c>
      <c r="C54" t="s">
        <v>144</v>
      </c>
      <c r="D54" t="s">
        <v>138</v>
      </c>
      <c r="E54" t="str">
        <f>HYPERLINK("https://talan.bank.gov.ua/get-user-certificate/nQenUTzphZaNlp6bxZB9","Завантажити сертифікат")</f>
        <v>Завантажити сертифікат</v>
      </c>
    </row>
    <row r="55" spans="1:5" x14ac:dyDescent="0.3">
      <c r="A55" t="s">
        <v>145</v>
      </c>
      <c r="B55" t="s">
        <v>5</v>
      </c>
      <c r="C55" t="s">
        <v>146</v>
      </c>
      <c r="D55" t="s">
        <v>147</v>
      </c>
      <c r="E55" t="str">
        <f>HYPERLINK("https://talan.bank.gov.ua/get-user-certificate/nQenU36LdLkcnSZigOZK","Завантажити сертифікат")</f>
        <v>Завантажити сертифікат</v>
      </c>
    </row>
    <row r="56" spans="1:5" x14ac:dyDescent="0.3">
      <c r="A56" t="s">
        <v>148</v>
      </c>
      <c r="B56" t="s">
        <v>5</v>
      </c>
      <c r="C56" t="s">
        <v>149</v>
      </c>
      <c r="D56" t="s">
        <v>150</v>
      </c>
      <c r="E56" t="str">
        <f>HYPERLINK("https://talan.bank.gov.ua/get-user-certificate/nQenUURVZGLGM1Pv112m","Завантажити сертифікат")</f>
        <v>Завантажити сертифікат</v>
      </c>
    </row>
    <row r="57" spans="1:5" x14ac:dyDescent="0.3">
      <c r="A57" t="s">
        <v>151</v>
      </c>
      <c r="B57" t="s">
        <v>5</v>
      </c>
      <c r="C57" t="s">
        <v>152</v>
      </c>
      <c r="D57" t="s">
        <v>153</v>
      </c>
      <c r="E57" t="str">
        <f>HYPERLINK("https://talan.bank.gov.ua/get-user-certificate/nQenUZVxTajRAJzAwqTX","Завантажити сертифікат")</f>
        <v>Завантажити сертифікат</v>
      </c>
    </row>
    <row r="58" spans="1:5" x14ac:dyDescent="0.3">
      <c r="A58" t="s">
        <v>154</v>
      </c>
      <c r="B58" t="s">
        <v>5</v>
      </c>
      <c r="C58" t="s">
        <v>155</v>
      </c>
      <c r="D58" t="s">
        <v>156</v>
      </c>
      <c r="E58" t="str">
        <f>HYPERLINK("https://talan.bank.gov.ua/get-user-certificate/nQenU0pk_W73sHXkAyvb","Завантажити сертифікат")</f>
        <v>Завантажити сертифікат</v>
      </c>
    </row>
    <row r="59" spans="1:5" x14ac:dyDescent="0.3">
      <c r="A59" t="s">
        <v>157</v>
      </c>
      <c r="B59" t="s">
        <v>5</v>
      </c>
      <c r="C59" t="s">
        <v>158</v>
      </c>
      <c r="D59" t="s">
        <v>156</v>
      </c>
      <c r="E59" t="str">
        <f>HYPERLINK("https://talan.bank.gov.ua/get-user-certificate/nQenUuS-M8--dCFyqBps","Завантажити сертифікат")</f>
        <v>Завантажити сертифікат</v>
      </c>
    </row>
    <row r="60" spans="1:5" x14ac:dyDescent="0.3">
      <c r="A60" t="s">
        <v>159</v>
      </c>
      <c r="B60" t="s">
        <v>5</v>
      </c>
      <c r="C60" t="s">
        <v>160</v>
      </c>
      <c r="D60" t="s">
        <v>161</v>
      </c>
      <c r="E60" t="str">
        <f>HYPERLINK("https://talan.bank.gov.ua/get-user-certificate/nQenUaSFZMa-c02eahag","Завантажити сертифікат")</f>
        <v>Завантажити сертифікат</v>
      </c>
    </row>
    <row r="61" spans="1:5" x14ac:dyDescent="0.3">
      <c r="A61" t="s">
        <v>162</v>
      </c>
      <c r="B61" t="s">
        <v>5</v>
      </c>
      <c r="C61" t="s">
        <v>163</v>
      </c>
      <c r="D61" t="s">
        <v>161</v>
      </c>
      <c r="E61" t="str">
        <f>HYPERLINK("https://talan.bank.gov.ua/get-user-certificate/nQenU2oHjkJzt7uh4rUl","Завантажити сертифікат")</f>
        <v>Завантажити сертифікат</v>
      </c>
    </row>
    <row r="62" spans="1:5" x14ac:dyDescent="0.3">
      <c r="A62" t="s">
        <v>164</v>
      </c>
      <c r="B62" t="s">
        <v>5</v>
      </c>
      <c r="C62" t="s">
        <v>165</v>
      </c>
      <c r="D62" t="s">
        <v>161</v>
      </c>
      <c r="E62" t="str">
        <f>HYPERLINK("https://talan.bank.gov.ua/get-user-certificate/nQenUXnBUq64xWp4QCAC","Завантажити сертифікат")</f>
        <v>Завантажити сертифікат</v>
      </c>
    </row>
    <row r="63" spans="1:5" x14ac:dyDescent="0.3">
      <c r="A63" t="s">
        <v>166</v>
      </c>
      <c r="B63" t="s">
        <v>5</v>
      </c>
      <c r="C63" t="s">
        <v>167</v>
      </c>
      <c r="D63" t="s">
        <v>161</v>
      </c>
      <c r="E63" t="str">
        <f>HYPERLINK("https://talan.bank.gov.ua/get-user-certificate/nQenUhYS7V8nkoDBq3EG","Завантажити сертифікат")</f>
        <v>Завантажити сертифікат</v>
      </c>
    </row>
    <row r="64" spans="1:5" x14ac:dyDescent="0.3">
      <c r="A64" t="s">
        <v>168</v>
      </c>
      <c r="B64" t="s">
        <v>5</v>
      </c>
      <c r="C64" t="s">
        <v>169</v>
      </c>
      <c r="D64" t="s">
        <v>161</v>
      </c>
      <c r="E64" t="str">
        <f>HYPERLINK("https://talan.bank.gov.ua/get-user-certificate/nQenUIAVN6I2Cs72ebev","Завантажити сертифікат")</f>
        <v>Завантажити сертифікат</v>
      </c>
    </row>
    <row r="65" spans="1:5" x14ac:dyDescent="0.3">
      <c r="A65" t="s">
        <v>170</v>
      </c>
      <c r="B65" t="s">
        <v>5</v>
      </c>
      <c r="C65" t="s">
        <v>171</v>
      </c>
      <c r="D65" t="s">
        <v>161</v>
      </c>
      <c r="E65" t="str">
        <f>HYPERLINK("https://talan.bank.gov.ua/get-user-certificate/nQenU1SdBZzP01oBbopq","Завантажити сертифікат")</f>
        <v>Завантажити сертифікат</v>
      </c>
    </row>
    <row r="66" spans="1:5" x14ac:dyDescent="0.3">
      <c r="A66" t="s">
        <v>172</v>
      </c>
      <c r="B66" t="s">
        <v>5</v>
      </c>
      <c r="C66" t="s">
        <v>173</v>
      </c>
      <c r="D66" t="s">
        <v>161</v>
      </c>
      <c r="E66" t="str">
        <f>HYPERLINK("https://talan.bank.gov.ua/get-user-certificate/nQenUnViyla23VBKqp14","Завантажити сертифікат")</f>
        <v>Завантажити сертифікат</v>
      </c>
    </row>
    <row r="67" spans="1:5" x14ac:dyDescent="0.3">
      <c r="A67" t="s">
        <v>174</v>
      </c>
      <c r="B67" t="s">
        <v>5</v>
      </c>
      <c r="C67" t="s">
        <v>175</v>
      </c>
      <c r="D67" t="s">
        <v>161</v>
      </c>
      <c r="E67" t="str">
        <f>HYPERLINK("https://talan.bank.gov.ua/get-user-certificate/nQenUrvZ1mD5nyV7u0GN","Завантажити сертифікат")</f>
        <v>Завантажити сертифікат</v>
      </c>
    </row>
    <row r="68" spans="1:5" x14ac:dyDescent="0.3">
      <c r="A68" t="s">
        <v>176</v>
      </c>
      <c r="B68" t="s">
        <v>5</v>
      </c>
      <c r="C68" t="s">
        <v>177</v>
      </c>
      <c r="D68" t="s">
        <v>178</v>
      </c>
      <c r="E68" t="str">
        <f>HYPERLINK("https://talan.bank.gov.ua/get-user-certificate/nQenUtiJZCXRnZTmoi73","Завантажити сертифікат")</f>
        <v>Завантажити сертифікат</v>
      </c>
    </row>
    <row r="69" spans="1:5" x14ac:dyDescent="0.3">
      <c r="A69" t="s">
        <v>179</v>
      </c>
      <c r="B69" t="s">
        <v>5</v>
      </c>
      <c r="C69" t="s">
        <v>180</v>
      </c>
      <c r="D69" t="s">
        <v>181</v>
      </c>
      <c r="E69" t="str">
        <f>HYPERLINK("https://talan.bank.gov.ua/get-user-certificate/nQenUWLn8jLGaH5Or1L7","Завантажити сертифікат")</f>
        <v>Завантажити сертифікат</v>
      </c>
    </row>
    <row r="70" spans="1:5" x14ac:dyDescent="0.3">
      <c r="A70" t="s">
        <v>182</v>
      </c>
      <c r="B70" t="s">
        <v>5</v>
      </c>
      <c r="C70" t="s">
        <v>183</v>
      </c>
      <c r="D70" t="s">
        <v>184</v>
      </c>
      <c r="E70" t="str">
        <f>HYPERLINK("https://talan.bank.gov.ua/get-user-certificate/nQenUP6LIsnqyL1HcYaX","Завантажити сертифікат")</f>
        <v>Завантажити сертифікат</v>
      </c>
    </row>
    <row r="71" spans="1:5" x14ac:dyDescent="0.3">
      <c r="A71" t="s">
        <v>185</v>
      </c>
      <c r="B71" t="s">
        <v>5</v>
      </c>
      <c r="C71" t="s">
        <v>186</v>
      </c>
      <c r="D71" t="s">
        <v>187</v>
      </c>
      <c r="E71" t="str">
        <f>HYPERLINK("https://talan.bank.gov.ua/get-user-certificate/nQenUJUTxcF-wRqMZIn9","Завантажити сертифікат")</f>
        <v>Завантажити сертифікат</v>
      </c>
    </row>
    <row r="72" spans="1:5" x14ac:dyDescent="0.3">
      <c r="A72" t="s">
        <v>188</v>
      </c>
      <c r="B72" t="s">
        <v>5</v>
      </c>
      <c r="C72" t="s">
        <v>189</v>
      </c>
      <c r="D72" t="s">
        <v>190</v>
      </c>
      <c r="E72" t="str">
        <f>HYPERLINK("https://talan.bank.gov.ua/get-user-certificate/nQenUh2ffJcOOScwL7Fc","Завантажити сертифікат")</f>
        <v>Завантажити сертифікат</v>
      </c>
    </row>
    <row r="73" spans="1:5" x14ac:dyDescent="0.3">
      <c r="A73" t="s">
        <v>191</v>
      </c>
      <c r="B73" t="s">
        <v>5</v>
      </c>
      <c r="C73" t="s">
        <v>192</v>
      </c>
      <c r="D73" t="s">
        <v>193</v>
      </c>
      <c r="E73" t="str">
        <f>HYPERLINK("https://talan.bank.gov.ua/get-user-certificate/nQenUBtLPY-76Uo73Vvp","Завантажити сертифікат")</f>
        <v>Завантажити сертифікат</v>
      </c>
    </row>
    <row r="74" spans="1:5" x14ac:dyDescent="0.3">
      <c r="A74" t="s">
        <v>194</v>
      </c>
      <c r="B74" t="s">
        <v>5</v>
      </c>
      <c r="C74" t="s">
        <v>195</v>
      </c>
      <c r="D74" t="s">
        <v>196</v>
      </c>
      <c r="E74" t="str">
        <f>HYPERLINK("https://talan.bank.gov.ua/get-user-certificate/nQenUHg3eeeL8c2W4zLJ","Завантажити сертифікат")</f>
        <v>Завантажити сертифікат</v>
      </c>
    </row>
    <row r="75" spans="1:5" x14ac:dyDescent="0.3">
      <c r="A75" t="s">
        <v>197</v>
      </c>
      <c r="B75" t="s">
        <v>5</v>
      </c>
      <c r="C75" t="s">
        <v>198</v>
      </c>
      <c r="D75" t="s">
        <v>199</v>
      </c>
      <c r="E75" t="str">
        <f>HYPERLINK("https://talan.bank.gov.ua/get-user-certificate/nQenUhY8GtYQTuYOvaX6","Завантажити сертифікат")</f>
        <v>Завантажити сертифікат</v>
      </c>
    </row>
    <row r="76" spans="1:5" x14ac:dyDescent="0.3">
      <c r="A76" t="s">
        <v>200</v>
      </c>
      <c r="B76" t="s">
        <v>5</v>
      </c>
      <c r="C76" t="s">
        <v>201</v>
      </c>
      <c r="D76" t="s">
        <v>202</v>
      </c>
      <c r="E76" t="str">
        <f>HYPERLINK("https://talan.bank.gov.ua/get-user-certificate/nQenUuXVRcV6mrfNGsIg","Завантажити сертифікат")</f>
        <v>Завантажити сертифікат</v>
      </c>
    </row>
    <row r="77" spans="1:5" x14ac:dyDescent="0.3">
      <c r="A77" t="s">
        <v>203</v>
      </c>
      <c r="B77" t="s">
        <v>5</v>
      </c>
      <c r="C77" t="s">
        <v>204</v>
      </c>
      <c r="D77" t="s">
        <v>205</v>
      </c>
      <c r="E77" t="str">
        <f>HYPERLINK("https://talan.bank.gov.ua/get-user-certificate/nQenU8fz2R9DsRWV4Ecx","Завантажити сертифікат")</f>
        <v>Завантажити сертифікат</v>
      </c>
    </row>
    <row r="78" spans="1:5" x14ac:dyDescent="0.3">
      <c r="A78" t="s">
        <v>206</v>
      </c>
      <c r="B78" t="s">
        <v>5</v>
      </c>
      <c r="C78" t="s">
        <v>207</v>
      </c>
      <c r="D78" t="s">
        <v>208</v>
      </c>
      <c r="E78" t="str">
        <f>HYPERLINK("https://talan.bank.gov.ua/get-user-certificate/nQenULBDsDPKoLXKwIFV","Завантажити сертифікат")</f>
        <v>Завантажити сертифікат</v>
      </c>
    </row>
    <row r="79" spans="1:5" x14ac:dyDescent="0.3">
      <c r="A79" t="s">
        <v>209</v>
      </c>
      <c r="B79" t="s">
        <v>5</v>
      </c>
      <c r="C79" t="s">
        <v>210</v>
      </c>
      <c r="D79" t="s">
        <v>211</v>
      </c>
      <c r="E79" t="str">
        <f>HYPERLINK("https://talan.bank.gov.ua/get-user-certificate/nQenUoX-LBn2e49-LZpO","Завантажити сертифікат")</f>
        <v>Завантажити сертифікат</v>
      </c>
    </row>
    <row r="80" spans="1:5" x14ac:dyDescent="0.3">
      <c r="A80" t="s">
        <v>212</v>
      </c>
      <c r="B80" t="s">
        <v>5</v>
      </c>
      <c r="C80" t="s">
        <v>213</v>
      </c>
      <c r="D80" t="s">
        <v>214</v>
      </c>
      <c r="E80" t="str">
        <f>HYPERLINK("https://talan.bank.gov.ua/get-user-certificate/nQenUc94QW4jaXWXOH20","Завантажити сертифікат")</f>
        <v>Завантажити сертифікат</v>
      </c>
    </row>
    <row r="81" spans="1:5" x14ac:dyDescent="0.3">
      <c r="A81" t="s">
        <v>215</v>
      </c>
      <c r="B81" t="s">
        <v>5</v>
      </c>
      <c r="C81" t="s">
        <v>216</v>
      </c>
      <c r="D81" t="s">
        <v>217</v>
      </c>
      <c r="E81" t="str">
        <f>HYPERLINK("https://talan.bank.gov.ua/get-user-certificate/nQenUfVpuLLWR1UfI3ir","Завантажити сертифікат")</f>
        <v>Завантажити сертифікат</v>
      </c>
    </row>
    <row r="82" spans="1:5" x14ac:dyDescent="0.3">
      <c r="A82" t="s">
        <v>218</v>
      </c>
      <c r="B82" t="s">
        <v>5</v>
      </c>
      <c r="C82" t="s">
        <v>219</v>
      </c>
      <c r="D82" t="s">
        <v>220</v>
      </c>
      <c r="E82" t="str">
        <f>HYPERLINK("https://talan.bank.gov.ua/get-user-certificate/nQenUgupKKb5VKWDQ9r-","Завантажити сертифікат")</f>
        <v>Завантажити сертифікат</v>
      </c>
    </row>
    <row r="83" spans="1:5" x14ac:dyDescent="0.3">
      <c r="A83" t="s">
        <v>221</v>
      </c>
      <c r="B83" t="s">
        <v>5</v>
      </c>
      <c r="C83" t="s">
        <v>222</v>
      </c>
      <c r="D83" t="s">
        <v>220</v>
      </c>
      <c r="E83" t="str">
        <f>HYPERLINK("https://talan.bank.gov.ua/get-user-certificate/nQenU0dBnwolVA2iS9nj","Завантажити сертифікат")</f>
        <v>Завантажити сертифікат</v>
      </c>
    </row>
    <row r="84" spans="1:5" x14ac:dyDescent="0.3">
      <c r="A84" t="s">
        <v>223</v>
      </c>
      <c r="B84" t="s">
        <v>5</v>
      </c>
      <c r="C84" t="s">
        <v>224</v>
      </c>
      <c r="D84" t="s">
        <v>220</v>
      </c>
      <c r="E84" t="str">
        <f>HYPERLINK("https://talan.bank.gov.ua/get-user-certificate/nQenUDgp7X8N8BlcK11x","Завантажити сертифікат")</f>
        <v>Завантажити сертифікат</v>
      </c>
    </row>
    <row r="85" spans="1:5" x14ac:dyDescent="0.3">
      <c r="A85" t="s">
        <v>225</v>
      </c>
      <c r="B85" t="s">
        <v>5</v>
      </c>
      <c r="C85" t="s">
        <v>226</v>
      </c>
      <c r="D85" t="s">
        <v>220</v>
      </c>
      <c r="E85" t="str">
        <f>HYPERLINK("https://talan.bank.gov.ua/get-user-certificate/nQenU1uuEVNVV2Yynof_","Завантажити сертифікат")</f>
        <v>Завантажити сертифікат</v>
      </c>
    </row>
    <row r="86" spans="1:5" x14ac:dyDescent="0.3">
      <c r="A86" t="s">
        <v>227</v>
      </c>
      <c r="B86" t="s">
        <v>5</v>
      </c>
      <c r="C86" t="s">
        <v>228</v>
      </c>
      <c r="D86" t="s">
        <v>220</v>
      </c>
      <c r="E86" t="str">
        <f>HYPERLINK("https://talan.bank.gov.ua/get-user-certificate/nQenUFQZ2I9s0m3xZLSd","Завантажити сертифікат")</f>
        <v>Завантажити сертифікат</v>
      </c>
    </row>
    <row r="87" spans="1:5" x14ac:dyDescent="0.3">
      <c r="A87" t="s">
        <v>229</v>
      </c>
      <c r="B87" t="s">
        <v>5</v>
      </c>
      <c r="C87" t="s">
        <v>230</v>
      </c>
      <c r="D87" t="s">
        <v>220</v>
      </c>
      <c r="E87" t="str">
        <f>HYPERLINK("https://talan.bank.gov.ua/get-user-certificate/nQenUfk4x3q0JoVU4V-i","Завантажити сертифікат")</f>
        <v>Завантажити сертифікат</v>
      </c>
    </row>
    <row r="88" spans="1:5" x14ac:dyDescent="0.3">
      <c r="A88" t="s">
        <v>231</v>
      </c>
      <c r="B88" t="s">
        <v>5</v>
      </c>
      <c r="C88" t="s">
        <v>232</v>
      </c>
      <c r="D88" t="s">
        <v>220</v>
      </c>
      <c r="E88" t="str">
        <f>HYPERLINK("https://talan.bank.gov.ua/get-user-certificate/nQenU9-ejOouNGUQrxIX","Завантажити сертифікат")</f>
        <v>Завантажити сертифікат</v>
      </c>
    </row>
    <row r="89" spans="1:5" x14ac:dyDescent="0.3">
      <c r="A89" t="s">
        <v>233</v>
      </c>
      <c r="B89" t="s">
        <v>5</v>
      </c>
      <c r="C89" t="s">
        <v>234</v>
      </c>
      <c r="D89" t="s">
        <v>220</v>
      </c>
      <c r="E89" t="str">
        <f>HYPERLINK("https://talan.bank.gov.ua/get-user-certificate/nQenUzlsiMdJc448X8nN","Завантажити сертифікат")</f>
        <v>Завантажити сертифікат</v>
      </c>
    </row>
    <row r="90" spans="1:5" x14ac:dyDescent="0.3">
      <c r="A90" t="s">
        <v>235</v>
      </c>
      <c r="B90" t="s">
        <v>5</v>
      </c>
      <c r="C90" t="s">
        <v>236</v>
      </c>
      <c r="D90" t="s">
        <v>237</v>
      </c>
      <c r="E90" t="str">
        <f>HYPERLINK("https://talan.bank.gov.ua/get-user-certificate/nQenU6qGAcGETVzPGDgw","Завантажити сертифікат")</f>
        <v>Завантажити сертифікат</v>
      </c>
    </row>
    <row r="91" spans="1:5" x14ac:dyDescent="0.3">
      <c r="A91" t="s">
        <v>238</v>
      </c>
      <c r="B91" t="s">
        <v>5</v>
      </c>
      <c r="C91" t="s">
        <v>239</v>
      </c>
      <c r="D91" t="s">
        <v>237</v>
      </c>
      <c r="E91" t="str">
        <f>HYPERLINK("https://talan.bank.gov.ua/get-user-certificate/nQenUBEbYiJ2nCCr6JsO","Завантажити сертифікат")</f>
        <v>Завантажити сертифікат</v>
      </c>
    </row>
    <row r="92" spans="1:5" x14ac:dyDescent="0.3">
      <c r="A92" t="s">
        <v>240</v>
      </c>
      <c r="B92" t="s">
        <v>5</v>
      </c>
      <c r="C92" t="s">
        <v>241</v>
      </c>
      <c r="D92" t="s">
        <v>237</v>
      </c>
      <c r="E92" t="str">
        <f>HYPERLINK("https://talan.bank.gov.ua/get-user-certificate/nQenUbLfTnamqxJp1l38","Завантажити сертифікат")</f>
        <v>Завантажити сертифікат</v>
      </c>
    </row>
    <row r="93" spans="1:5" x14ac:dyDescent="0.3">
      <c r="A93" t="s">
        <v>242</v>
      </c>
      <c r="B93" t="s">
        <v>5</v>
      </c>
      <c r="C93" t="s">
        <v>243</v>
      </c>
      <c r="D93" t="s">
        <v>237</v>
      </c>
      <c r="E93" t="str">
        <f>HYPERLINK("https://talan.bank.gov.ua/get-user-certificate/nQenUxM1RcwvqQOYLnMF","Завантажити сертифікат")</f>
        <v>Завантажити сертифікат</v>
      </c>
    </row>
    <row r="94" spans="1:5" x14ac:dyDescent="0.3">
      <c r="A94" t="s">
        <v>244</v>
      </c>
      <c r="B94" t="s">
        <v>5</v>
      </c>
      <c r="C94" t="s">
        <v>245</v>
      </c>
      <c r="D94" t="s">
        <v>237</v>
      </c>
      <c r="E94" t="str">
        <f>HYPERLINK("https://talan.bank.gov.ua/get-user-certificate/nQenU0a-ZUqWRUMc4l-R","Завантажити сертифікат")</f>
        <v>Завантажити сертифікат</v>
      </c>
    </row>
    <row r="95" spans="1:5" x14ac:dyDescent="0.3">
      <c r="A95" t="s">
        <v>246</v>
      </c>
      <c r="B95" t="s">
        <v>5</v>
      </c>
      <c r="C95" t="s">
        <v>247</v>
      </c>
      <c r="D95" t="s">
        <v>237</v>
      </c>
      <c r="E95" t="str">
        <f>HYPERLINK("https://talan.bank.gov.ua/get-user-certificate/nQenU3Z-NvTcnZrmgrnD","Завантажити сертифікат")</f>
        <v>Завантажити сертифікат</v>
      </c>
    </row>
    <row r="96" spans="1:5" x14ac:dyDescent="0.3">
      <c r="A96" t="s">
        <v>248</v>
      </c>
      <c r="B96" t="s">
        <v>5</v>
      </c>
      <c r="C96" t="s">
        <v>249</v>
      </c>
      <c r="D96" t="s">
        <v>237</v>
      </c>
      <c r="E96" t="str">
        <f>HYPERLINK("https://talan.bank.gov.ua/get-user-certificate/nQenUD-dilnfhYnwzIax","Завантажити сертифікат")</f>
        <v>Завантажити сертифікат</v>
      </c>
    </row>
    <row r="97" spans="1:5" x14ac:dyDescent="0.3">
      <c r="A97" t="s">
        <v>250</v>
      </c>
      <c r="B97" t="s">
        <v>5</v>
      </c>
      <c r="C97" t="s">
        <v>251</v>
      </c>
      <c r="D97" t="s">
        <v>252</v>
      </c>
      <c r="E97" t="str">
        <f>HYPERLINK("https://talan.bank.gov.ua/get-user-certificate/nQenUKdGTVhDLM3rvlTW","Завантажити сертифікат")</f>
        <v>Завантажити сертифікат</v>
      </c>
    </row>
    <row r="98" spans="1:5" x14ac:dyDescent="0.3">
      <c r="A98" t="s">
        <v>253</v>
      </c>
      <c r="B98" t="s">
        <v>5</v>
      </c>
      <c r="C98" t="s">
        <v>254</v>
      </c>
      <c r="D98" t="s">
        <v>255</v>
      </c>
      <c r="E98" t="str">
        <f>HYPERLINK("https://talan.bank.gov.ua/get-user-certificate/nQenUZrIMpNUsNFomSwb","Завантажити сертифікат")</f>
        <v>Завантажити сертифікат</v>
      </c>
    </row>
    <row r="99" spans="1:5" x14ac:dyDescent="0.3">
      <c r="A99" t="s">
        <v>256</v>
      </c>
      <c r="B99" t="s">
        <v>5</v>
      </c>
      <c r="C99" t="s">
        <v>257</v>
      </c>
      <c r="D99" t="s">
        <v>258</v>
      </c>
      <c r="E99" t="str">
        <f>HYPERLINK("https://talan.bank.gov.ua/get-user-certificate/nQenUxLnpBFxb2Xg78M9","Завантажити сертифікат")</f>
        <v>Завантажити сертифікат</v>
      </c>
    </row>
    <row r="100" spans="1:5" x14ac:dyDescent="0.3">
      <c r="A100" t="s">
        <v>259</v>
      </c>
      <c r="B100" t="s">
        <v>5</v>
      </c>
      <c r="C100" t="s">
        <v>260</v>
      </c>
      <c r="D100" t="s">
        <v>261</v>
      </c>
      <c r="E100" t="str">
        <f>HYPERLINK("https://talan.bank.gov.ua/get-user-certificate/nQenU8SDFSO70HUjoGbH","Завантажити сертифікат")</f>
        <v>Завантажити сертифікат</v>
      </c>
    </row>
    <row r="101" spans="1:5" x14ac:dyDescent="0.3">
      <c r="A101" t="s">
        <v>262</v>
      </c>
      <c r="B101" t="s">
        <v>5</v>
      </c>
      <c r="C101" t="s">
        <v>263</v>
      </c>
      <c r="D101" t="s">
        <v>264</v>
      </c>
      <c r="E101" t="str">
        <f>HYPERLINK("https://talan.bank.gov.ua/get-user-certificate/nQenU_lpNY5yQNC5ydOz","Завантажити сертифікат")</f>
        <v>Завантажити сертифікат</v>
      </c>
    </row>
    <row r="102" spans="1:5" x14ac:dyDescent="0.3">
      <c r="A102" t="s">
        <v>265</v>
      </c>
      <c r="B102" t="s">
        <v>5</v>
      </c>
      <c r="C102" t="s">
        <v>266</v>
      </c>
      <c r="D102" t="s">
        <v>267</v>
      </c>
      <c r="E102" t="str">
        <f>HYPERLINK("https://talan.bank.gov.ua/get-user-certificate/nQenU1SxtJSG_W2VuREP","Завантажити сертифікат")</f>
        <v>Завантажити сертифікат</v>
      </c>
    </row>
    <row r="103" spans="1:5" x14ac:dyDescent="0.3">
      <c r="A103" t="s">
        <v>268</v>
      </c>
      <c r="B103" t="s">
        <v>5</v>
      </c>
      <c r="C103" t="s">
        <v>269</v>
      </c>
      <c r="D103" t="s">
        <v>270</v>
      </c>
      <c r="E103" t="str">
        <f>HYPERLINK("https://talan.bank.gov.ua/get-user-certificate/nQenU1K28TWEs6Hc4AWq","Завантажити сертифікат")</f>
        <v>Завантажити сертифікат</v>
      </c>
    </row>
    <row r="104" spans="1:5" x14ac:dyDescent="0.3">
      <c r="A104" t="s">
        <v>271</v>
      </c>
      <c r="B104" t="s">
        <v>5</v>
      </c>
      <c r="C104" t="s">
        <v>272</v>
      </c>
      <c r="D104" t="s">
        <v>273</v>
      </c>
      <c r="E104" t="str">
        <f>HYPERLINK("https://talan.bank.gov.ua/get-user-certificate/nQenU3h0ufym43oo4VaU","Завантажити сертифікат")</f>
        <v>Завантажити сертифікат</v>
      </c>
    </row>
    <row r="105" spans="1:5" x14ac:dyDescent="0.3">
      <c r="A105" t="s">
        <v>274</v>
      </c>
      <c r="B105" t="s">
        <v>5</v>
      </c>
      <c r="C105" t="s">
        <v>275</v>
      </c>
      <c r="D105" t="s">
        <v>276</v>
      </c>
      <c r="E105" t="str">
        <f>HYPERLINK("https://talan.bank.gov.ua/get-user-certificate/nQenUqz_TtaAg1KUxRq4","Завантажити сертифікат")</f>
        <v>Завантажити сертифікат</v>
      </c>
    </row>
    <row r="106" spans="1:5" x14ac:dyDescent="0.3">
      <c r="A106" t="s">
        <v>277</v>
      </c>
      <c r="B106" t="s">
        <v>5</v>
      </c>
      <c r="C106" t="s">
        <v>278</v>
      </c>
      <c r="D106" t="s">
        <v>279</v>
      </c>
      <c r="E106" t="str">
        <f>HYPERLINK("https://talan.bank.gov.ua/get-user-certificate/nQenUKnJWRRPj3KfUhAD","Завантажити сертифікат")</f>
        <v>Завантажити сертифікат</v>
      </c>
    </row>
    <row r="107" spans="1:5" x14ac:dyDescent="0.3">
      <c r="A107" t="s">
        <v>280</v>
      </c>
      <c r="B107" t="s">
        <v>5</v>
      </c>
      <c r="C107" t="s">
        <v>281</v>
      </c>
      <c r="D107" t="s">
        <v>282</v>
      </c>
      <c r="E107" t="str">
        <f>HYPERLINK("https://talan.bank.gov.ua/get-user-certificate/nQenUNm0P-EqE37Gi7Tp","Завантажити сертифікат")</f>
        <v>Завантажити сертифікат</v>
      </c>
    </row>
    <row r="108" spans="1:5" x14ac:dyDescent="0.3">
      <c r="A108" t="s">
        <v>283</v>
      </c>
      <c r="B108" t="s">
        <v>5</v>
      </c>
      <c r="C108" t="s">
        <v>284</v>
      </c>
      <c r="D108" t="s">
        <v>285</v>
      </c>
      <c r="E108" t="str">
        <f>HYPERLINK("https://talan.bank.gov.ua/get-user-certificate/nQenUatg9IYwP227ezdO","Завантажити сертифікат")</f>
        <v>Завантажити сертифікат</v>
      </c>
    </row>
    <row r="109" spans="1:5" x14ac:dyDescent="0.3">
      <c r="A109" t="s">
        <v>286</v>
      </c>
      <c r="B109" t="s">
        <v>5</v>
      </c>
      <c r="C109" t="s">
        <v>287</v>
      </c>
      <c r="D109" t="s">
        <v>288</v>
      </c>
      <c r="E109" t="str">
        <f>HYPERLINK("https://talan.bank.gov.ua/get-user-certificate/nQenURTNPwbzN8ZwksL7","Завантажити сертифікат")</f>
        <v>Завантажити сертифікат</v>
      </c>
    </row>
    <row r="110" spans="1:5" x14ac:dyDescent="0.3">
      <c r="A110" t="s">
        <v>289</v>
      </c>
      <c r="B110" t="s">
        <v>5</v>
      </c>
      <c r="C110" t="s">
        <v>290</v>
      </c>
      <c r="D110" t="s">
        <v>291</v>
      </c>
      <c r="E110" t="str">
        <f>HYPERLINK("https://talan.bank.gov.ua/get-user-certificate/nQenUILt8JSSmkNGv4F5","Завантажити сертифікат")</f>
        <v>Завантажити сертифікат</v>
      </c>
    </row>
    <row r="111" spans="1:5" x14ac:dyDescent="0.3">
      <c r="A111" t="s">
        <v>292</v>
      </c>
      <c r="B111" t="s">
        <v>5</v>
      </c>
      <c r="C111" t="s">
        <v>293</v>
      </c>
      <c r="D111" t="s">
        <v>294</v>
      </c>
      <c r="E111" t="str">
        <f>HYPERLINK("https://talan.bank.gov.ua/get-user-certificate/nQenU5JWvCEsrhJpYAri","Завантажити сертифікат")</f>
        <v>Завантажити сертифікат</v>
      </c>
    </row>
    <row r="112" spans="1:5" x14ac:dyDescent="0.3">
      <c r="A112" t="s">
        <v>295</v>
      </c>
      <c r="B112" t="s">
        <v>5</v>
      </c>
      <c r="C112" t="s">
        <v>296</v>
      </c>
      <c r="D112" t="s">
        <v>297</v>
      </c>
      <c r="E112" t="str">
        <f>HYPERLINK("https://talan.bank.gov.ua/get-user-certificate/nQenUr-tor_mnxkUwvfM","Завантажити сертифікат")</f>
        <v>Завантажити сертифікат</v>
      </c>
    </row>
    <row r="113" spans="1:5" x14ac:dyDescent="0.3">
      <c r="A113" t="s">
        <v>298</v>
      </c>
      <c r="B113" t="s">
        <v>5</v>
      </c>
      <c r="C113" t="s">
        <v>299</v>
      </c>
      <c r="D113" t="s">
        <v>300</v>
      </c>
      <c r="E113" t="str">
        <f>HYPERLINK("https://talan.bank.gov.ua/get-user-certificate/nQenUBz5fuCv-ChVKW2f","Завантажити сертифікат")</f>
        <v>Завантажити сертифікат</v>
      </c>
    </row>
    <row r="114" spans="1:5" x14ac:dyDescent="0.3">
      <c r="A114" t="s">
        <v>301</v>
      </c>
      <c r="B114" t="s">
        <v>5</v>
      </c>
      <c r="C114" t="s">
        <v>302</v>
      </c>
      <c r="D114" t="s">
        <v>303</v>
      </c>
      <c r="E114" t="str">
        <f>HYPERLINK("https://talan.bank.gov.ua/get-user-certificate/nQenUSM9x_68bZM_hRqo","Завантажити сертифікат")</f>
        <v>Завантажити сертифікат</v>
      </c>
    </row>
    <row r="115" spans="1:5" x14ac:dyDescent="0.3">
      <c r="A115" t="s">
        <v>304</v>
      </c>
      <c r="B115" t="s">
        <v>5</v>
      </c>
      <c r="C115" t="s">
        <v>305</v>
      </c>
      <c r="D115" t="s">
        <v>306</v>
      </c>
      <c r="E115" t="str">
        <f>HYPERLINK("https://talan.bank.gov.ua/get-user-certificate/nQenU5Cls-ODURhdxrzL","Завантажити сертифікат")</f>
        <v>Завантажити сертифікат</v>
      </c>
    </row>
    <row r="116" spans="1:5" x14ac:dyDescent="0.3">
      <c r="A116" t="s">
        <v>307</v>
      </c>
      <c r="B116" t="s">
        <v>5</v>
      </c>
      <c r="C116" t="s">
        <v>308</v>
      </c>
      <c r="D116" t="s">
        <v>309</v>
      </c>
      <c r="E116" t="str">
        <f>HYPERLINK("https://talan.bank.gov.ua/get-user-certificate/nQenUXZ2CDIVoAigKMgH","Завантажити сертифікат")</f>
        <v>Завантажити сертифікат</v>
      </c>
    </row>
    <row r="117" spans="1:5" x14ac:dyDescent="0.3">
      <c r="A117" t="s">
        <v>310</v>
      </c>
      <c r="B117" t="s">
        <v>5</v>
      </c>
      <c r="C117" t="s">
        <v>311</v>
      </c>
      <c r="D117" t="s">
        <v>312</v>
      </c>
      <c r="E117" t="str">
        <f>HYPERLINK("https://talan.bank.gov.ua/get-user-certificate/nQenUdmbmyPcUBAONKCO","Завантажити сертифікат")</f>
        <v>Завантажити сертифікат</v>
      </c>
    </row>
    <row r="118" spans="1:5" x14ac:dyDescent="0.3">
      <c r="A118" t="s">
        <v>313</v>
      </c>
      <c r="B118" t="s">
        <v>5</v>
      </c>
      <c r="C118" t="s">
        <v>314</v>
      </c>
      <c r="D118" t="s">
        <v>315</v>
      </c>
      <c r="E118" t="str">
        <f>HYPERLINK("https://talan.bank.gov.ua/get-user-certificate/nQenU-5-EEmUoVd8cP4r","Завантажити сертифікат")</f>
        <v>Завантажити сертифікат</v>
      </c>
    </row>
    <row r="119" spans="1:5" x14ac:dyDescent="0.3">
      <c r="A119" t="s">
        <v>316</v>
      </c>
      <c r="B119" t="s">
        <v>5</v>
      </c>
      <c r="C119" t="s">
        <v>317</v>
      </c>
      <c r="D119" t="s">
        <v>318</v>
      </c>
      <c r="E119" t="str">
        <f>HYPERLINK("https://talan.bank.gov.ua/get-user-certificate/nQenUeGHNO_02UXH_z1q","Завантажити сертифікат")</f>
        <v>Завантажити сертифікат</v>
      </c>
    </row>
    <row r="120" spans="1:5" x14ac:dyDescent="0.3">
      <c r="A120" t="s">
        <v>319</v>
      </c>
      <c r="B120" t="s">
        <v>5</v>
      </c>
      <c r="C120" t="s">
        <v>320</v>
      </c>
      <c r="D120" t="s">
        <v>321</v>
      </c>
      <c r="E120" t="str">
        <f>HYPERLINK("https://talan.bank.gov.ua/get-user-certificate/nQenURUd-qSFZYiNupVV","Завантажити сертифікат")</f>
        <v>Завантажити сертифікат</v>
      </c>
    </row>
    <row r="121" spans="1:5" x14ac:dyDescent="0.3">
      <c r="A121" t="s">
        <v>322</v>
      </c>
      <c r="B121" t="s">
        <v>5</v>
      </c>
      <c r="C121" t="s">
        <v>323</v>
      </c>
      <c r="D121" t="s">
        <v>324</v>
      </c>
      <c r="E121" t="str">
        <f>HYPERLINK("https://talan.bank.gov.ua/get-user-certificate/nQenU-EcI2_dqCD8fckm","Завантажити сертифікат")</f>
        <v>Завантажити сертифікат</v>
      </c>
    </row>
    <row r="122" spans="1:5" x14ac:dyDescent="0.3">
      <c r="A122" t="s">
        <v>325</v>
      </c>
      <c r="B122" t="s">
        <v>5</v>
      </c>
      <c r="C122" t="s">
        <v>326</v>
      </c>
      <c r="D122" t="s">
        <v>327</v>
      </c>
      <c r="E122" t="str">
        <f>HYPERLINK("https://talan.bank.gov.ua/get-user-certificate/nQenUaUlOHOuHHxktD66","Завантажити сертифікат")</f>
        <v>Завантажити сертифікат</v>
      </c>
    </row>
    <row r="123" spans="1:5" x14ac:dyDescent="0.3">
      <c r="A123" t="s">
        <v>328</v>
      </c>
      <c r="B123" t="s">
        <v>5</v>
      </c>
      <c r="C123" t="s">
        <v>329</v>
      </c>
      <c r="D123" t="s">
        <v>330</v>
      </c>
      <c r="E123" t="str">
        <f>HYPERLINK("https://talan.bank.gov.ua/get-user-certificate/nQenUw2LvFHvoT1cpbP5","Завантажити сертифікат")</f>
        <v>Завантажити сертифікат</v>
      </c>
    </row>
    <row r="124" spans="1:5" x14ac:dyDescent="0.3">
      <c r="A124" t="s">
        <v>331</v>
      </c>
      <c r="B124" t="s">
        <v>5</v>
      </c>
      <c r="C124" t="s">
        <v>332</v>
      </c>
      <c r="D124" t="s">
        <v>333</v>
      </c>
      <c r="E124" t="str">
        <f>HYPERLINK("https://talan.bank.gov.ua/get-user-certificate/nQenUhZ20zp-HcoRXiq4","Завантажити сертифікат")</f>
        <v>Завантажити сертифікат</v>
      </c>
    </row>
    <row r="125" spans="1:5" x14ac:dyDescent="0.3">
      <c r="A125" t="s">
        <v>334</v>
      </c>
      <c r="B125" t="s">
        <v>5</v>
      </c>
      <c r="C125" t="s">
        <v>335</v>
      </c>
      <c r="D125" t="s">
        <v>336</v>
      </c>
      <c r="E125" t="str">
        <f>HYPERLINK("https://talan.bank.gov.ua/get-user-certificate/nQenU3OjHAjGWshroRia","Завантажити сертифікат")</f>
        <v>Завантажити сертифікат</v>
      </c>
    </row>
    <row r="126" spans="1:5" x14ac:dyDescent="0.3">
      <c r="A126" t="s">
        <v>337</v>
      </c>
      <c r="B126" t="s">
        <v>5</v>
      </c>
      <c r="C126" t="s">
        <v>338</v>
      </c>
      <c r="D126" t="s">
        <v>318</v>
      </c>
      <c r="E126" t="str">
        <f>HYPERLINK("https://talan.bank.gov.ua/get-user-certificate/nQenUNre3VICcjjPD41Y","Завантажити сертифікат")</f>
        <v>Завантажити сертифікат</v>
      </c>
    </row>
    <row r="127" spans="1:5" x14ac:dyDescent="0.3">
      <c r="A127" t="s">
        <v>339</v>
      </c>
      <c r="B127" t="s">
        <v>5</v>
      </c>
      <c r="C127" t="s">
        <v>340</v>
      </c>
      <c r="D127" t="s">
        <v>341</v>
      </c>
      <c r="E127" t="str">
        <f>HYPERLINK("https://talan.bank.gov.ua/get-user-certificate/nQenUIEHJz3Dt4v5ePs3","Завантажити сертифікат")</f>
        <v>Завантажити сертифікат</v>
      </c>
    </row>
    <row r="128" spans="1:5" x14ac:dyDescent="0.3">
      <c r="A128" t="s">
        <v>342</v>
      </c>
      <c r="B128" t="s">
        <v>5</v>
      </c>
      <c r="C128" t="s">
        <v>343</v>
      </c>
      <c r="D128" t="s">
        <v>344</v>
      </c>
      <c r="E128" t="str">
        <f>HYPERLINK("https://talan.bank.gov.ua/get-user-certificate/nQenULfC_ZjNvsrlPe1F","Завантажити сертифікат")</f>
        <v>Завантажити сертифікат</v>
      </c>
    </row>
    <row r="129" spans="1:5" x14ac:dyDescent="0.3">
      <c r="A129" t="s">
        <v>345</v>
      </c>
      <c r="B129" t="s">
        <v>5</v>
      </c>
      <c r="C129" t="s">
        <v>346</v>
      </c>
      <c r="D129" t="s">
        <v>347</v>
      </c>
      <c r="E129" t="str">
        <f>HYPERLINK("https://talan.bank.gov.ua/get-user-certificate/nQenU67HrY4tY1pHqNns","Завантажити сертифікат")</f>
        <v>Завантажити сертифікат</v>
      </c>
    </row>
    <row r="130" spans="1:5" x14ac:dyDescent="0.3">
      <c r="A130" t="s">
        <v>348</v>
      </c>
      <c r="B130" t="s">
        <v>5</v>
      </c>
      <c r="C130" t="s">
        <v>349</v>
      </c>
      <c r="D130" t="s">
        <v>350</v>
      </c>
      <c r="E130" t="str">
        <f>HYPERLINK("https://talan.bank.gov.ua/get-user-certificate/nQenUkDEDR8WYFt-9S-g","Завантажити сертифікат")</f>
        <v>Завантажити сертифікат</v>
      </c>
    </row>
    <row r="131" spans="1:5" x14ac:dyDescent="0.3">
      <c r="A131" t="s">
        <v>351</v>
      </c>
      <c r="B131" t="s">
        <v>5</v>
      </c>
      <c r="C131" t="s">
        <v>352</v>
      </c>
      <c r="D131" t="s">
        <v>353</v>
      </c>
      <c r="E131" t="str">
        <f>HYPERLINK("https://talan.bank.gov.ua/get-user-certificate/nQenUHTJwjdbxHIxjMa5","Завантажити сертифікат")</f>
        <v>Завантажити сертифікат</v>
      </c>
    </row>
    <row r="132" spans="1:5" x14ac:dyDescent="0.3">
      <c r="A132" t="s">
        <v>354</v>
      </c>
      <c r="B132" t="s">
        <v>5</v>
      </c>
      <c r="C132" t="s">
        <v>355</v>
      </c>
      <c r="D132" t="s">
        <v>356</v>
      </c>
      <c r="E132" t="str">
        <f>HYPERLINK("https://talan.bank.gov.ua/get-user-certificate/nQenU9OFFhnCKouxfIF-","Завантажити сертифікат")</f>
        <v>Завантажити сертифікат</v>
      </c>
    </row>
    <row r="133" spans="1:5" x14ac:dyDescent="0.3">
      <c r="A133" t="s">
        <v>357</v>
      </c>
      <c r="B133" t="s">
        <v>5</v>
      </c>
      <c r="C133" t="s">
        <v>358</v>
      </c>
      <c r="D133" t="s">
        <v>359</v>
      </c>
      <c r="E133" t="str">
        <f>HYPERLINK("https://talan.bank.gov.ua/get-user-certificate/nQenULaDRM5kXv9ZujY2","Завантажити сертифікат")</f>
        <v>Завантажити сертифікат</v>
      </c>
    </row>
    <row r="134" spans="1:5" x14ac:dyDescent="0.3">
      <c r="A134" t="s">
        <v>360</v>
      </c>
      <c r="B134" t="s">
        <v>5</v>
      </c>
      <c r="C134" t="s">
        <v>361</v>
      </c>
      <c r="D134" t="s">
        <v>341</v>
      </c>
      <c r="E134" t="str">
        <f>HYPERLINK("https://talan.bank.gov.ua/get-user-certificate/nQenUxTziCbyiD4tb8Rv","Завантажити сертифікат")</f>
        <v>Завантажити сертифікат</v>
      </c>
    </row>
    <row r="135" spans="1:5" x14ac:dyDescent="0.3">
      <c r="A135" t="s">
        <v>362</v>
      </c>
      <c r="B135" t="s">
        <v>5</v>
      </c>
      <c r="C135" t="s">
        <v>363</v>
      </c>
      <c r="D135" t="s">
        <v>364</v>
      </c>
      <c r="E135" t="str">
        <f>HYPERLINK("https://talan.bank.gov.ua/get-user-certificate/nQenU-cxTOCiHdxVwpyP","Завантажити сертифікат")</f>
        <v>Завантажити сертифікат</v>
      </c>
    </row>
    <row r="136" spans="1:5" x14ac:dyDescent="0.3">
      <c r="A136" t="s">
        <v>365</v>
      </c>
      <c r="B136" t="s">
        <v>5</v>
      </c>
      <c r="C136" t="s">
        <v>366</v>
      </c>
      <c r="D136" t="s">
        <v>367</v>
      </c>
      <c r="E136" t="str">
        <f>HYPERLINK("https://talan.bank.gov.ua/get-user-certificate/nQenUPSMNsC0T70chBOY","Завантажити сертифікат")</f>
        <v>Завантажити сертифікат</v>
      </c>
    </row>
    <row r="137" spans="1:5" x14ac:dyDescent="0.3">
      <c r="A137" t="s">
        <v>368</v>
      </c>
      <c r="B137" t="s">
        <v>5</v>
      </c>
      <c r="C137" t="s">
        <v>369</v>
      </c>
      <c r="D137" t="s">
        <v>341</v>
      </c>
      <c r="E137" t="str">
        <f>HYPERLINK("https://talan.bank.gov.ua/get-user-certificate/nQenU5dpkpEDML2ieNzf","Завантажити сертифікат")</f>
        <v>Завантажити сертифікат</v>
      </c>
    </row>
    <row r="138" spans="1:5" x14ac:dyDescent="0.3">
      <c r="A138" t="s">
        <v>370</v>
      </c>
      <c r="B138" t="s">
        <v>5</v>
      </c>
      <c r="C138" t="s">
        <v>371</v>
      </c>
      <c r="D138" t="s">
        <v>372</v>
      </c>
      <c r="E138" t="str">
        <f>HYPERLINK("https://talan.bank.gov.ua/get-user-certificate/nQenU78dC12JaloP26Bz","Завантажити сертифікат")</f>
        <v>Завантажити сертифікат</v>
      </c>
    </row>
    <row r="139" spans="1:5" x14ac:dyDescent="0.3">
      <c r="A139" t="s">
        <v>373</v>
      </c>
      <c r="B139" t="s">
        <v>5</v>
      </c>
      <c r="C139" t="s">
        <v>374</v>
      </c>
      <c r="D139" t="s">
        <v>375</v>
      </c>
      <c r="E139" t="str">
        <f>HYPERLINK("https://talan.bank.gov.ua/get-user-certificate/nQenUvV6J-PiGqmaynzT","Завантажити сертифікат")</f>
        <v>Завантажити сертифікат</v>
      </c>
    </row>
    <row r="140" spans="1:5" x14ac:dyDescent="0.3">
      <c r="A140" t="s">
        <v>376</v>
      </c>
      <c r="B140" t="s">
        <v>5</v>
      </c>
      <c r="C140" t="s">
        <v>377</v>
      </c>
      <c r="D140" t="s">
        <v>375</v>
      </c>
      <c r="E140" t="str">
        <f>HYPERLINK("https://talan.bank.gov.ua/get-user-certificate/nQenUAiuv8LD7SWymsQu","Завантажити сертифікат")</f>
        <v>Завантажити сертифікат</v>
      </c>
    </row>
    <row r="141" spans="1:5" x14ac:dyDescent="0.3">
      <c r="A141" t="s">
        <v>378</v>
      </c>
      <c r="B141" t="s">
        <v>5</v>
      </c>
      <c r="C141" t="s">
        <v>379</v>
      </c>
      <c r="D141" t="s">
        <v>375</v>
      </c>
      <c r="E141" t="str">
        <f>HYPERLINK("https://talan.bank.gov.ua/get-user-certificate/nQenUo53bexvwqgmODpF","Завантажити сертифікат")</f>
        <v>Завантажити сертифікат</v>
      </c>
    </row>
    <row r="142" spans="1:5" x14ac:dyDescent="0.3">
      <c r="A142" t="s">
        <v>380</v>
      </c>
      <c r="B142" t="s">
        <v>5</v>
      </c>
      <c r="C142" t="s">
        <v>381</v>
      </c>
      <c r="D142" t="s">
        <v>375</v>
      </c>
      <c r="E142" t="str">
        <f>HYPERLINK("https://talan.bank.gov.ua/get-user-certificate/nQenULU8ihIR4tpzTlFq","Завантажити сертифікат")</f>
        <v>Завантажити сертифікат</v>
      </c>
    </row>
    <row r="143" spans="1:5" x14ac:dyDescent="0.3">
      <c r="A143" t="s">
        <v>382</v>
      </c>
      <c r="B143" t="s">
        <v>5</v>
      </c>
      <c r="C143" t="s">
        <v>383</v>
      </c>
      <c r="D143" t="s">
        <v>384</v>
      </c>
      <c r="E143" t="str">
        <f>HYPERLINK("https://talan.bank.gov.ua/get-user-certificate/nQenUcYQVOs5eqyUU9AA","Завантажити сертифікат")</f>
        <v>Завантажити сертифікат</v>
      </c>
    </row>
    <row r="144" spans="1:5" x14ac:dyDescent="0.3">
      <c r="A144" t="s">
        <v>385</v>
      </c>
      <c r="B144" t="s">
        <v>5</v>
      </c>
      <c r="C144" t="s">
        <v>386</v>
      </c>
      <c r="D144" t="s">
        <v>387</v>
      </c>
      <c r="E144" t="str">
        <f>HYPERLINK("https://talan.bank.gov.ua/get-user-certificate/nQenUl0C3K2DBp0PdIY_","Завантажити сертифікат")</f>
        <v>Завантажити сертифікат</v>
      </c>
    </row>
    <row r="145" spans="1:5" x14ac:dyDescent="0.3">
      <c r="A145" t="s">
        <v>388</v>
      </c>
      <c r="B145" t="s">
        <v>5</v>
      </c>
      <c r="C145" t="s">
        <v>389</v>
      </c>
      <c r="D145" t="s">
        <v>390</v>
      </c>
      <c r="E145" t="str">
        <f>HYPERLINK("https://talan.bank.gov.ua/get-user-certificate/nQenUcQRMd4bkGSuVV57","Завантажити сертифікат")</f>
        <v>Завантажити сертифікат</v>
      </c>
    </row>
    <row r="146" spans="1:5" x14ac:dyDescent="0.3">
      <c r="A146" t="s">
        <v>391</v>
      </c>
      <c r="B146" t="s">
        <v>5</v>
      </c>
      <c r="C146" t="s">
        <v>392</v>
      </c>
      <c r="D146" t="s">
        <v>390</v>
      </c>
      <c r="E146" t="str">
        <f>HYPERLINK("https://talan.bank.gov.ua/get-user-certificate/nQenU7CDxLfkKcSdJ0F3","Завантажити сертифікат")</f>
        <v>Завантажити сертифікат</v>
      </c>
    </row>
    <row r="147" spans="1:5" x14ac:dyDescent="0.3">
      <c r="A147" t="s">
        <v>393</v>
      </c>
      <c r="B147" t="s">
        <v>5</v>
      </c>
      <c r="C147" t="s">
        <v>394</v>
      </c>
      <c r="D147" t="s">
        <v>390</v>
      </c>
      <c r="E147" t="str">
        <f>HYPERLINK("https://talan.bank.gov.ua/get-user-certificate/nQenUZcCdODA7OW8jgm9","Завантажити сертифікат")</f>
        <v>Завантажити сертифікат</v>
      </c>
    </row>
    <row r="148" spans="1:5" x14ac:dyDescent="0.3">
      <c r="A148" t="s">
        <v>395</v>
      </c>
      <c r="B148" t="s">
        <v>5</v>
      </c>
      <c r="C148" t="s">
        <v>396</v>
      </c>
      <c r="D148" t="s">
        <v>390</v>
      </c>
      <c r="E148" t="str">
        <f>HYPERLINK("https://talan.bank.gov.ua/get-user-certificate/nQenUeTeZTl5DLYHnuVQ","Завантажити сертифікат")</f>
        <v>Завантажити сертифікат</v>
      </c>
    </row>
    <row r="149" spans="1:5" x14ac:dyDescent="0.3">
      <c r="A149" t="s">
        <v>397</v>
      </c>
      <c r="B149" t="s">
        <v>5</v>
      </c>
      <c r="C149" t="s">
        <v>398</v>
      </c>
      <c r="D149" t="s">
        <v>390</v>
      </c>
      <c r="E149" t="str">
        <f>HYPERLINK("https://talan.bank.gov.ua/get-user-certificate/nQenUfcngGi-XpEYM2SI","Завантажити сертифікат")</f>
        <v>Завантажити сертифікат</v>
      </c>
    </row>
    <row r="150" spans="1:5" x14ac:dyDescent="0.3">
      <c r="A150" t="s">
        <v>399</v>
      </c>
      <c r="B150" t="s">
        <v>5</v>
      </c>
      <c r="C150" t="s">
        <v>400</v>
      </c>
      <c r="D150" t="s">
        <v>390</v>
      </c>
      <c r="E150" t="str">
        <f>HYPERLINK("https://talan.bank.gov.ua/get-user-certificate/nQenUlNejyixfbsL5hGI","Завантажити сертифікат")</f>
        <v>Завантажити сертифікат</v>
      </c>
    </row>
    <row r="151" spans="1:5" x14ac:dyDescent="0.3">
      <c r="A151" t="s">
        <v>401</v>
      </c>
      <c r="B151" t="s">
        <v>5</v>
      </c>
      <c r="C151" t="s">
        <v>402</v>
      </c>
      <c r="D151" t="s">
        <v>390</v>
      </c>
      <c r="E151" t="str">
        <f>HYPERLINK("https://talan.bank.gov.ua/get-user-certificate/nQenUvLsD5POYp4Uhmaq","Завантажити сертифікат")</f>
        <v>Завантажити сертифікат</v>
      </c>
    </row>
    <row r="152" spans="1:5" x14ac:dyDescent="0.3">
      <c r="A152" t="s">
        <v>403</v>
      </c>
      <c r="B152" t="s">
        <v>5</v>
      </c>
      <c r="C152" t="s">
        <v>404</v>
      </c>
      <c r="D152" t="s">
        <v>390</v>
      </c>
      <c r="E152" t="str">
        <f>HYPERLINK("https://talan.bank.gov.ua/get-user-certificate/nQenUh4gjUt7UUGduLGj","Завантажити сертифікат")</f>
        <v>Завантажити сертифікат</v>
      </c>
    </row>
    <row r="153" spans="1:5" x14ac:dyDescent="0.3">
      <c r="A153" t="s">
        <v>405</v>
      </c>
      <c r="B153" t="s">
        <v>5</v>
      </c>
      <c r="C153" t="s">
        <v>406</v>
      </c>
      <c r="D153" t="s">
        <v>390</v>
      </c>
      <c r="E153" t="str">
        <f>HYPERLINK("https://talan.bank.gov.ua/get-user-certificate/nQenUI-GMhttLjtkPRY7","Завантажити сертифікат")</f>
        <v>Завантажити сертифікат</v>
      </c>
    </row>
    <row r="154" spans="1:5" x14ac:dyDescent="0.3">
      <c r="A154" t="s">
        <v>407</v>
      </c>
      <c r="B154" t="s">
        <v>5</v>
      </c>
      <c r="C154" t="s">
        <v>408</v>
      </c>
      <c r="D154" t="s">
        <v>390</v>
      </c>
      <c r="E154" t="str">
        <f>HYPERLINK("https://talan.bank.gov.ua/get-user-certificate/nQenULkF9NoVMNANJMeY","Завантажити сертифікат")</f>
        <v>Завантажити сертифікат</v>
      </c>
    </row>
    <row r="155" spans="1:5" x14ac:dyDescent="0.3">
      <c r="A155" t="s">
        <v>409</v>
      </c>
      <c r="B155" t="s">
        <v>5</v>
      </c>
      <c r="C155" t="s">
        <v>410</v>
      </c>
      <c r="D155" t="s">
        <v>390</v>
      </c>
      <c r="E155" t="str">
        <f>HYPERLINK("https://talan.bank.gov.ua/get-user-certificate/nQenUQSgeJNwuT3YkkCi","Завантажити сертифікат")</f>
        <v>Завантажити сертифікат</v>
      </c>
    </row>
    <row r="156" spans="1:5" x14ac:dyDescent="0.3">
      <c r="A156" t="s">
        <v>411</v>
      </c>
      <c r="B156" t="s">
        <v>5</v>
      </c>
      <c r="C156" t="s">
        <v>412</v>
      </c>
      <c r="D156" t="s">
        <v>390</v>
      </c>
      <c r="E156" t="str">
        <f>HYPERLINK("https://talan.bank.gov.ua/get-user-certificate/nQenUHjr2okRDyI-tnff","Завантажити сертифікат")</f>
        <v>Завантажити сертифікат</v>
      </c>
    </row>
    <row r="157" spans="1:5" x14ac:dyDescent="0.3">
      <c r="A157" t="s">
        <v>413</v>
      </c>
      <c r="B157" t="s">
        <v>5</v>
      </c>
      <c r="C157" t="s">
        <v>414</v>
      </c>
      <c r="D157" t="s">
        <v>415</v>
      </c>
      <c r="E157" t="str">
        <f>HYPERLINK("https://talan.bank.gov.ua/get-user-certificate/nQenUlgfCLdd7gTMsXqR","Завантажити сертифікат")</f>
        <v>Завантажити сертифікат</v>
      </c>
    </row>
    <row r="158" spans="1:5" x14ac:dyDescent="0.3">
      <c r="A158" t="s">
        <v>416</v>
      </c>
      <c r="B158" t="s">
        <v>5</v>
      </c>
      <c r="C158" t="s">
        <v>417</v>
      </c>
      <c r="D158" t="s">
        <v>415</v>
      </c>
      <c r="E158" t="str">
        <f>HYPERLINK("https://talan.bank.gov.ua/get-user-certificate/nQenUPbiqtkxPsIfxk2s","Завантажити сертифікат")</f>
        <v>Завантажити сертифікат</v>
      </c>
    </row>
    <row r="159" spans="1:5" x14ac:dyDescent="0.3">
      <c r="A159" t="s">
        <v>418</v>
      </c>
      <c r="B159" t="s">
        <v>5</v>
      </c>
      <c r="C159" t="s">
        <v>419</v>
      </c>
      <c r="D159" t="s">
        <v>420</v>
      </c>
      <c r="E159" t="str">
        <f>HYPERLINK("https://talan.bank.gov.ua/get-user-certificate/nQenUbPAp9BHfxxyihja","Завантажити сертифікат")</f>
        <v>Завантажити сертифікат</v>
      </c>
    </row>
    <row r="160" spans="1:5" x14ac:dyDescent="0.3">
      <c r="A160" t="s">
        <v>421</v>
      </c>
      <c r="B160" t="s">
        <v>5</v>
      </c>
      <c r="C160" t="s">
        <v>422</v>
      </c>
      <c r="D160" t="s">
        <v>423</v>
      </c>
      <c r="E160" t="str">
        <f>HYPERLINK("https://talan.bank.gov.ua/get-user-certificate/nQenU-7OKjVGqHHUXXjJ","Завантажити сертифікат")</f>
        <v>Завантажити сертифікат</v>
      </c>
    </row>
    <row r="161" spans="1:5" x14ac:dyDescent="0.3">
      <c r="A161" t="s">
        <v>424</v>
      </c>
      <c r="B161" t="s">
        <v>5</v>
      </c>
      <c r="C161" t="s">
        <v>425</v>
      </c>
      <c r="D161" t="s">
        <v>426</v>
      </c>
      <c r="E161" t="str">
        <f>HYPERLINK("https://talan.bank.gov.ua/get-user-certificate/nQenUHKX2mK0s_aG-GI-","Завантажити сертифікат")</f>
        <v>Завантажити сертифікат</v>
      </c>
    </row>
    <row r="162" spans="1:5" x14ac:dyDescent="0.3">
      <c r="A162" t="s">
        <v>427</v>
      </c>
      <c r="B162" t="s">
        <v>5</v>
      </c>
      <c r="C162" t="s">
        <v>428</v>
      </c>
      <c r="D162" t="s">
        <v>429</v>
      </c>
      <c r="E162" t="str">
        <f>HYPERLINK("https://talan.bank.gov.ua/get-user-certificate/nQenUvlw1IT1rnwT3CH3","Завантажити сертифікат")</f>
        <v>Завантажити сертифікат</v>
      </c>
    </row>
    <row r="163" spans="1:5" x14ac:dyDescent="0.3">
      <c r="A163" t="s">
        <v>430</v>
      </c>
      <c r="B163" t="s">
        <v>5</v>
      </c>
      <c r="C163" t="s">
        <v>431</v>
      </c>
      <c r="D163" t="s">
        <v>432</v>
      </c>
      <c r="E163" t="str">
        <f>HYPERLINK("https://talan.bank.gov.ua/get-user-certificate/nQenUUMs5pTSrkifavuP","Завантажити сертифікат")</f>
        <v>Завантажити сертифікат</v>
      </c>
    </row>
    <row r="164" spans="1:5" x14ac:dyDescent="0.3">
      <c r="A164" t="s">
        <v>433</v>
      </c>
      <c r="B164" t="s">
        <v>5</v>
      </c>
      <c r="C164" t="s">
        <v>434</v>
      </c>
      <c r="D164" t="s">
        <v>435</v>
      </c>
      <c r="E164" t="str">
        <f>HYPERLINK("https://talan.bank.gov.ua/get-user-certificate/nQenU9gHt1ACVkHhkJpJ","Завантажити сертифікат")</f>
        <v>Завантажити сертифікат</v>
      </c>
    </row>
    <row r="165" spans="1:5" x14ac:dyDescent="0.3">
      <c r="A165" t="s">
        <v>436</v>
      </c>
      <c r="B165" t="s">
        <v>5</v>
      </c>
      <c r="C165" t="s">
        <v>437</v>
      </c>
      <c r="D165" t="s">
        <v>435</v>
      </c>
      <c r="E165" t="str">
        <f>HYPERLINK("https://talan.bank.gov.ua/get-user-certificate/nQenUZPCp3PtdmeNhUNM","Завантажити сертифікат")</f>
        <v>Завантажити сертифікат</v>
      </c>
    </row>
    <row r="166" spans="1:5" x14ac:dyDescent="0.3">
      <c r="A166" t="s">
        <v>438</v>
      </c>
      <c r="B166" t="s">
        <v>5</v>
      </c>
      <c r="C166" t="s">
        <v>439</v>
      </c>
      <c r="D166" t="s">
        <v>435</v>
      </c>
      <c r="E166" t="str">
        <f>HYPERLINK("https://talan.bank.gov.ua/get-user-certificate/nQenUikjQJU3RgQGkMpA","Завантажити сертифікат")</f>
        <v>Завантажити сертифікат</v>
      </c>
    </row>
    <row r="167" spans="1:5" x14ac:dyDescent="0.3">
      <c r="A167" t="s">
        <v>440</v>
      </c>
      <c r="B167" t="s">
        <v>5</v>
      </c>
      <c r="C167" t="s">
        <v>441</v>
      </c>
      <c r="D167" t="s">
        <v>435</v>
      </c>
      <c r="E167" t="str">
        <f>HYPERLINK("https://talan.bank.gov.ua/get-user-certificate/nQenU1jzbbEXgBejN63c","Завантажити сертифікат")</f>
        <v>Завантажити сертифікат</v>
      </c>
    </row>
    <row r="168" spans="1:5" x14ac:dyDescent="0.3">
      <c r="A168" t="s">
        <v>442</v>
      </c>
      <c r="B168" t="s">
        <v>5</v>
      </c>
      <c r="C168" t="s">
        <v>443</v>
      </c>
      <c r="D168" t="s">
        <v>435</v>
      </c>
      <c r="E168" t="str">
        <f>HYPERLINK("https://talan.bank.gov.ua/get-user-certificate/nQenU9NWXOIccVwTx0Q3","Завантажити сертифікат")</f>
        <v>Завантажити сертифікат</v>
      </c>
    </row>
    <row r="169" spans="1:5" x14ac:dyDescent="0.3">
      <c r="A169" t="s">
        <v>444</v>
      </c>
      <c r="B169" t="s">
        <v>5</v>
      </c>
      <c r="C169" t="s">
        <v>445</v>
      </c>
      <c r="D169" t="s">
        <v>435</v>
      </c>
      <c r="E169" t="str">
        <f>HYPERLINK("https://talan.bank.gov.ua/get-user-certificate/nQenU_N9M6rqG1iuUFn3","Завантажити сертифікат")</f>
        <v>Завантажити сертифікат</v>
      </c>
    </row>
    <row r="170" spans="1:5" x14ac:dyDescent="0.3">
      <c r="A170" t="s">
        <v>446</v>
      </c>
      <c r="B170" t="s">
        <v>5</v>
      </c>
      <c r="C170" t="s">
        <v>447</v>
      </c>
      <c r="D170" t="s">
        <v>435</v>
      </c>
      <c r="E170" t="str">
        <f>HYPERLINK("https://talan.bank.gov.ua/get-user-certificate/nQenUa3itwqETfsNJohU","Завантажити сертифікат")</f>
        <v>Завантажити сертифікат</v>
      </c>
    </row>
    <row r="171" spans="1:5" x14ac:dyDescent="0.3">
      <c r="A171" t="s">
        <v>448</v>
      </c>
      <c r="B171" t="s">
        <v>5</v>
      </c>
      <c r="C171" t="s">
        <v>449</v>
      </c>
      <c r="D171" t="s">
        <v>435</v>
      </c>
      <c r="E171" t="str">
        <f>HYPERLINK("https://talan.bank.gov.ua/get-user-certificate/nQenUiHkmy-OFcZC63KF","Завантажити сертифікат")</f>
        <v>Завантажити сертифікат</v>
      </c>
    </row>
    <row r="172" spans="1:5" x14ac:dyDescent="0.3">
      <c r="A172" t="s">
        <v>450</v>
      </c>
      <c r="B172" t="s">
        <v>5</v>
      </c>
      <c r="C172" t="s">
        <v>451</v>
      </c>
      <c r="D172" t="s">
        <v>435</v>
      </c>
      <c r="E172" t="str">
        <f>HYPERLINK("https://talan.bank.gov.ua/get-user-certificate/nQenU_u0SimT0SrV0gbW","Завантажити сертифікат")</f>
        <v>Завантажити сертифікат</v>
      </c>
    </row>
    <row r="173" spans="1:5" x14ac:dyDescent="0.3">
      <c r="A173" t="s">
        <v>452</v>
      </c>
      <c r="B173" t="s">
        <v>5</v>
      </c>
      <c r="C173" t="s">
        <v>453</v>
      </c>
      <c r="D173" t="s">
        <v>435</v>
      </c>
      <c r="E173" t="str">
        <f>HYPERLINK("https://talan.bank.gov.ua/get-user-certificate/nQenUvo7xyW9MziVO-d5","Завантажити сертифікат")</f>
        <v>Завантажити сертифікат</v>
      </c>
    </row>
    <row r="174" spans="1:5" x14ac:dyDescent="0.3">
      <c r="A174" t="s">
        <v>454</v>
      </c>
      <c r="B174" t="s">
        <v>5</v>
      </c>
      <c r="C174" t="s">
        <v>455</v>
      </c>
      <c r="D174" t="s">
        <v>435</v>
      </c>
      <c r="E174" t="str">
        <f>HYPERLINK("https://talan.bank.gov.ua/get-user-certificate/nQenUXAjVT0pRbgjx4rI","Завантажити сертифікат")</f>
        <v>Завантажити сертифікат</v>
      </c>
    </row>
    <row r="175" spans="1:5" x14ac:dyDescent="0.3">
      <c r="A175" t="s">
        <v>456</v>
      </c>
      <c r="B175" t="s">
        <v>5</v>
      </c>
      <c r="C175" t="s">
        <v>457</v>
      </c>
      <c r="D175" t="s">
        <v>435</v>
      </c>
      <c r="E175" t="str">
        <f>HYPERLINK("https://talan.bank.gov.ua/get-user-certificate/nQenUF5Miq1mG8lurLsa","Завантажити сертифікат")</f>
        <v>Завантажити сертифікат</v>
      </c>
    </row>
    <row r="176" spans="1:5" x14ac:dyDescent="0.3">
      <c r="A176" t="s">
        <v>458</v>
      </c>
      <c r="B176" t="s">
        <v>5</v>
      </c>
      <c r="C176" t="s">
        <v>459</v>
      </c>
      <c r="D176" t="s">
        <v>435</v>
      </c>
      <c r="E176" t="str">
        <f>HYPERLINK("https://talan.bank.gov.ua/get-user-certificate/nQenUtTc0kAtnQOvvk5h","Завантажити сертифікат")</f>
        <v>Завантажити сертифікат</v>
      </c>
    </row>
    <row r="177" spans="1:5" x14ac:dyDescent="0.3">
      <c r="A177" t="s">
        <v>460</v>
      </c>
      <c r="B177" t="s">
        <v>5</v>
      </c>
      <c r="C177" t="s">
        <v>461</v>
      </c>
      <c r="D177" t="s">
        <v>435</v>
      </c>
      <c r="E177" t="str">
        <f>HYPERLINK("https://talan.bank.gov.ua/get-user-certificate/nQenUkqGfCfn_F0cCmdB","Завантажити сертифікат")</f>
        <v>Завантажити сертифікат</v>
      </c>
    </row>
    <row r="178" spans="1:5" x14ac:dyDescent="0.3">
      <c r="A178" t="s">
        <v>462</v>
      </c>
      <c r="B178" t="s">
        <v>5</v>
      </c>
      <c r="C178" t="s">
        <v>463</v>
      </c>
      <c r="D178" t="s">
        <v>435</v>
      </c>
      <c r="E178" t="str">
        <f>HYPERLINK("https://talan.bank.gov.ua/get-user-certificate/nQenUduei34-To03NrOO","Завантажити сертифікат")</f>
        <v>Завантажити сертифікат</v>
      </c>
    </row>
    <row r="179" spans="1:5" x14ac:dyDescent="0.3">
      <c r="A179" t="s">
        <v>464</v>
      </c>
      <c r="B179" t="s">
        <v>5</v>
      </c>
      <c r="C179" t="s">
        <v>465</v>
      </c>
      <c r="D179" t="s">
        <v>435</v>
      </c>
      <c r="E179" t="str">
        <f>HYPERLINK("https://talan.bank.gov.ua/get-user-certificate/nQenUf6lC4XaOnhTbd40","Завантажити сертифікат")</f>
        <v>Завантажити сертифікат</v>
      </c>
    </row>
    <row r="180" spans="1:5" x14ac:dyDescent="0.3">
      <c r="A180" t="s">
        <v>466</v>
      </c>
      <c r="B180" t="s">
        <v>5</v>
      </c>
      <c r="C180" t="s">
        <v>467</v>
      </c>
      <c r="D180" t="s">
        <v>435</v>
      </c>
      <c r="E180" t="str">
        <f>HYPERLINK("https://talan.bank.gov.ua/get-user-certificate/nQenURbllT31ZzuF8Dhu","Завантажити сертифікат")</f>
        <v>Завантажити сертифікат</v>
      </c>
    </row>
    <row r="181" spans="1:5" x14ac:dyDescent="0.3">
      <c r="A181" t="s">
        <v>468</v>
      </c>
      <c r="B181" t="s">
        <v>5</v>
      </c>
      <c r="C181" t="s">
        <v>469</v>
      </c>
      <c r="D181" t="s">
        <v>435</v>
      </c>
      <c r="E181" t="str">
        <f>HYPERLINK("https://talan.bank.gov.ua/get-user-certificate/nQenU5fgk06gKYdjRYAD","Завантажити сертифікат")</f>
        <v>Завантажити сертифікат</v>
      </c>
    </row>
    <row r="182" spans="1:5" x14ac:dyDescent="0.3">
      <c r="A182" t="s">
        <v>470</v>
      </c>
      <c r="B182" t="s">
        <v>5</v>
      </c>
      <c r="C182" t="s">
        <v>471</v>
      </c>
      <c r="D182" t="s">
        <v>435</v>
      </c>
      <c r="E182" t="str">
        <f>HYPERLINK("https://talan.bank.gov.ua/get-user-certificate/nQenURhsGmCN0L5lZvxz","Завантажити сертифікат")</f>
        <v>Завантажити сертифікат</v>
      </c>
    </row>
    <row r="183" spans="1:5" x14ac:dyDescent="0.3">
      <c r="A183" t="s">
        <v>472</v>
      </c>
      <c r="B183" t="s">
        <v>5</v>
      </c>
      <c r="C183" t="s">
        <v>473</v>
      </c>
      <c r="D183" t="s">
        <v>435</v>
      </c>
      <c r="E183" t="str">
        <f>HYPERLINK("https://talan.bank.gov.ua/get-user-certificate/nQenU8bgOi5p1fzm_y16","Завантажити сертифікат")</f>
        <v>Завантажити сертифікат</v>
      </c>
    </row>
    <row r="184" spans="1:5" x14ac:dyDescent="0.3">
      <c r="A184" t="s">
        <v>474</v>
      </c>
      <c r="B184" t="s">
        <v>5</v>
      </c>
      <c r="C184" t="s">
        <v>475</v>
      </c>
      <c r="D184" t="s">
        <v>435</v>
      </c>
      <c r="E184" t="str">
        <f>HYPERLINK("https://talan.bank.gov.ua/get-user-certificate/nQenUT42-YSvp76MvzGx","Завантажити сертифікат")</f>
        <v>Завантажити сертифікат</v>
      </c>
    </row>
    <row r="185" spans="1:5" x14ac:dyDescent="0.3">
      <c r="A185" t="s">
        <v>476</v>
      </c>
      <c r="B185" t="s">
        <v>5</v>
      </c>
      <c r="C185" t="s">
        <v>477</v>
      </c>
      <c r="D185" t="s">
        <v>435</v>
      </c>
      <c r="E185" t="str">
        <f>HYPERLINK("https://talan.bank.gov.ua/get-user-certificate/nQenUkv9hwXE4kf-qBX_","Завантажити сертифікат")</f>
        <v>Завантажити сертифікат</v>
      </c>
    </row>
    <row r="186" spans="1:5" x14ac:dyDescent="0.3">
      <c r="A186" t="s">
        <v>478</v>
      </c>
      <c r="B186" t="s">
        <v>5</v>
      </c>
      <c r="C186" t="s">
        <v>479</v>
      </c>
      <c r="D186" t="s">
        <v>435</v>
      </c>
      <c r="E186" t="str">
        <f>HYPERLINK("https://talan.bank.gov.ua/get-user-certificate/nQenUh1n1w6P-A5uZHDp","Завантажити сертифікат")</f>
        <v>Завантажити сертифікат</v>
      </c>
    </row>
    <row r="187" spans="1:5" x14ac:dyDescent="0.3">
      <c r="A187" t="s">
        <v>480</v>
      </c>
      <c r="B187" t="s">
        <v>5</v>
      </c>
      <c r="C187" t="s">
        <v>481</v>
      </c>
      <c r="D187" t="s">
        <v>435</v>
      </c>
      <c r="E187" t="str">
        <f>HYPERLINK("https://talan.bank.gov.ua/get-user-certificate/nQenUeWpX75enyPWym8l","Завантажити сертифікат")</f>
        <v>Завантажити сертифікат</v>
      </c>
    </row>
    <row r="188" spans="1:5" x14ac:dyDescent="0.3">
      <c r="A188" t="s">
        <v>482</v>
      </c>
      <c r="B188" t="s">
        <v>5</v>
      </c>
      <c r="C188" t="s">
        <v>483</v>
      </c>
      <c r="D188" t="s">
        <v>435</v>
      </c>
      <c r="E188" t="str">
        <f>HYPERLINK("https://talan.bank.gov.ua/get-user-certificate/nQenUbKJGmX_9_So3JqB","Завантажити сертифікат")</f>
        <v>Завантажити сертифікат</v>
      </c>
    </row>
    <row r="189" spans="1:5" x14ac:dyDescent="0.3">
      <c r="A189" t="s">
        <v>484</v>
      </c>
      <c r="B189" t="s">
        <v>5</v>
      </c>
      <c r="C189" t="s">
        <v>485</v>
      </c>
      <c r="D189" t="s">
        <v>435</v>
      </c>
      <c r="E189" t="str">
        <f>HYPERLINK("https://talan.bank.gov.ua/get-user-certificate/nQenUZjJd2fY48ByJryK","Завантажити сертифікат")</f>
        <v>Завантажити сертифікат</v>
      </c>
    </row>
    <row r="190" spans="1:5" x14ac:dyDescent="0.3">
      <c r="A190" t="s">
        <v>486</v>
      </c>
      <c r="B190" t="s">
        <v>5</v>
      </c>
      <c r="C190" t="s">
        <v>487</v>
      </c>
      <c r="D190" t="s">
        <v>435</v>
      </c>
      <c r="E190" t="str">
        <f>HYPERLINK("https://talan.bank.gov.ua/get-user-certificate/nQenUr2KEuxss888dgbz","Завантажити сертифікат")</f>
        <v>Завантажити сертифікат</v>
      </c>
    </row>
    <row r="191" spans="1:5" x14ac:dyDescent="0.3">
      <c r="A191" t="s">
        <v>488</v>
      </c>
      <c r="B191" t="s">
        <v>5</v>
      </c>
      <c r="C191" t="s">
        <v>489</v>
      </c>
      <c r="D191" t="s">
        <v>435</v>
      </c>
      <c r="E191" t="str">
        <f>HYPERLINK("https://talan.bank.gov.ua/get-user-certificate/nQenUDF03fqQr8R5-7wC","Завантажити сертифікат")</f>
        <v>Завантажити сертифікат</v>
      </c>
    </row>
    <row r="192" spans="1:5" x14ac:dyDescent="0.3">
      <c r="A192" t="s">
        <v>490</v>
      </c>
      <c r="B192" t="s">
        <v>5</v>
      </c>
      <c r="C192" t="s">
        <v>491</v>
      </c>
      <c r="D192" t="s">
        <v>435</v>
      </c>
      <c r="E192" t="str">
        <f>HYPERLINK("https://talan.bank.gov.ua/get-user-certificate/nQenUGBfUSrHN7OPINhb","Завантажити сертифікат")</f>
        <v>Завантажити сертифікат</v>
      </c>
    </row>
    <row r="193" spans="1:5" x14ac:dyDescent="0.3">
      <c r="A193" t="s">
        <v>492</v>
      </c>
      <c r="B193" t="s">
        <v>5</v>
      </c>
      <c r="C193" t="s">
        <v>493</v>
      </c>
      <c r="D193" t="s">
        <v>435</v>
      </c>
      <c r="E193" t="str">
        <f>HYPERLINK("https://talan.bank.gov.ua/get-user-certificate/nQenUVJSLv6VoyWHSHPx","Завантажити сертифікат")</f>
        <v>Завантажити сертифікат</v>
      </c>
    </row>
    <row r="194" spans="1:5" x14ac:dyDescent="0.3">
      <c r="A194" t="s">
        <v>494</v>
      </c>
      <c r="B194" t="s">
        <v>5</v>
      </c>
      <c r="C194" t="s">
        <v>495</v>
      </c>
      <c r="D194" t="s">
        <v>435</v>
      </c>
      <c r="E194" t="str">
        <f>HYPERLINK("https://talan.bank.gov.ua/get-user-certificate/nQenUpNJdwLkdLCqZCdp","Завантажити сертифікат")</f>
        <v>Завантажити сертифікат</v>
      </c>
    </row>
    <row r="195" spans="1:5" x14ac:dyDescent="0.3">
      <c r="A195" t="s">
        <v>496</v>
      </c>
      <c r="B195" t="s">
        <v>5</v>
      </c>
      <c r="C195" t="s">
        <v>497</v>
      </c>
      <c r="D195" t="s">
        <v>435</v>
      </c>
      <c r="E195" t="str">
        <f>HYPERLINK("https://talan.bank.gov.ua/get-user-certificate/nQenUQ6xUj6gtzZOKW8h","Завантажити сертифікат")</f>
        <v>Завантажити сертифікат</v>
      </c>
    </row>
    <row r="196" spans="1:5" x14ac:dyDescent="0.3">
      <c r="A196" t="s">
        <v>498</v>
      </c>
      <c r="B196" t="s">
        <v>5</v>
      </c>
      <c r="C196" t="s">
        <v>499</v>
      </c>
      <c r="D196" t="s">
        <v>435</v>
      </c>
      <c r="E196" t="str">
        <f>HYPERLINK("https://talan.bank.gov.ua/get-user-certificate/nQenUM6DEa6icE0ekrP1","Завантажити сертифікат")</f>
        <v>Завантажити сертифікат</v>
      </c>
    </row>
    <row r="197" spans="1:5" x14ac:dyDescent="0.3">
      <c r="A197" t="s">
        <v>500</v>
      </c>
      <c r="B197" t="s">
        <v>5</v>
      </c>
      <c r="C197" t="s">
        <v>501</v>
      </c>
      <c r="D197" t="s">
        <v>435</v>
      </c>
      <c r="E197" t="str">
        <f>HYPERLINK("https://talan.bank.gov.ua/get-user-certificate/nQenU26CFf2NTG2C1n8Z","Завантажити сертифікат")</f>
        <v>Завантажити сертифікат</v>
      </c>
    </row>
    <row r="198" spans="1:5" x14ac:dyDescent="0.3">
      <c r="A198" t="s">
        <v>502</v>
      </c>
      <c r="B198" t="s">
        <v>5</v>
      </c>
      <c r="C198" t="s">
        <v>503</v>
      </c>
      <c r="D198" t="s">
        <v>435</v>
      </c>
      <c r="E198" t="str">
        <f>HYPERLINK("https://talan.bank.gov.ua/get-user-certificate/nQenUWdkxEuH5iX-eqiz","Завантажити сертифікат")</f>
        <v>Завантажити сертифікат</v>
      </c>
    </row>
    <row r="199" spans="1:5" x14ac:dyDescent="0.3">
      <c r="A199" t="s">
        <v>504</v>
      </c>
      <c r="B199" t="s">
        <v>5</v>
      </c>
      <c r="C199" t="s">
        <v>505</v>
      </c>
      <c r="D199" t="s">
        <v>506</v>
      </c>
      <c r="E199" t="str">
        <f>HYPERLINK("https://talan.bank.gov.ua/get-user-certificate/nQenUXHzNKqYv4GPFU5h","Завантажити сертифікат")</f>
        <v>Завантажити сертифікат</v>
      </c>
    </row>
    <row r="200" spans="1:5" x14ac:dyDescent="0.3">
      <c r="A200" t="s">
        <v>507</v>
      </c>
      <c r="B200" t="s">
        <v>5</v>
      </c>
      <c r="C200" t="s">
        <v>508</v>
      </c>
      <c r="D200" t="s">
        <v>506</v>
      </c>
      <c r="E200" t="str">
        <f>HYPERLINK("https://talan.bank.gov.ua/get-user-certificate/nQenUOkqHZQRpCS_JJpS","Завантажити сертифікат")</f>
        <v>Завантажити сертифікат</v>
      </c>
    </row>
    <row r="201" spans="1:5" x14ac:dyDescent="0.3">
      <c r="A201" t="s">
        <v>509</v>
      </c>
      <c r="B201" t="s">
        <v>5</v>
      </c>
      <c r="C201" t="s">
        <v>510</v>
      </c>
      <c r="D201" t="s">
        <v>506</v>
      </c>
      <c r="E201" t="str">
        <f>HYPERLINK("https://talan.bank.gov.ua/get-user-certificate/nQenUBjdnMeFlTMi4z7C","Завантажити сертифікат")</f>
        <v>Завантажити сертифікат</v>
      </c>
    </row>
    <row r="202" spans="1:5" x14ac:dyDescent="0.3">
      <c r="A202" t="s">
        <v>511</v>
      </c>
      <c r="B202" t="s">
        <v>5</v>
      </c>
      <c r="C202" t="s">
        <v>512</v>
      </c>
      <c r="D202" t="s">
        <v>506</v>
      </c>
      <c r="E202" t="str">
        <f>HYPERLINK("https://talan.bank.gov.ua/get-user-certificate/nQenUQttqdE6F5urhyjG","Завантажити сертифікат")</f>
        <v>Завантажити сертифікат</v>
      </c>
    </row>
    <row r="203" spans="1:5" x14ac:dyDescent="0.3">
      <c r="A203" t="s">
        <v>513</v>
      </c>
      <c r="B203" t="s">
        <v>5</v>
      </c>
      <c r="C203" t="s">
        <v>514</v>
      </c>
      <c r="D203" t="s">
        <v>515</v>
      </c>
      <c r="E203" t="str">
        <f>HYPERLINK("https://talan.bank.gov.ua/get-user-certificate/nQenUWZ8f74zXZ7Kx0k9","Завантажити сертифікат")</f>
        <v>Завантажити сертифікат</v>
      </c>
    </row>
    <row r="204" spans="1:5" x14ac:dyDescent="0.3">
      <c r="A204" t="s">
        <v>516</v>
      </c>
      <c r="B204" t="s">
        <v>5</v>
      </c>
      <c r="C204" t="s">
        <v>517</v>
      </c>
      <c r="D204" t="s">
        <v>518</v>
      </c>
      <c r="E204" t="str">
        <f>HYPERLINK("https://talan.bank.gov.ua/get-user-certificate/nQenUKhAMl0JDieRWFNK","Завантажити сертифікат")</f>
        <v>Завантажити сертифікат</v>
      </c>
    </row>
    <row r="205" spans="1:5" x14ac:dyDescent="0.3">
      <c r="A205" t="s">
        <v>519</v>
      </c>
      <c r="B205" t="s">
        <v>5</v>
      </c>
      <c r="C205" t="s">
        <v>520</v>
      </c>
      <c r="D205" t="s">
        <v>518</v>
      </c>
      <c r="E205" t="str">
        <f>HYPERLINK("https://talan.bank.gov.ua/get-user-certificate/nQenUsGZibFq8hfscdAL","Завантажити сертифікат")</f>
        <v>Завантажити сертифікат</v>
      </c>
    </row>
    <row r="206" spans="1:5" x14ac:dyDescent="0.3">
      <c r="A206" t="s">
        <v>521</v>
      </c>
      <c r="B206" t="s">
        <v>5</v>
      </c>
      <c r="C206" t="s">
        <v>522</v>
      </c>
      <c r="D206" t="s">
        <v>523</v>
      </c>
      <c r="E206" t="str">
        <f>HYPERLINK("https://talan.bank.gov.ua/get-user-certificate/nQenU3P8KD3mGlrFHIr-","Завантажити сертифікат")</f>
        <v>Завантажити сертифікат</v>
      </c>
    </row>
    <row r="207" spans="1:5" x14ac:dyDescent="0.3">
      <c r="A207" t="s">
        <v>524</v>
      </c>
      <c r="B207" t="s">
        <v>5</v>
      </c>
      <c r="C207" t="s">
        <v>525</v>
      </c>
      <c r="D207" t="s">
        <v>523</v>
      </c>
      <c r="E207" t="str">
        <f>HYPERLINK("https://talan.bank.gov.ua/get-user-certificate/nQenU5JfKS3S0S969BHz","Завантажити сертифікат")</f>
        <v>Завантажити сертифікат</v>
      </c>
    </row>
    <row r="208" spans="1:5" x14ac:dyDescent="0.3">
      <c r="A208" t="s">
        <v>526</v>
      </c>
      <c r="B208" t="s">
        <v>5</v>
      </c>
      <c r="C208" t="s">
        <v>527</v>
      </c>
      <c r="D208" t="s">
        <v>523</v>
      </c>
      <c r="E208" t="str">
        <f>HYPERLINK("https://talan.bank.gov.ua/get-user-certificate/nQenUhYLGNIE4VrLT2aN","Завантажити сертифікат")</f>
        <v>Завантажити сертифікат</v>
      </c>
    </row>
    <row r="209" spans="1:5" x14ac:dyDescent="0.3">
      <c r="A209" t="s">
        <v>528</v>
      </c>
      <c r="B209" t="s">
        <v>5</v>
      </c>
      <c r="C209" t="s">
        <v>529</v>
      </c>
      <c r="D209" t="s">
        <v>530</v>
      </c>
      <c r="E209" t="str">
        <f>HYPERLINK("https://talan.bank.gov.ua/get-user-certificate/nQenUaBk49ZzHuzMcH6S","Завантажити сертифікат")</f>
        <v>Завантажити сертифікат</v>
      </c>
    </row>
    <row r="210" spans="1:5" x14ac:dyDescent="0.3">
      <c r="A210" t="s">
        <v>531</v>
      </c>
      <c r="B210" t="s">
        <v>5</v>
      </c>
      <c r="C210" t="s">
        <v>532</v>
      </c>
      <c r="D210" t="s">
        <v>530</v>
      </c>
      <c r="E210" t="str">
        <f>HYPERLINK("https://talan.bank.gov.ua/get-user-certificate/nQenU2jaU2iRYOYdwC1l","Завантажити сертифікат")</f>
        <v>Завантажити сертифікат</v>
      </c>
    </row>
    <row r="211" spans="1:5" x14ac:dyDescent="0.3">
      <c r="A211" t="s">
        <v>533</v>
      </c>
      <c r="B211" t="s">
        <v>5</v>
      </c>
      <c r="C211" t="s">
        <v>534</v>
      </c>
      <c r="D211" t="s">
        <v>535</v>
      </c>
      <c r="E211" t="str">
        <f>HYPERLINK("https://talan.bank.gov.ua/get-user-certificate/nQenUPM6e8TXGL1H7S8O","Завантажити сертифікат")</f>
        <v>Завантажити сертифікат</v>
      </c>
    </row>
    <row r="212" spans="1:5" x14ac:dyDescent="0.3">
      <c r="A212" t="s">
        <v>536</v>
      </c>
      <c r="B212" t="s">
        <v>5</v>
      </c>
      <c r="C212" t="s">
        <v>537</v>
      </c>
      <c r="D212" t="s">
        <v>538</v>
      </c>
      <c r="E212" t="str">
        <f>HYPERLINK("https://talan.bank.gov.ua/get-user-certificate/nQenUGdKmFxcPNuWTkiH","Завантажити сертифікат")</f>
        <v>Завантажити сертифікат</v>
      </c>
    </row>
    <row r="213" spans="1:5" x14ac:dyDescent="0.3">
      <c r="A213" t="s">
        <v>539</v>
      </c>
      <c r="B213" t="s">
        <v>5</v>
      </c>
      <c r="C213" t="s">
        <v>540</v>
      </c>
      <c r="D213" t="s">
        <v>541</v>
      </c>
      <c r="E213" t="str">
        <f>HYPERLINK("https://talan.bank.gov.ua/get-user-certificate/nQenUOfsB6EE1Gb5uaCo","Завантажити сертифікат")</f>
        <v>Завантажити сертифікат</v>
      </c>
    </row>
    <row r="214" spans="1:5" x14ac:dyDescent="0.3">
      <c r="A214" t="s">
        <v>542</v>
      </c>
      <c r="B214" t="s">
        <v>5</v>
      </c>
      <c r="C214" t="s">
        <v>543</v>
      </c>
      <c r="D214" t="s">
        <v>541</v>
      </c>
      <c r="E214" t="str">
        <f>HYPERLINK("https://talan.bank.gov.ua/get-user-certificate/nQenUe5W4N_xZkY4ENU-","Завантажити сертифікат")</f>
        <v>Завантажити сертифікат</v>
      </c>
    </row>
    <row r="215" spans="1:5" x14ac:dyDescent="0.3">
      <c r="A215" t="s">
        <v>544</v>
      </c>
      <c r="B215" t="s">
        <v>5</v>
      </c>
      <c r="C215" t="s">
        <v>545</v>
      </c>
      <c r="D215" t="s">
        <v>541</v>
      </c>
      <c r="E215" t="str">
        <f>HYPERLINK("https://talan.bank.gov.ua/get-user-certificate/nQenUSyONYRzG_BYMI4m","Завантажити сертифікат")</f>
        <v>Завантажити сертифікат</v>
      </c>
    </row>
    <row r="216" spans="1:5" x14ac:dyDescent="0.3">
      <c r="A216" t="s">
        <v>546</v>
      </c>
      <c r="B216" t="s">
        <v>5</v>
      </c>
      <c r="C216" t="s">
        <v>547</v>
      </c>
      <c r="D216" t="s">
        <v>541</v>
      </c>
      <c r="E216" t="str">
        <f>HYPERLINK("https://talan.bank.gov.ua/get-user-certificate/nQenUXSU6YDNlLdb1GzT","Завантажити сертифікат")</f>
        <v>Завантажити сертифікат</v>
      </c>
    </row>
    <row r="217" spans="1:5" x14ac:dyDescent="0.3">
      <c r="A217" t="s">
        <v>548</v>
      </c>
      <c r="B217" t="s">
        <v>5</v>
      </c>
      <c r="C217" t="s">
        <v>549</v>
      </c>
      <c r="D217" t="s">
        <v>541</v>
      </c>
      <c r="E217" t="str">
        <f>HYPERLINK("https://talan.bank.gov.ua/get-user-certificate/nQenUhrTvlOosYn_yJTJ","Завантажити сертифікат")</f>
        <v>Завантажити сертифікат</v>
      </c>
    </row>
    <row r="218" spans="1:5" x14ac:dyDescent="0.3">
      <c r="A218" t="s">
        <v>550</v>
      </c>
      <c r="B218" t="s">
        <v>5</v>
      </c>
      <c r="C218" t="s">
        <v>551</v>
      </c>
      <c r="D218" t="s">
        <v>541</v>
      </c>
      <c r="E218" t="str">
        <f>HYPERLINK("https://talan.bank.gov.ua/get-user-certificate/nQenUQ_dOMwQIil1Z5kr","Завантажити сертифікат")</f>
        <v>Завантажити сертифікат</v>
      </c>
    </row>
    <row r="219" spans="1:5" x14ac:dyDescent="0.3">
      <c r="A219" t="s">
        <v>552</v>
      </c>
      <c r="B219" t="s">
        <v>5</v>
      </c>
      <c r="C219" t="s">
        <v>553</v>
      </c>
      <c r="D219" t="s">
        <v>541</v>
      </c>
      <c r="E219" t="str">
        <f>HYPERLINK("https://talan.bank.gov.ua/get-user-certificate/nQenULC7f0Jh2B4eLh6E","Завантажити сертифікат")</f>
        <v>Завантажити сертифікат</v>
      </c>
    </row>
    <row r="220" spans="1:5" x14ac:dyDescent="0.3">
      <c r="A220" t="s">
        <v>554</v>
      </c>
      <c r="B220" t="s">
        <v>5</v>
      </c>
      <c r="C220" t="s">
        <v>555</v>
      </c>
      <c r="D220" t="s">
        <v>541</v>
      </c>
      <c r="E220" t="str">
        <f>HYPERLINK("https://talan.bank.gov.ua/get-user-certificate/nQenUZx3gbRQ4RhuAXPS","Завантажити сертифікат")</f>
        <v>Завантажити сертифікат</v>
      </c>
    </row>
    <row r="221" spans="1:5" x14ac:dyDescent="0.3">
      <c r="A221" t="s">
        <v>556</v>
      </c>
      <c r="B221" t="s">
        <v>5</v>
      </c>
      <c r="C221" t="s">
        <v>557</v>
      </c>
      <c r="D221" t="s">
        <v>541</v>
      </c>
      <c r="E221" t="str">
        <f>HYPERLINK("https://talan.bank.gov.ua/get-user-certificate/nQenUmdXd9EXeqVa7lQR","Завантажити сертифікат")</f>
        <v>Завантажити сертифікат</v>
      </c>
    </row>
    <row r="222" spans="1:5" x14ac:dyDescent="0.3">
      <c r="A222" t="s">
        <v>558</v>
      </c>
      <c r="B222" t="s">
        <v>5</v>
      </c>
      <c r="C222" t="s">
        <v>559</v>
      </c>
      <c r="D222" t="s">
        <v>541</v>
      </c>
      <c r="E222" t="str">
        <f>HYPERLINK("https://talan.bank.gov.ua/get-user-certificate/nQenUy5NM738_P9GeSzZ","Завантажити сертифікат")</f>
        <v>Завантажити сертифікат</v>
      </c>
    </row>
    <row r="223" spans="1:5" x14ac:dyDescent="0.3">
      <c r="A223" t="s">
        <v>560</v>
      </c>
      <c r="B223" t="s">
        <v>5</v>
      </c>
      <c r="C223" t="s">
        <v>561</v>
      </c>
      <c r="D223" t="s">
        <v>541</v>
      </c>
      <c r="E223" t="str">
        <f>HYPERLINK("https://talan.bank.gov.ua/get-user-certificate/nQenUg0sztmqxB_1QjWE","Завантажити сертифікат")</f>
        <v>Завантажити сертифікат</v>
      </c>
    </row>
    <row r="224" spans="1:5" x14ac:dyDescent="0.3">
      <c r="A224" t="s">
        <v>562</v>
      </c>
      <c r="B224" t="s">
        <v>5</v>
      </c>
      <c r="C224" t="s">
        <v>563</v>
      </c>
      <c r="D224" t="s">
        <v>541</v>
      </c>
      <c r="E224" t="str">
        <f>HYPERLINK("https://talan.bank.gov.ua/get-user-certificate/nQenUvt0Knnf1qXuXD1U","Завантажити сертифікат")</f>
        <v>Завантажити сертифікат</v>
      </c>
    </row>
    <row r="225" spans="1:5" x14ac:dyDescent="0.3">
      <c r="A225" t="s">
        <v>564</v>
      </c>
      <c r="B225" t="s">
        <v>5</v>
      </c>
      <c r="C225" t="s">
        <v>565</v>
      </c>
      <c r="D225" t="s">
        <v>541</v>
      </c>
      <c r="E225" t="str">
        <f>HYPERLINK("https://talan.bank.gov.ua/get-user-certificate/nQenUAxNom0GfEnLgwlZ","Завантажити сертифікат")</f>
        <v>Завантажити сертифікат</v>
      </c>
    </row>
    <row r="226" spans="1:5" x14ac:dyDescent="0.3">
      <c r="A226" t="s">
        <v>566</v>
      </c>
      <c r="B226" t="s">
        <v>5</v>
      </c>
      <c r="C226" t="s">
        <v>567</v>
      </c>
      <c r="D226" t="s">
        <v>541</v>
      </c>
      <c r="E226" t="str">
        <f>HYPERLINK("https://talan.bank.gov.ua/get-user-certificate/nQenUyDO0EPsO4QS4dNt","Завантажити сертифікат")</f>
        <v>Завантажити сертифікат</v>
      </c>
    </row>
    <row r="227" spans="1:5" x14ac:dyDescent="0.3">
      <c r="A227" t="s">
        <v>568</v>
      </c>
      <c r="B227" t="s">
        <v>5</v>
      </c>
      <c r="C227" t="s">
        <v>569</v>
      </c>
      <c r="D227" t="s">
        <v>541</v>
      </c>
      <c r="E227" t="str">
        <f>HYPERLINK("https://talan.bank.gov.ua/get-user-certificate/nQenUWaGbB9K9zlYw-A5","Завантажити сертифікат")</f>
        <v>Завантажити сертифікат</v>
      </c>
    </row>
    <row r="228" spans="1:5" x14ac:dyDescent="0.3">
      <c r="A228" t="s">
        <v>570</v>
      </c>
      <c r="B228" t="s">
        <v>5</v>
      </c>
      <c r="C228" t="s">
        <v>571</v>
      </c>
      <c r="D228" t="s">
        <v>541</v>
      </c>
      <c r="E228" t="str">
        <f>HYPERLINK("https://talan.bank.gov.ua/get-user-certificate/nQenUMzERkxUrgZpsT5O","Завантажити сертифікат")</f>
        <v>Завантажити сертифікат</v>
      </c>
    </row>
    <row r="229" spans="1:5" x14ac:dyDescent="0.3">
      <c r="A229" t="s">
        <v>572</v>
      </c>
      <c r="B229" t="s">
        <v>5</v>
      </c>
      <c r="C229" t="s">
        <v>573</v>
      </c>
      <c r="D229" t="s">
        <v>541</v>
      </c>
      <c r="E229" t="str">
        <f>HYPERLINK("https://talan.bank.gov.ua/get-user-certificate/nQenUTkIvwfQYtvUlRCG","Завантажити сертифікат")</f>
        <v>Завантажити сертифікат</v>
      </c>
    </row>
    <row r="230" spans="1:5" x14ac:dyDescent="0.3">
      <c r="A230" t="s">
        <v>574</v>
      </c>
      <c r="B230" t="s">
        <v>5</v>
      </c>
      <c r="C230" t="s">
        <v>575</v>
      </c>
      <c r="D230" t="s">
        <v>541</v>
      </c>
      <c r="E230" t="str">
        <f>HYPERLINK("https://talan.bank.gov.ua/get-user-certificate/nQenU0vqbYJM2qi-9qps","Завантажити сертифікат")</f>
        <v>Завантажити сертифікат</v>
      </c>
    </row>
    <row r="231" spans="1:5" x14ac:dyDescent="0.3">
      <c r="A231" t="s">
        <v>576</v>
      </c>
      <c r="B231" t="s">
        <v>5</v>
      </c>
      <c r="C231" t="s">
        <v>577</v>
      </c>
      <c r="D231" t="s">
        <v>541</v>
      </c>
      <c r="E231" t="str">
        <f>HYPERLINK("https://talan.bank.gov.ua/get-user-certificate/nQenUxOL5J-yuY--AWse","Завантажити сертифікат")</f>
        <v>Завантажити сертифікат</v>
      </c>
    </row>
    <row r="232" spans="1:5" x14ac:dyDescent="0.3">
      <c r="A232" t="s">
        <v>578</v>
      </c>
      <c r="B232" t="s">
        <v>5</v>
      </c>
      <c r="C232" t="s">
        <v>579</v>
      </c>
      <c r="D232" t="s">
        <v>541</v>
      </c>
      <c r="E232" t="str">
        <f>HYPERLINK("https://talan.bank.gov.ua/get-user-certificate/nQenUpGTfyr2fDGIPA7J","Завантажити сертифікат")</f>
        <v>Завантажити сертифікат</v>
      </c>
    </row>
    <row r="233" spans="1:5" x14ac:dyDescent="0.3">
      <c r="A233" t="s">
        <v>580</v>
      </c>
      <c r="B233" t="s">
        <v>5</v>
      </c>
      <c r="C233" t="s">
        <v>581</v>
      </c>
      <c r="D233" t="s">
        <v>582</v>
      </c>
      <c r="E233" t="str">
        <f>HYPERLINK("https://talan.bank.gov.ua/get-user-certificate/nQenU_O1lgNS9LdZI0dv","Завантажити сертифікат")</f>
        <v>Завантажити сертифікат</v>
      </c>
    </row>
    <row r="234" spans="1:5" x14ac:dyDescent="0.3">
      <c r="A234" t="s">
        <v>583</v>
      </c>
      <c r="B234" t="s">
        <v>5</v>
      </c>
      <c r="C234" t="s">
        <v>584</v>
      </c>
      <c r="D234" t="s">
        <v>582</v>
      </c>
      <c r="E234" t="str">
        <f>HYPERLINK("https://talan.bank.gov.ua/get-user-certificate/nQenURhDXBvh52OZcH-d","Завантажити сертифікат")</f>
        <v>Завантажити сертифікат</v>
      </c>
    </row>
    <row r="235" spans="1:5" x14ac:dyDescent="0.3">
      <c r="A235" t="s">
        <v>585</v>
      </c>
      <c r="B235" t="s">
        <v>5</v>
      </c>
      <c r="C235" t="s">
        <v>586</v>
      </c>
      <c r="D235" t="s">
        <v>587</v>
      </c>
      <c r="E235" t="str">
        <f>HYPERLINK("https://talan.bank.gov.ua/get-user-certificate/nQenUAlYlyGwI9zd4tcR","Завантажити сертифікат")</f>
        <v>Завантажити сертифікат</v>
      </c>
    </row>
    <row r="236" spans="1:5" x14ac:dyDescent="0.3">
      <c r="A236" t="s">
        <v>588</v>
      </c>
      <c r="B236" t="s">
        <v>5</v>
      </c>
      <c r="C236" t="s">
        <v>589</v>
      </c>
      <c r="D236" t="s">
        <v>52</v>
      </c>
      <c r="E236" t="str">
        <f>HYPERLINK("https://talan.bank.gov.ua/get-user-certificate/nQenUaBbKTY9h-61Z3xn","Завантажити сертифікат")</f>
        <v>Завантажити сертифікат</v>
      </c>
    </row>
    <row r="237" spans="1:5" x14ac:dyDescent="0.3">
      <c r="A237" t="s">
        <v>590</v>
      </c>
      <c r="B237" t="s">
        <v>5</v>
      </c>
      <c r="C237" t="s">
        <v>591</v>
      </c>
      <c r="D237" t="s">
        <v>592</v>
      </c>
      <c r="E237" t="str">
        <f>HYPERLINK("https://talan.bank.gov.ua/get-user-certificate/nQenUMNeOt5_ZtPgE70E","Завантажити сертифікат")</f>
        <v>Завантажити сертифікат</v>
      </c>
    </row>
    <row r="238" spans="1:5" x14ac:dyDescent="0.3">
      <c r="A238" t="s">
        <v>593</v>
      </c>
      <c r="B238" t="s">
        <v>5</v>
      </c>
      <c r="C238" t="s">
        <v>594</v>
      </c>
      <c r="D238" t="s">
        <v>595</v>
      </c>
      <c r="E238" t="str">
        <f>HYPERLINK("https://talan.bank.gov.ua/get-user-certificate/nQenU2nh89XlO3j4OM8e","Завантажити сертифікат")</f>
        <v>Завантажити сертифікат</v>
      </c>
    </row>
    <row r="239" spans="1:5" x14ac:dyDescent="0.3">
      <c r="A239" t="s">
        <v>596</v>
      </c>
      <c r="B239" t="s">
        <v>5</v>
      </c>
      <c r="C239" t="s">
        <v>597</v>
      </c>
      <c r="D239" t="s">
        <v>598</v>
      </c>
      <c r="E239" t="str">
        <f>HYPERLINK("https://talan.bank.gov.ua/get-user-certificate/nQenUXhrCjdF5c0O4xQZ","Завантажити сертифікат")</f>
        <v>Завантажити сертифікат</v>
      </c>
    </row>
    <row r="240" spans="1:5" x14ac:dyDescent="0.3">
      <c r="A240" t="s">
        <v>599</v>
      </c>
      <c r="B240" t="s">
        <v>5</v>
      </c>
      <c r="C240" t="s">
        <v>600</v>
      </c>
      <c r="D240" t="s">
        <v>598</v>
      </c>
      <c r="E240" t="str">
        <f>HYPERLINK("https://talan.bank.gov.ua/get-user-certificate/nQenU-IN4pMigejzE9fg","Завантажити сертифікат")</f>
        <v>Завантажити сертифікат</v>
      </c>
    </row>
    <row r="241" spans="1:5" x14ac:dyDescent="0.3">
      <c r="A241" t="s">
        <v>601</v>
      </c>
      <c r="B241" t="s">
        <v>5</v>
      </c>
      <c r="C241" t="s">
        <v>602</v>
      </c>
      <c r="D241" t="s">
        <v>598</v>
      </c>
      <c r="E241" t="str">
        <f>HYPERLINK("https://talan.bank.gov.ua/get-user-certificate/nQenUkHEbj4wtd8z0E59","Завантажити сертифікат")</f>
        <v>Завантажити сертифікат</v>
      </c>
    </row>
    <row r="242" spans="1:5" x14ac:dyDescent="0.3">
      <c r="A242" t="s">
        <v>603</v>
      </c>
      <c r="B242" t="s">
        <v>5</v>
      </c>
      <c r="C242" t="s">
        <v>604</v>
      </c>
      <c r="D242" t="s">
        <v>598</v>
      </c>
      <c r="E242" t="str">
        <f>HYPERLINK("https://talan.bank.gov.ua/get-user-certificate/nQenUN9jzrbxDKKJA6DC","Завантажити сертифікат")</f>
        <v>Завантажити сертифікат</v>
      </c>
    </row>
    <row r="243" spans="1:5" x14ac:dyDescent="0.3">
      <c r="A243" t="s">
        <v>605</v>
      </c>
      <c r="B243" t="s">
        <v>5</v>
      </c>
      <c r="C243" t="s">
        <v>606</v>
      </c>
      <c r="D243" t="s">
        <v>598</v>
      </c>
      <c r="E243" t="str">
        <f>HYPERLINK("https://talan.bank.gov.ua/get-user-certificate/nQenUYYU7dWJJuMIwywi","Завантажити сертифікат")</f>
        <v>Завантажити сертифікат</v>
      </c>
    </row>
    <row r="244" spans="1:5" x14ac:dyDescent="0.3">
      <c r="A244" t="s">
        <v>607</v>
      </c>
      <c r="B244" t="s">
        <v>5</v>
      </c>
      <c r="C244" t="s">
        <v>608</v>
      </c>
      <c r="D244" t="s">
        <v>598</v>
      </c>
      <c r="E244" t="str">
        <f>HYPERLINK("https://talan.bank.gov.ua/get-user-certificate/nQenUq8_zCSZPOGlsDWH","Завантажити сертифікат")</f>
        <v>Завантажити сертифікат</v>
      </c>
    </row>
    <row r="245" spans="1:5" x14ac:dyDescent="0.3">
      <c r="A245" t="s">
        <v>609</v>
      </c>
      <c r="B245" t="s">
        <v>5</v>
      </c>
      <c r="C245" t="s">
        <v>610</v>
      </c>
      <c r="D245" t="s">
        <v>611</v>
      </c>
      <c r="E245" t="str">
        <f>HYPERLINK("https://talan.bank.gov.ua/get-user-certificate/nQenUuaZFpSB8-kAvc2O","Завантажити сертифікат")</f>
        <v>Завантажити сертифікат</v>
      </c>
    </row>
    <row r="246" spans="1:5" x14ac:dyDescent="0.3">
      <c r="A246" t="s">
        <v>612</v>
      </c>
      <c r="B246" t="s">
        <v>5</v>
      </c>
      <c r="C246" t="s">
        <v>613</v>
      </c>
      <c r="D246" t="s">
        <v>614</v>
      </c>
      <c r="E246" t="str">
        <f>HYPERLINK("https://talan.bank.gov.ua/get-user-certificate/nQenU-kAI_84mhQ55neS","Завантажити сертифікат")</f>
        <v>Завантажити сертифікат</v>
      </c>
    </row>
    <row r="247" spans="1:5" x14ac:dyDescent="0.3">
      <c r="A247" t="s">
        <v>615</v>
      </c>
      <c r="B247" t="s">
        <v>5</v>
      </c>
      <c r="C247" t="s">
        <v>616</v>
      </c>
      <c r="D247" t="s">
        <v>617</v>
      </c>
      <c r="E247" t="str">
        <f>HYPERLINK("https://talan.bank.gov.ua/get-user-certificate/nQenUXdPIpuyD-_j5SNZ","Завантажити сертифікат")</f>
        <v>Завантажити сертифікат</v>
      </c>
    </row>
    <row r="248" spans="1:5" x14ac:dyDescent="0.3">
      <c r="A248" t="s">
        <v>618</v>
      </c>
      <c r="B248" t="s">
        <v>5</v>
      </c>
      <c r="C248" t="s">
        <v>619</v>
      </c>
      <c r="D248" t="s">
        <v>620</v>
      </c>
      <c r="E248" t="str">
        <f>HYPERLINK("https://talan.bank.gov.ua/get-user-certificate/nQenUyD89Mzf96evfXD4","Завантажити сертифікат")</f>
        <v>Завантажити сертифікат</v>
      </c>
    </row>
    <row r="249" spans="1:5" x14ac:dyDescent="0.3">
      <c r="A249" t="s">
        <v>621</v>
      </c>
      <c r="B249" t="s">
        <v>5</v>
      </c>
      <c r="C249" t="s">
        <v>622</v>
      </c>
      <c r="D249" t="s">
        <v>620</v>
      </c>
      <c r="E249" t="str">
        <f>HYPERLINK("https://talan.bank.gov.ua/get-user-certificate/nQenUjRPvn0xAnAqDRON","Завантажити сертифікат")</f>
        <v>Завантажити сертифікат</v>
      </c>
    </row>
    <row r="250" spans="1:5" x14ac:dyDescent="0.3">
      <c r="A250" t="s">
        <v>623</v>
      </c>
      <c r="B250" t="s">
        <v>5</v>
      </c>
      <c r="C250" t="s">
        <v>624</v>
      </c>
      <c r="D250" t="s">
        <v>620</v>
      </c>
      <c r="E250" t="str">
        <f>HYPERLINK("https://talan.bank.gov.ua/get-user-certificate/nQenUmclE3lVMFLX4Vb0","Завантажити сертифікат")</f>
        <v>Завантажити сертифікат</v>
      </c>
    </row>
    <row r="251" spans="1:5" x14ac:dyDescent="0.3">
      <c r="A251" t="s">
        <v>625</v>
      </c>
      <c r="B251" t="s">
        <v>5</v>
      </c>
      <c r="C251" t="s">
        <v>626</v>
      </c>
      <c r="D251" t="s">
        <v>620</v>
      </c>
      <c r="E251" t="str">
        <f>HYPERLINK("https://talan.bank.gov.ua/get-user-certificate/nQenULsE2NrPtxZbF2Pg","Завантажити сертифікат")</f>
        <v>Завантажити сертифікат</v>
      </c>
    </row>
    <row r="252" spans="1:5" x14ac:dyDescent="0.3">
      <c r="A252" t="s">
        <v>627</v>
      </c>
      <c r="B252" t="s">
        <v>5</v>
      </c>
      <c r="C252" t="s">
        <v>628</v>
      </c>
      <c r="D252" t="s">
        <v>620</v>
      </c>
      <c r="E252" t="str">
        <f>HYPERLINK("https://talan.bank.gov.ua/get-user-certificate/nQenU31GHMMZ79poYnWe","Завантажити сертифікат")</f>
        <v>Завантажити сертифікат</v>
      </c>
    </row>
    <row r="253" spans="1:5" x14ac:dyDescent="0.3">
      <c r="A253" t="s">
        <v>629</v>
      </c>
      <c r="B253" t="s">
        <v>5</v>
      </c>
      <c r="C253" t="s">
        <v>630</v>
      </c>
      <c r="D253" t="s">
        <v>620</v>
      </c>
      <c r="E253" t="str">
        <f>HYPERLINK("https://talan.bank.gov.ua/get-user-certificate/nQenUpPHCaWIU07jHe1N","Завантажити сертифікат")</f>
        <v>Завантажити сертифікат</v>
      </c>
    </row>
    <row r="254" spans="1:5" x14ac:dyDescent="0.3">
      <c r="A254" t="s">
        <v>631</v>
      </c>
      <c r="B254" t="s">
        <v>5</v>
      </c>
      <c r="C254" t="s">
        <v>632</v>
      </c>
      <c r="D254" t="s">
        <v>633</v>
      </c>
      <c r="E254" t="str">
        <f>HYPERLINK("https://talan.bank.gov.ua/get-user-certificate/nQenUh2M1K_ACVSIjoxW","Завантажити сертифікат")</f>
        <v>Завантажити сертифікат</v>
      </c>
    </row>
    <row r="255" spans="1:5" x14ac:dyDescent="0.3">
      <c r="A255" t="s">
        <v>634</v>
      </c>
      <c r="B255" t="s">
        <v>5</v>
      </c>
      <c r="C255" t="s">
        <v>635</v>
      </c>
      <c r="D255" t="s">
        <v>636</v>
      </c>
      <c r="E255" t="str">
        <f>HYPERLINK("https://talan.bank.gov.ua/get-user-certificate/nQenU8W1oDBKG0gFH6Ks","Завантажити сертифікат")</f>
        <v>Завантажити сертифікат</v>
      </c>
    </row>
    <row r="256" spans="1:5" x14ac:dyDescent="0.3">
      <c r="A256" t="s">
        <v>637</v>
      </c>
      <c r="B256" t="s">
        <v>5</v>
      </c>
      <c r="C256" t="s">
        <v>638</v>
      </c>
      <c r="D256" t="s">
        <v>639</v>
      </c>
      <c r="E256" t="str">
        <f>HYPERLINK("https://talan.bank.gov.ua/get-user-certificate/nQenUZECsIsG1VULqpBf","Завантажити сертифікат")</f>
        <v>Завантажити сертифікат</v>
      </c>
    </row>
    <row r="257" spans="1:5" x14ac:dyDescent="0.3">
      <c r="A257" t="s">
        <v>640</v>
      </c>
      <c r="B257" t="s">
        <v>5</v>
      </c>
      <c r="C257" t="s">
        <v>641</v>
      </c>
      <c r="D257" t="s">
        <v>642</v>
      </c>
      <c r="E257" t="str">
        <f>HYPERLINK("https://talan.bank.gov.ua/get-user-certificate/nQenU8bLYy2xLhxCMq6x","Завантажити сертифікат")</f>
        <v>Завантажити сертифікат</v>
      </c>
    </row>
    <row r="258" spans="1:5" x14ac:dyDescent="0.3">
      <c r="A258" t="s">
        <v>643</v>
      </c>
      <c r="B258" t="s">
        <v>5</v>
      </c>
      <c r="C258" t="s">
        <v>644</v>
      </c>
      <c r="D258" t="s">
        <v>645</v>
      </c>
      <c r="E258" t="str">
        <f>HYPERLINK("https://talan.bank.gov.ua/get-user-certificate/nQenUQUzejL22PfvBOLd","Завантажити сертифікат")</f>
        <v>Завантажити сертифікат</v>
      </c>
    </row>
    <row r="259" spans="1:5" x14ac:dyDescent="0.3">
      <c r="A259" t="s">
        <v>646</v>
      </c>
      <c r="B259" t="s">
        <v>5</v>
      </c>
      <c r="C259" t="s">
        <v>647</v>
      </c>
      <c r="D259" t="s">
        <v>645</v>
      </c>
      <c r="E259" t="str">
        <f>HYPERLINK("https://talan.bank.gov.ua/get-user-certificate/nQenUdow58yevqEdKcpk","Завантажити сертифікат")</f>
        <v>Завантажити сертифікат</v>
      </c>
    </row>
    <row r="260" spans="1:5" x14ac:dyDescent="0.3">
      <c r="A260" t="s">
        <v>648</v>
      </c>
      <c r="B260" t="s">
        <v>5</v>
      </c>
      <c r="C260" t="s">
        <v>649</v>
      </c>
      <c r="D260" t="s">
        <v>645</v>
      </c>
      <c r="E260" t="str">
        <f>HYPERLINK("https://talan.bank.gov.ua/get-user-certificate/nQenUSNG1jIBwB_ddYpw","Завантажити сертифікат")</f>
        <v>Завантажити сертифікат</v>
      </c>
    </row>
    <row r="261" spans="1:5" x14ac:dyDescent="0.3">
      <c r="A261" t="s">
        <v>650</v>
      </c>
      <c r="B261" t="s">
        <v>5</v>
      </c>
      <c r="C261" t="s">
        <v>651</v>
      </c>
      <c r="D261" t="s">
        <v>645</v>
      </c>
      <c r="E261" t="str">
        <f>HYPERLINK("https://talan.bank.gov.ua/get-user-certificate/nQenUliVIFza0twzi8C9","Завантажити сертифікат")</f>
        <v>Завантажити сертифікат</v>
      </c>
    </row>
    <row r="262" spans="1:5" x14ac:dyDescent="0.3">
      <c r="A262" t="s">
        <v>652</v>
      </c>
      <c r="B262" t="s">
        <v>5</v>
      </c>
      <c r="C262" t="s">
        <v>653</v>
      </c>
      <c r="D262" t="s">
        <v>645</v>
      </c>
      <c r="E262" t="str">
        <f>HYPERLINK("https://talan.bank.gov.ua/get-user-certificate/nQenU9oCrWUtfTWenBke","Завантажити сертифікат")</f>
        <v>Завантажити сертифікат</v>
      </c>
    </row>
    <row r="263" spans="1:5" x14ac:dyDescent="0.3">
      <c r="A263" t="s">
        <v>654</v>
      </c>
      <c r="B263" t="s">
        <v>5</v>
      </c>
      <c r="C263" t="s">
        <v>655</v>
      </c>
      <c r="D263" t="s">
        <v>645</v>
      </c>
      <c r="E263" t="str">
        <f>HYPERLINK("https://talan.bank.gov.ua/get-user-certificate/nQenUemR0vM9jnGhFhKA","Завантажити сертифікат")</f>
        <v>Завантажити сертифікат</v>
      </c>
    </row>
    <row r="264" spans="1:5" x14ac:dyDescent="0.3">
      <c r="A264" t="s">
        <v>656</v>
      </c>
      <c r="B264" t="s">
        <v>5</v>
      </c>
      <c r="C264" t="s">
        <v>657</v>
      </c>
      <c r="D264" t="s">
        <v>645</v>
      </c>
      <c r="E264" t="str">
        <f>HYPERLINK("https://talan.bank.gov.ua/get-user-certificate/nQenUwSCq8VRs9YYDmbq","Завантажити сертифікат")</f>
        <v>Завантажити сертифікат</v>
      </c>
    </row>
    <row r="265" spans="1:5" x14ac:dyDescent="0.3">
      <c r="A265" t="s">
        <v>658</v>
      </c>
      <c r="B265" t="s">
        <v>5</v>
      </c>
      <c r="C265" t="s">
        <v>659</v>
      </c>
      <c r="D265" t="s">
        <v>645</v>
      </c>
      <c r="E265" t="str">
        <f>HYPERLINK("https://talan.bank.gov.ua/get-user-certificate/nQenUt4btL1TX6MUtJA4","Завантажити сертифікат")</f>
        <v>Завантажити сертифікат</v>
      </c>
    </row>
    <row r="266" spans="1:5" x14ac:dyDescent="0.3">
      <c r="A266" t="s">
        <v>660</v>
      </c>
      <c r="B266" t="s">
        <v>5</v>
      </c>
      <c r="C266" t="s">
        <v>661</v>
      </c>
      <c r="D266" t="s">
        <v>645</v>
      </c>
      <c r="E266" t="str">
        <f>HYPERLINK("https://talan.bank.gov.ua/get-user-certificate/nQenUDB54uKsNp2GH2vA","Завантажити сертифікат")</f>
        <v>Завантажити сертифікат</v>
      </c>
    </row>
    <row r="267" spans="1:5" x14ac:dyDescent="0.3">
      <c r="A267" t="s">
        <v>662</v>
      </c>
      <c r="B267" t="s">
        <v>5</v>
      </c>
      <c r="C267" t="s">
        <v>663</v>
      </c>
      <c r="D267" t="s">
        <v>664</v>
      </c>
      <c r="E267" t="str">
        <f>HYPERLINK("https://talan.bank.gov.ua/get-user-certificate/nQenUqpTa_RxjUGutfIF","Завантажити сертифікат")</f>
        <v>Завантажити сертифікат</v>
      </c>
    </row>
    <row r="268" spans="1:5" x14ac:dyDescent="0.3">
      <c r="A268" t="s">
        <v>665</v>
      </c>
      <c r="B268" t="s">
        <v>5</v>
      </c>
      <c r="C268" t="s">
        <v>666</v>
      </c>
      <c r="D268" t="s">
        <v>664</v>
      </c>
      <c r="E268" t="str">
        <f>HYPERLINK("https://talan.bank.gov.ua/get-user-certificate/nQenUnx-ueJjHfshnqEP","Завантажити сертифікат")</f>
        <v>Завантажити сертифікат</v>
      </c>
    </row>
    <row r="269" spans="1:5" x14ac:dyDescent="0.3">
      <c r="A269" t="s">
        <v>667</v>
      </c>
      <c r="B269" t="s">
        <v>5</v>
      </c>
      <c r="C269" t="s">
        <v>668</v>
      </c>
      <c r="D269" t="s">
        <v>664</v>
      </c>
      <c r="E269" t="str">
        <f>HYPERLINK("https://talan.bank.gov.ua/get-user-certificate/nQenUkvT0p-JWnPct6JE","Завантажити сертифікат")</f>
        <v>Завантажити сертифікат</v>
      </c>
    </row>
    <row r="270" spans="1:5" x14ac:dyDescent="0.3">
      <c r="A270" t="s">
        <v>669</v>
      </c>
      <c r="B270" t="s">
        <v>5</v>
      </c>
      <c r="C270" t="s">
        <v>670</v>
      </c>
      <c r="D270" t="s">
        <v>671</v>
      </c>
      <c r="E270" t="str">
        <f>HYPERLINK("https://talan.bank.gov.ua/get-user-certificate/nQenUdyJKuLA7L5Rlnuz","Завантажити сертифікат")</f>
        <v>Завантажити сертифікат</v>
      </c>
    </row>
    <row r="271" spans="1:5" x14ac:dyDescent="0.3">
      <c r="A271" t="s">
        <v>672</v>
      </c>
      <c r="B271" t="s">
        <v>5</v>
      </c>
      <c r="C271" t="s">
        <v>673</v>
      </c>
      <c r="D271" t="s">
        <v>674</v>
      </c>
      <c r="E271" t="str">
        <f>HYPERLINK("https://talan.bank.gov.ua/get-user-certificate/nQenU6UvRUFzN1r3A_BC","Завантажити сертифікат")</f>
        <v>Завантажити сертифікат</v>
      </c>
    </row>
    <row r="272" spans="1:5" x14ac:dyDescent="0.3">
      <c r="A272" t="s">
        <v>675</v>
      </c>
      <c r="B272" t="s">
        <v>5</v>
      </c>
      <c r="C272" t="s">
        <v>676</v>
      </c>
      <c r="D272" t="s">
        <v>677</v>
      </c>
      <c r="E272" t="str">
        <f>HYPERLINK("https://talan.bank.gov.ua/get-user-certificate/nQenUvbwqJXDEqQTma7S","Завантажити сертифікат")</f>
        <v>Завантажити сертифікат</v>
      </c>
    </row>
    <row r="273" spans="1:5" x14ac:dyDescent="0.3">
      <c r="A273" t="s">
        <v>678</v>
      </c>
      <c r="B273" t="s">
        <v>5</v>
      </c>
      <c r="C273" t="s">
        <v>679</v>
      </c>
      <c r="D273" t="s">
        <v>680</v>
      </c>
      <c r="E273" t="str">
        <f>HYPERLINK("https://talan.bank.gov.ua/get-user-certificate/nQenUXbXx6EbFluWE0Ig","Завантажити сертифікат")</f>
        <v>Завантажити сертифікат</v>
      </c>
    </row>
    <row r="274" spans="1:5" x14ac:dyDescent="0.3">
      <c r="A274" t="s">
        <v>681</v>
      </c>
      <c r="B274" t="s">
        <v>5</v>
      </c>
      <c r="C274" t="s">
        <v>682</v>
      </c>
      <c r="D274" t="s">
        <v>683</v>
      </c>
      <c r="E274" t="str">
        <f>HYPERLINK("https://talan.bank.gov.ua/get-user-certificate/nQenU3i-DhJkWP0DSlDX","Завантажити сертифікат")</f>
        <v>Завантажити сертифікат</v>
      </c>
    </row>
    <row r="275" spans="1:5" x14ac:dyDescent="0.3">
      <c r="A275" t="s">
        <v>684</v>
      </c>
      <c r="B275" t="s">
        <v>5</v>
      </c>
      <c r="C275" t="s">
        <v>685</v>
      </c>
      <c r="D275" t="s">
        <v>686</v>
      </c>
      <c r="E275" t="str">
        <f>HYPERLINK("https://talan.bank.gov.ua/get-user-certificate/nQenU1jSKXRacGvSIOj6","Завантажити сертифікат")</f>
        <v>Завантажити сертифікат</v>
      </c>
    </row>
    <row r="276" spans="1:5" x14ac:dyDescent="0.3">
      <c r="A276" t="s">
        <v>687</v>
      </c>
      <c r="B276" t="s">
        <v>5</v>
      </c>
      <c r="C276" t="s">
        <v>688</v>
      </c>
      <c r="D276" t="s">
        <v>689</v>
      </c>
      <c r="E276" t="str">
        <f>HYPERLINK("https://talan.bank.gov.ua/get-user-certificate/nQenUnyKAFeZ4Btdsqxo","Завантажити сертифікат")</f>
        <v>Завантажити сертифікат</v>
      </c>
    </row>
    <row r="277" spans="1:5" x14ac:dyDescent="0.3">
      <c r="A277" t="s">
        <v>690</v>
      </c>
      <c r="B277" t="s">
        <v>5</v>
      </c>
      <c r="C277" t="s">
        <v>691</v>
      </c>
      <c r="D277" t="s">
        <v>689</v>
      </c>
      <c r="E277" t="str">
        <f>HYPERLINK("https://talan.bank.gov.ua/get-user-certificate/nQenUadlewo5_739299-","Завантажити сертифікат")</f>
        <v>Завантажити сертифікат</v>
      </c>
    </row>
    <row r="278" spans="1:5" x14ac:dyDescent="0.3">
      <c r="A278" t="s">
        <v>692</v>
      </c>
      <c r="B278" t="s">
        <v>5</v>
      </c>
      <c r="C278" t="s">
        <v>693</v>
      </c>
      <c r="D278" t="s">
        <v>694</v>
      </c>
      <c r="E278" t="str">
        <f>HYPERLINK("https://talan.bank.gov.ua/get-user-certificate/nQenUPkDILImTZdRdJrw","Завантажити сертифікат")</f>
        <v>Завантажити сертифікат</v>
      </c>
    </row>
    <row r="279" spans="1:5" x14ac:dyDescent="0.3">
      <c r="A279" t="s">
        <v>695</v>
      </c>
      <c r="B279" t="s">
        <v>5</v>
      </c>
      <c r="C279" t="s">
        <v>696</v>
      </c>
      <c r="D279" t="s">
        <v>697</v>
      </c>
      <c r="E279" t="str">
        <f>HYPERLINK("https://talan.bank.gov.ua/get-user-certificate/nQenUpYLud01zZLOkPrC","Завантажити сертифікат")</f>
        <v>Завантажити сертифікат</v>
      </c>
    </row>
    <row r="280" spans="1:5" x14ac:dyDescent="0.3">
      <c r="A280" t="s">
        <v>698</v>
      </c>
      <c r="B280" t="s">
        <v>5</v>
      </c>
      <c r="C280" t="s">
        <v>699</v>
      </c>
      <c r="D280" t="s">
        <v>697</v>
      </c>
      <c r="E280" t="str">
        <f>HYPERLINK("https://talan.bank.gov.ua/get-user-certificate/nQenUfeDr1UlqRV_l35c","Завантажити сертифікат")</f>
        <v>Завантажити сертифікат</v>
      </c>
    </row>
    <row r="281" spans="1:5" x14ac:dyDescent="0.3">
      <c r="A281" t="s">
        <v>700</v>
      </c>
      <c r="B281" t="s">
        <v>5</v>
      </c>
      <c r="C281" t="s">
        <v>701</v>
      </c>
      <c r="D281" t="s">
        <v>702</v>
      </c>
      <c r="E281" t="str">
        <f>HYPERLINK("https://talan.bank.gov.ua/get-user-certificate/nQenUDxS95jSGeXRVD7g","Завантажити сертифікат")</f>
        <v>Завантажити сертифікат</v>
      </c>
    </row>
    <row r="282" spans="1:5" x14ac:dyDescent="0.3">
      <c r="A282" t="s">
        <v>703</v>
      </c>
      <c r="B282" t="s">
        <v>5</v>
      </c>
      <c r="C282" t="s">
        <v>704</v>
      </c>
      <c r="D282" t="s">
        <v>705</v>
      </c>
      <c r="E282" t="str">
        <f>HYPERLINK("https://talan.bank.gov.ua/get-user-certificate/nQenU1aBJvqM48GsZC73","Завантажити сертифікат")</f>
        <v>Завантажити сертифікат</v>
      </c>
    </row>
    <row r="283" spans="1:5" x14ac:dyDescent="0.3">
      <c r="A283" t="s">
        <v>706</v>
      </c>
      <c r="B283" t="s">
        <v>5</v>
      </c>
      <c r="C283" t="s">
        <v>707</v>
      </c>
      <c r="D283" t="s">
        <v>705</v>
      </c>
      <c r="E283" t="str">
        <f>HYPERLINK("https://talan.bank.gov.ua/get-user-certificate/nQenUSdw7QwbVfNy35rn","Завантажити сертифікат")</f>
        <v>Завантажити сертифікат</v>
      </c>
    </row>
    <row r="284" spans="1:5" x14ac:dyDescent="0.3">
      <c r="A284" t="s">
        <v>708</v>
      </c>
      <c r="B284" t="s">
        <v>5</v>
      </c>
      <c r="C284" t="s">
        <v>709</v>
      </c>
      <c r="D284" t="s">
        <v>710</v>
      </c>
      <c r="E284" t="str">
        <f>HYPERLINK("https://talan.bank.gov.ua/get-user-certificate/nQenUEM8dXKSAu2hoilG","Завантажити сертифікат")</f>
        <v>Завантажити сертифікат</v>
      </c>
    </row>
    <row r="285" spans="1:5" x14ac:dyDescent="0.3">
      <c r="A285" t="s">
        <v>711</v>
      </c>
      <c r="B285" t="s">
        <v>5</v>
      </c>
      <c r="C285" t="s">
        <v>712</v>
      </c>
      <c r="D285" t="s">
        <v>710</v>
      </c>
      <c r="E285" t="str">
        <f>HYPERLINK("https://talan.bank.gov.ua/get-user-certificate/nQenU9V3YtnF5AGqSD0u","Завантажити сертифікат")</f>
        <v>Завантажити сертифікат</v>
      </c>
    </row>
    <row r="286" spans="1:5" x14ac:dyDescent="0.3">
      <c r="A286" t="s">
        <v>713</v>
      </c>
      <c r="B286" t="s">
        <v>5</v>
      </c>
      <c r="C286" t="s">
        <v>714</v>
      </c>
      <c r="D286" t="s">
        <v>710</v>
      </c>
      <c r="E286" t="str">
        <f>HYPERLINK("https://talan.bank.gov.ua/get-user-certificate/nQenUEpwd5Eoenjif27s","Завантажити сертифікат")</f>
        <v>Завантажити сертифікат</v>
      </c>
    </row>
    <row r="287" spans="1:5" x14ac:dyDescent="0.3">
      <c r="A287" t="s">
        <v>715</v>
      </c>
      <c r="B287" t="s">
        <v>5</v>
      </c>
      <c r="C287" t="s">
        <v>716</v>
      </c>
      <c r="D287" t="s">
        <v>717</v>
      </c>
      <c r="E287" t="str">
        <f>HYPERLINK("https://talan.bank.gov.ua/get-user-certificate/nQenUoH_8ydqA_s1Hjr0","Завантажити сертифікат")</f>
        <v>Завантажити сертифікат</v>
      </c>
    </row>
    <row r="288" spans="1:5" x14ac:dyDescent="0.3">
      <c r="A288" t="s">
        <v>718</v>
      </c>
      <c r="B288" t="s">
        <v>5</v>
      </c>
      <c r="C288" t="s">
        <v>719</v>
      </c>
      <c r="D288" t="s">
        <v>720</v>
      </c>
      <c r="E288" t="str">
        <f>HYPERLINK("https://talan.bank.gov.ua/get-user-certificate/nQenUhLnOw08KuOwM5ui","Завантажити сертифікат")</f>
        <v>Завантажити сертифікат</v>
      </c>
    </row>
    <row r="289" spans="1:5" x14ac:dyDescent="0.3">
      <c r="A289" t="s">
        <v>721</v>
      </c>
      <c r="B289" t="s">
        <v>5</v>
      </c>
      <c r="C289" t="s">
        <v>722</v>
      </c>
      <c r="D289" t="s">
        <v>720</v>
      </c>
      <c r="E289" t="str">
        <f>HYPERLINK("https://talan.bank.gov.ua/get-user-certificate/nQenUa-pr_rqKsge81CO","Завантажити сертифікат")</f>
        <v>Завантажити сертифікат</v>
      </c>
    </row>
    <row r="290" spans="1:5" x14ac:dyDescent="0.3">
      <c r="A290" t="s">
        <v>723</v>
      </c>
      <c r="B290" t="s">
        <v>5</v>
      </c>
      <c r="C290" t="s">
        <v>724</v>
      </c>
      <c r="D290" t="s">
        <v>725</v>
      </c>
      <c r="E290" t="str">
        <f>HYPERLINK("https://talan.bank.gov.ua/get-user-certificate/nQenUXP9NySQgJVD525g","Завантажити сертифікат")</f>
        <v>Завантажити сертифікат</v>
      </c>
    </row>
    <row r="291" spans="1:5" x14ac:dyDescent="0.3">
      <c r="A291" t="s">
        <v>726</v>
      </c>
      <c r="B291" t="s">
        <v>5</v>
      </c>
      <c r="C291" t="s">
        <v>727</v>
      </c>
      <c r="D291" t="s">
        <v>725</v>
      </c>
      <c r="E291" t="str">
        <f>HYPERLINK("https://talan.bank.gov.ua/get-user-certificate/nQenUBStiXXE7afAuW7j","Завантажити сертифікат")</f>
        <v>Завантажити сертифікат</v>
      </c>
    </row>
    <row r="292" spans="1:5" x14ac:dyDescent="0.3">
      <c r="A292" t="s">
        <v>728</v>
      </c>
      <c r="B292" t="s">
        <v>5</v>
      </c>
      <c r="C292" t="s">
        <v>729</v>
      </c>
      <c r="D292" t="s">
        <v>730</v>
      </c>
      <c r="E292" t="str">
        <f>HYPERLINK("https://talan.bank.gov.ua/get-user-certificate/nQenUOtxntQknFxATL67","Завантажити сертифікат")</f>
        <v>Завантажити сертифікат</v>
      </c>
    </row>
    <row r="293" spans="1:5" x14ac:dyDescent="0.3">
      <c r="A293" t="s">
        <v>731</v>
      </c>
      <c r="B293" t="s">
        <v>5</v>
      </c>
      <c r="C293" t="s">
        <v>732</v>
      </c>
      <c r="D293" t="s">
        <v>733</v>
      </c>
      <c r="E293" t="str">
        <f>HYPERLINK("https://talan.bank.gov.ua/get-user-certificate/nQenUPie-W72uuXNKkDy","Завантажити сертифікат")</f>
        <v>Завантажити сертифікат</v>
      </c>
    </row>
    <row r="294" spans="1:5" x14ac:dyDescent="0.3">
      <c r="A294" t="s">
        <v>734</v>
      </c>
      <c r="B294" t="s">
        <v>5</v>
      </c>
      <c r="C294" t="s">
        <v>735</v>
      </c>
      <c r="D294" t="s">
        <v>733</v>
      </c>
      <c r="E294" t="str">
        <f>HYPERLINK("https://talan.bank.gov.ua/get-user-certificate/nQenUP0DA2GiYznVarYM","Завантажити сертифікат")</f>
        <v>Завантажити сертифікат</v>
      </c>
    </row>
    <row r="295" spans="1:5" x14ac:dyDescent="0.3">
      <c r="A295" t="s">
        <v>736</v>
      </c>
      <c r="B295" t="s">
        <v>5</v>
      </c>
      <c r="C295" t="s">
        <v>737</v>
      </c>
      <c r="D295" t="s">
        <v>733</v>
      </c>
      <c r="E295" t="str">
        <f>HYPERLINK("https://talan.bank.gov.ua/get-user-certificate/nQenUn1LhDDKFBSWHGZJ","Завантажити сертифікат")</f>
        <v>Завантажити сертифікат</v>
      </c>
    </row>
    <row r="296" spans="1:5" x14ac:dyDescent="0.3">
      <c r="A296" t="s">
        <v>738</v>
      </c>
      <c r="B296" t="s">
        <v>5</v>
      </c>
      <c r="C296" t="s">
        <v>739</v>
      </c>
      <c r="D296" t="s">
        <v>733</v>
      </c>
      <c r="E296" t="str">
        <f>HYPERLINK("https://talan.bank.gov.ua/get-user-certificate/nQenU8JpoNYbPACiqoEC","Завантажити сертифікат")</f>
        <v>Завантажити сертифікат</v>
      </c>
    </row>
    <row r="297" spans="1:5" x14ac:dyDescent="0.3">
      <c r="A297" t="s">
        <v>740</v>
      </c>
      <c r="B297" t="s">
        <v>5</v>
      </c>
      <c r="C297" t="s">
        <v>741</v>
      </c>
      <c r="D297" t="s">
        <v>733</v>
      </c>
      <c r="E297" t="str">
        <f>HYPERLINK("https://talan.bank.gov.ua/get-user-certificate/nQenUOP-IILdqWmD3UcR","Завантажити сертифікат")</f>
        <v>Завантажити сертифікат</v>
      </c>
    </row>
    <row r="298" spans="1:5" x14ac:dyDescent="0.3">
      <c r="A298" t="s">
        <v>742</v>
      </c>
      <c r="B298" t="s">
        <v>5</v>
      </c>
      <c r="C298" t="s">
        <v>743</v>
      </c>
      <c r="D298" t="s">
        <v>744</v>
      </c>
      <c r="E298" t="str">
        <f>HYPERLINK("https://talan.bank.gov.ua/get-user-certificate/nQenUpXSjV6Ft5y-K_aI","Завантажити сертифікат")</f>
        <v>Завантажити сертифікат</v>
      </c>
    </row>
    <row r="299" spans="1:5" x14ac:dyDescent="0.3">
      <c r="A299" t="s">
        <v>745</v>
      </c>
      <c r="B299" t="s">
        <v>5</v>
      </c>
      <c r="C299" t="s">
        <v>746</v>
      </c>
      <c r="D299" t="s">
        <v>744</v>
      </c>
      <c r="E299" t="str">
        <f>HYPERLINK("https://talan.bank.gov.ua/get-user-certificate/nQenU_2aE3IDQrjmpLtB","Завантажити сертифікат")</f>
        <v>Завантажити сертифікат</v>
      </c>
    </row>
    <row r="300" spans="1:5" x14ac:dyDescent="0.3">
      <c r="A300" t="s">
        <v>747</v>
      </c>
      <c r="B300" t="s">
        <v>5</v>
      </c>
      <c r="C300" t="s">
        <v>748</v>
      </c>
      <c r="D300" t="s">
        <v>749</v>
      </c>
      <c r="E300" t="str">
        <f>HYPERLINK("https://talan.bank.gov.ua/get-user-certificate/nQenU1L5NV-Vg6TdIauH","Завантажити сертифікат")</f>
        <v>Завантажити сертифікат</v>
      </c>
    </row>
    <row r="301" spans="1:5" x14ac:dyDescent="0.3">
      <c r="A301" t="s">
        <v>750</v>
      </c>
      <c r="B301" t="s">
        <v>5</v>
      </c>
      <c r="C301" t="s">
        <v>751</v>
      </c>
      <c r="D301" t="s">
        <v>749</v>
      </c>
      <c r="E301" t="str">
        <f>HYPERLINK("https://talan.bank.gov.ua/get-user-certificate/nQenUyQhWHEjmzHWrjBu","Завантажити сертифікат")</f>
        <v>Завантажити сертифікат</v>
      </c>
    </row>
    <row r="302" spans="1:5" x14ac:dyDescent="0.3">
      <c r="A302" t="s">
        <v>752</v>
      </c>
      <c r="B302" t="s">
        <v>5</v>
      </c>
      <c r="C302" t="s">
        <v>753</v>
      </c>
      <c r="D302" t="s">
        <v>749</v>
      </c>
      <c r="E302" t="str">
        <f>HYPERLINK("https://talan.bank.gov.ua/get-user-certificate/nQenUICbSzNR7i1XXn60","Завантажити сертифікат")</f>
        <v>Завантажити сертифікат</v>
      </c>
    </row>
    <row r="303" spans="1:5" x14ac:dyDescent="0.3">
      <c r="A303" t="s">
        <v>754</v>
      </c>
      <c r="B303" t="s">
        <v>5</v>
      </c>
      <c r="C303" t="s">
        <v>755</v>
      </c>
      <c r="D303" t="s">
        <v>749</v>
      </c>
      <c r="E303" t="str">
        <f>HYPERLINK("https://talan.bank.gov.ua/get-user-certificate/nQenULWOA7BfYJsdvlOA","Завантажити сертифікат")</f>
        <v>Завантажити сертифікат</v>
      </c>
    </row>
    <row r="304" spans="1:5" x14ac:dyDescent="0.3">
      <c r="A304" t="s">
        <v>756</v>
      </c>
      <c r="B304" t="s">
        <v>5</v>
      </c>
      <c r="C304" t="s">
        <v>757</v>
      </c>
      <c r="D304" t="s">
        <v>749</v>
      </c>
      <c r="E304" t="str">
        <f>HYPERLINK("https://talan.bank.gov.ua/get-user-certificate/nQenUUziVlPmrx3FhYfb","Завантажити сертифікат")</f>
        <v>Завантажити сертифікат</v>
      </c>
    </row>
    <row r="305" spans="1:5" x14ac:dyDescent="0.3">
      <c r="A305" t="s">
        <v>758</v>
      </c>
      <c r="B305" t="s">
        <v>5</v>
      </c>
      <c r="C305" t="s">
        <v>759</v>
      </c>
      <c r="D305" t="s">
        <v>749</v>
      </c>
      <c r="E305" t="str">
        <f>HYPERLINK("https://talan.bank.gov.ua/get-user-certificate/nQenUb3q-WxDWnLJvKbU","Завантажити сертифікат")</f>
        <v>Завантажити сертифікат</v>
      </c>
    </row>
    <row r="306" spans="1:5" x14ac:dyDescent="0.3">
      <c r="A306" t="s">
        <v>760</v>
      </c>
      <c r="B306" t="s">
        <v>5</v>
      </c>
      <c r="C306" t="s">
        <v>761</v>
      </c>
      <c r="D306" t="s">
        <v>749</v>
      </c>
      <c r="E306" t="str">
        <f>HYPERLINK("https://talan.bank.gov.ua/get-user-certificate/nQenUAO0eVNwpjPHewWC","Завантажити сертифікат")</f>
        <v>Завантажити сертифікат</v>
      </c>
    </row>
    <row r="307" spans="1:5" x14ac:dyDescent="0.3">
      <c r="A307" t="s">
        <v>762</v>
      </c>
      <c r="B307" t="s">
        <v>5</v>
      </c>
      <c r="C307" t="s">
        <v>763</v>
      </c>
      <c r="D307" t="s">
        <v>749</v>
      </c>
      <c r="E307" t="str">
        <f>HYPERLINK("https://talan.bank.gov.ua/get-user-certificate/nQenU4h_jL9dvbQaDhxR","Завантажити сертифікат")</f>
        <v>Завантажити сертифікат</v>
      </c>
    </row>
    <row r="308" spans="1:5" x14ac:dyDescent="0.3">
      <c r="A308" t="s">
        <v>764</v>
      </c>
      <c r="B308" t="s">
        <v>5</v>
      </c>
      <c r="C308" t="s">
        <v>765</v>
      </c>
      <c r="D308" t="s">
        <v>749</v>
      </c>
      <c r="E308" t="str">
        <f>HYPERLINK("https://talan.bank.gov.ua/get-user-certificate/nQenUEqRC9U2_UtLijzo","Завантажити сертифікат")</f>
        <v>Завантажити сертифікат</v>
      </c>
    </row>
    <row r="309" spans="1:5" x14ac:dyDescent="0.3">
      <c r="A309" t="s">
        <v>766</v>
      </c>
      <c r="B309" t="s">
        <v>5</v>
      </c>
      <c r="C309" t="s">
        <v>767</v>
      </c>
      <c r="D309" t="s">
        <v>768</v>
      </c>
      <c r="E309" t="str">
        <f>HYPERLINK("https://talan.bank.gov.ua/get-user-certificate/nQenUBOSVIQkKWgcfpbl","Завантажити сертифікат")</f>
        <v>Завантажити сертифікат</v>
      </c>
    </row>
    <row r="310" spans="1:5" x14ac:dyDescent="0.3">
      <c r="A310" t="s">
        <v>769</v>
      </c>
      <c r="B310" t="s">
        <v>5</v>
      </c>
      <c r="C310" t="s">
        <v>770</v>
      </c>
      <c r="D310" t="s">
        <v>771</v>
      </c>
      <c r="E310" t="str">
        <f>HYPERLINK("https://talan.bank.gov.ua/get-user-certificate/nQenU8C-Orb-OY6MRNeD","Завантажити сертифікат")</f>
        <v>Завантажити сертифікат</v>
      </c>
    </row>
    <row r="311" spans="1:5" x14ac:dyDescent="0.3">
      <c r="A311" t="s">
        <v>772</v>
      </c>
      <c r="B311" t="s">
        <v>5</v>
      </c>
      <c r="C311" t="s">
        <v>773</v>
      </c>
      <c r="D311" t="s">
        <v>771</v>
      </c>
      <c r="E311" t="str">
        <f>HYPERLINK("https://talan.bank.gov.ua/get-user-certificate/nQenU-l7Ld40h0IxWlVI","Завантажити сертифікат")</f>
        <v>Завантажити сертифікат</v>
      </c>
    </row>
    <row r="312" spans="1:5" x14ac:dyDescent="0.3">
      <c r="A312" t="s">
        <v>774</v>
      </c>
      <c r="B312" t="s">
        <v>5</v>
      </c>
      <c r="C312" t="s">
        <v>775</v>
      </c>
      <c r="D312" t="s">
        <v>771</v>
      </c>
      <c r="E312" t="str">
        <f>HYPERLINK("https://talan.bank.gov.ua/get-user-certificate/nQenUIJk3vEp15FoabUl","Завантажити сертифікат")</f>
        <v>Завантажити сертифікат</v>
      </c>
    </row>
    <row r="313" spans="1:5" x14ac:dyDescent="0.3">
      <c r="A313" t="s">
        <v>776</v>
      </c>
      <c r="B313" t="s">
        <v>5</v>
      </c>
      <c r="C313" t="s">
        <v>777</v>
      </c>
      <c r="D313" t="s">
        <v>771</v>
      </c>
      <c r="E313" t="str">
        <f>HYPERLINK("https://talan.bank.gov.ua/get-user-certificate/nQenUNK6xlpDTTkRj2tj","Завантажити сертифікат")</f>
        <v>Завантажити сертифікат</v>
      </c>
    </row>
    <row r="314" spans="1:5" x14ac:dyDescent="0.3">
      <c r="A314" t="s">
        <v>778</v>
      </c>
      <c r="B314" t="s">
        <v>5</v>
      </c>
      <c r="C314" t="s">
        <v>779</v>
      </c>
      <c r="D314" t="s">
        <v>771</v>
      </c>
      <c r="E314" t="str">
        <f>HYPERLINK("https://talan.bank.gov.ua/get-user-certificate/nQenU-vIhsO7lhuyLthn","Завантажити сертифікат")</f>
        <v>Завантажити сертифікат</v>
      </c>
    </row>
    <row r="315" spans="1:5" x14ac:dyDescent="0.3">
      <c r="A315" t="s">
        <v>780</v>
      </c>
      <c r="B315" t="s">
        <v>5</v>
      </c>
      <c r="C315" t="s">
        <v>781</v>
      </c>
      <c r="D315" t="s">
        <v>782</v>
      </c>
      <c r="E315" t="str">
        <f>HYPERLINK("https://talan.bank.gov.ua/get-user-certificate/nQenU5Drt9THk15gV97c","Завантажити сертифікат")</f>
        <v>Завантажити сертифікат</v>
      </c>
    </row>
    <row r="316" spans="1:5" x14ac:dyDescent="0.3">
      <c r="A316" t="s">
        <v>783</v>
      </c>
      <c r="B316" t="s">
        <v>5</v>
      </c>
      <c r="C316" t="s">
        <v>784</v>
      </c>
      <c r="D316" t="s">
        <v>782</v>
      </c>
      <c r="E316" t="str">
        <f>HYPERLINK("https://talan.bank.gov.ua/get-user-certificate/nQenUgrChGmUaVX7mVPS","Завантажити сертифікат")</f>
        <v>Завантажити сертифікат</v>
      </c>
    </row>
    <row r="317" spans="1:5" x14ac:dyDescent="0.3">
      <c r="A317" t="s">
        <v>785</v>
      </c>
      <c r="B317" t="s">
        <v>5</v>
      </c>
      <c r="C317" t="s">
        <v>786</v>
      </c>
      <c r="D317" t="s">
        <v>782</v>
      </c>
      <c r="E317" t="str">
        <f>HYPERLINK("https://talan.bank.gov.ua/get-user-certificate/nQenUfA7HoFdec-TniwH","Завантажити сертифікат")</f>
        <v>Завантажити сертифікат</v>
      </c>
    </row>
    <row r="318" spans="1:5" x14ac:dyDescent="0.3">
      <c r="A318" t="s">
        <v>787</v>
      </c>
      <c r="B318" t="s">
        <v>5</v>
      </c>
      <c r="C318" t="s">
        <v>788</v>
      </c>
      <c r="D318" t="s">
        <v>782</v>
      </c>
      <c r="E318" t="str">
        <f>HYPERLINK("https://talan.bank.gov.ua/get-user-certificate/nQenUycS8Gj21sY71uWf","Завантажити сертифікат")</f>
        <v>Завантажити сертифікат</v>
      </c>
    </row>
    <row r="319" spans="1:5" x14ac:dyDescent="0.3">
      <c r="A319" t="s">
        <v>789</v>
      </c>
      <c r="B319" t="s">
        <v>5</v>
      </c>
      <c r="C319" t="s">
        <v>790</v>
      </c>
      <c r="D319" t="s">
        <v>782</v>
      </c>
      <c r="E319" t="str">
        <f>HYPERLINK("https://talan.bank.gov.ua/get-user-certificate/nQenUG-R0EUSdMSkcfeU","Завантажити сертифікат")</f>
        <v>Завантажити сертифікат</v>
      </c>
    </row>
    <row r="320" spans="1:5" x14ac:dyDescent="0.3">
      <c r="A320" t="s">
        <v>791</v>
      </c>
      <c r="B320" t="s">
        <v>5</v>
      </c>
      <c r="C320" t="s">
        <v>792</v>
      </c>
      <c r="D320" t="s">
        <v>782</v>
      </c>
      <c r="E320" t="str">
        <f>HYPERLINK("https://talan.bank.gov.ua/get-user-certificate/nQenUo6I4aBxGNhozUkU","Завантажити сертифікат")</f>
        <v>Завантажити сертифікат</v>
      </c>
    </row>
    <row r="321" spans="1:5" x14ac:dyDescent="0.3">
      <c r="A321" t="s">
        <v>793</v>
      </c>
      <c r="B321" t="s">
        <v>5</v>
      </c>
      <c r="C321" t="s">
        <v>794</v>
      </c>
      <c r="D321" t="s">
        <v>782</v>
      </c>
      <c r="E321" t="str">
        <f>HYPERLINK("https://talan.bank.gov.ua/get-user-certificate/nQenUqjblxmYGzjpaYfg","Завантажити сертифікат")</f>
        <v>Завантажити сертифікат</v>
      </c>
    </row>
    <row r="322" spans="1:5" x14ac:dyDescent="0.3">
      <c r="A322" t="s">
        <v>795</v>
      </c>
      <c r="B322" t="s">
        <v>5</v>
      </c>
      <c r="C322" t="s">
        <v>796</v>
      </c>
      <c r="D322" t="s">
        <v>797</v>
      </c>
      <c r="E322" t="str">
        <f>HYPERLINK("https://talan.bank.gov.ua/get-user-certificate/nQenUYcHcwDKL_360RBa","Завантажити сертифікат")</f>
        <v>Завантажити сертифікат</v>
      </c>
    </row>
    <row r="323" spans="1:5" x14ac:dyDescent="0.3">
      <c r="A323" t="s">
        <v>798</v>
      </c>
      <c r="B323" t="s">
        <v>5</v>
      </c>
      <c r="C323" t="s">
        <v>799</v>
      </c>
      <c r="D323" t="s">
        <v>800</v>
      </c>
      <c r="E323" t="str">
        <f>HYPERLINK("https://talan.bank.gov.ua/get-user-certificate/nQenUyVPPcMeuhU3Bjcm","Завантажити сертифікат")</f>
        <v>Завантажити сертифікат</v>
      </c>
    </row>
    <row r="324" spans="1:5" x14ac:dyDescent="0.3">
      <c r="A324" t="s">
        <v>801</v>
      </c>
      <c r="B324" t="s">
        <v>5</v>
      </c>
      <c r="C324" t="s">
        <v>802</v>
      </c>
      <c r="D324" t="s">
        <v>800</v>
      </c>
      <c r="E324" t="str">
        <f>HYPERLINK("https://talan.bank.gov.ua/get-user-certificate/nQenUoBD6TCQyhBOqzJd","Завантажити сертифікат")</f>
        <v>Завантажити сертифікат</v>
      </c>
    </row>
    <row r="325" spans="1:5" x14ac:dyDescent="0.3">
      <c r="A325" t="s">
        <v>803</v>
      </c>
      <c r="B325" t="s">
        <v>5</v>
      </c>
      <c r="C325" t="s">
        <v>804</v>
      </c>
      <c r="D325" t="s">
        <v>800</v>
      </c>
      <c r="E325" t="str">
        <f>HYPERLINK("https://talan.bank.gov.ua/get-user-certificate/nQenUY1NFTmIlJOjGiYd","Завантажити сертифікат")</f>
        <v>Завантажити сертифікат</v>
      </c>
    </row>
    <row r="326" spans="1:5" x14ac:dyDescent="0.3">
      <c r="A326" t="s">
        <v>805</v>
      </c>
      <c r="B326" t="s">
        <v>5</v>
      </c>
      <c r="C326" t="s">
        <v>806</v>
      </c>
      <c r="D326" t="s">
        <v>807</v>
      </c>
      <c r="E326" t="str">
        <f>HYPERLINK("https://talan.bank.gov.ua/get-user-certificate/nQenUmstkUh1S8z01gLM","Завантажити сертифікат")</f>
        <v>Завантажити сертифікат</v>
      </c>
    </row>
    <row r="327" spans="1:5" x14ac:dyDescent="0.3">
      <c r="A327" t="s">
        <v>808</v>
      </c>
      <c r="B327" t="s">
        <v>5</v>
      </c>
      <c r="C327" t="s">
        <v>809</v>
      </c>
      <c r="D327" t="s">
        <v>810</v>
      </c>
      <c r="E327" t="str">
        <f>HYPERLINK("https://talan.bank.gov.ua/get-user-certificate/nQenUl5HGMpRAAzOj4NQ","Завантажити сертифікат")</f>
        <v>Завантажити сертифікат</v>
      </c>
    </row>
    <row r="328" spans="1:5" x14ac:dyDescent="0.3">
      <c r="A328" t="s">
        <v>811</v>
      </c>
      <c r="B328" t="s">
        <v>5</v>
      </c>
      <c r="C328" t="s">
        <v>812</v>
      </c>
      <c r="D328" t="s">
        <v>810</v>
      </c>
      <c r="E328" t="str">
        <f>HYPERLINK("https://talan.bank.gov.ua/get-user-certificate/nQenUsc3eBqp6R865UcO","Завантажити сертифікат")</f>
        <v>Завантажити сертифікат</v>
      </c>
    </row>
    <row r="329" spans="1:5" x14ac:dyDescent="0.3">
      <c r="A329" t="s">
        <v>813</v>
      </c>
      <c r="B329" t="s">
        <v>5</v>
      </c>
      <c r="C329" t="s">
        <v>814</v>
      </c>
      <c r="D329" t="s">
        <v>810</v>
      </c>
      <c r="E329" t="str">
        <f>HYPERLINK("https://talan.bank.gov.ua/get-user-certificate/nQenU3tl5tb1RG6yOE-a","Завантажити сертифікат")</f>
        <v>Завантажити сертифікат</v>
      </c>
    </row>
    <row r="330" spans="1:5" x14ac:dyDescent="0.3">
      <c r="A330" t="s">
        <v>815</v>
      </c>
      <c r="B330" t="s">
        <v>5</v>
      </c>
      <c r="C330" t="s">
        <v>816</v>
      </c>
      <c r="D330" t="s">
        <v>810</v>
      </c>
      <c r="E330" t="str">
        <f>HYPERLINK("https://talan.bank.gov.ua/get-user-certificate/nQenUWKkaAObuOVw3CwX","Завантажити сертифікат")</f>
        <v>Завантажити сертифікат</v>
      </c>
    </row>
    <row r="331" spans="1:5" x14ac:dyDescent="0.3">
      <c r="A331" t="s">
        <v>817</v>
      </c>
      <c r="B331" t="s">
        <v>5</v>
      </c>
      <c r="C331" t="s">
        <v>818</v>
      </c>
      <c r="D331" t="s">
        <v>810</v>
      </c>
      <c r="E331" t="str">
        <f>HYPERLINK("https://talan.bank.gov.ua/get-user-certificate/nQenURPLRBZj91F5h-om","Завантажити сертифікат")</f>
        <v>Завантажити сертифікат</v>
      </c>
    </row>
    <row r="332" spans="1:5" x14ac:dyDescent="0.3">
      <c r="A332" t="s">
        <v>819</v>
      </c>
      <c r="B332" t="s">
        <v>5</v>
      </c>
      <c r="C332" t="s">
        <v>820</v>
      </c>
      <c r="D332" t="s">
        <v>810</v>
      </c>
      <c r="E332" t="str">
        <f>HYPERLINK("https://talan.bank.gov.ua/get-user-certificate/nQenUxt8e4fuTjGPVqJP","Завантажити сертифікат")</f>
        <v>Завантажити сертифікат</v>
      </c>
    </row>
    <row r="333" spans="1:5" x14ac:dyDescent="0.3">
      <c r="A333" t="s">
        <v>821</v>
      </c>
      <c r="B333" t="s">
        <v>5</v>
      </c>
      <c r="C333" t="s">
        <v>822</v>
      </c>
      <c r="D333" t="s">
        <v>810</v>
      </c>
      <c r="E333" t="str">
        <f>HYPERLINK("https://talan.bank.gov.ua/get-user-certificate/nQenUW_Id2O8cpZiyvTg","Завантажити сертифікат")</f>
        <v>Завантажити сертифікат</v>
      </c>
    </row>
    <row r="334" spans="1:5" x14ac:dyDescent="0.3">
      <c r="A334" t="s">
        <v>823</v>
      </c>
      <c r="B334" t="s">
        <v>5</v>
      </c>
      <c r="C334" t="s">
        <v>824</v>
      </c>
      <c r="D334" t="s">
        <v>810</v>
      </c>
      <c r="E334" t="str">
        <f>HYPERLINK("https://talan.bank.gov.ua/get-user-certificate/nQenUBZovThpzMU6By48","Завантажити сертифікат")</f>
        <v>Завантажити сертифікат</v>
      </c>
    </row>
    <row r="335" spans="1:5" x14ac:dyDescent="0.3">
      <c r="A335" t="s">
        <v>825</v>
      </c>
      <c r="B335" t="s">
        <v>5</v>
      </c>
      <c r="C335" t="s">
        <v>826</v>
      </c>
      <c r="D335" t="s">
        <v>810</v>
      </c>
      <c r="E335" t="str">
        <f>HYPERLINK("https://talan.bank.gov.ua/get-user-certificate/nQenUL0BbNEg1pTBwdSq","Завантажити сертифікат")</f>
        <v>Завантажити сертифікат</v>
      </c>
    </row>
    <row r="336" spans="1:5" x14ac:dyDescent="0.3">
      <c r="A336" t="s">
        <v>827</v>
      </c>
      <c r="B336" t="s">
        <v>5</v>
      </c>
      <c r="C336" t="s">
        <v>828</v>
      </c>
      <c r="D336" t="s">
        <v>810</v>
      </c>
      <c r="E336" t="str">
        <f>HYPERLINK("https://talan.bank.gov.ua/get-user-certificate/nQenU9lETRjm5v0LmKD1","Завантажити сертифікат")</f>
        <v>Завантажити сертифікат</v>
      </c>
    </row>
    <row r="337" spans="1:5" x14ac:dyDescent="0.3">
      <c r="A337" t="s">
        <v>829</v>
      </c>
      <c r="B337" t="s">
        <v>5</v>
      </c>
      <c r="C337" t="s">
        <v>830</v>
      </c>
      <c r="D337" t="s">
        <v>810</v>
      </c>
      <c r="E337" t="str">
        <f>HYPERLINK("https://talan.bank.gov.ua/get-user-certificate/nQenUTOFd78EYF_Afgxm","Завантажити сертифікат")</f>
        <v>Завантажити сертифікат</v>
      </c>
    </row>
    <row r="338" spans="1:5" x14ac:dyDescent="0.3">
      <c r="A338" t="s">
        <v>831</v>
      </c>
      <c r="B338" t="s">
        <v>5</v>
      </c>
      <c r="C338" t="s">
        <v>832</v>
      </c>
      <c r="D338" t="s">
        <v>810</v>
      </c>
      <c r="E338" t="str">
        <f>HYPERLINK("https://talan.bank.gov.ua/get-user-certificate/nQenUO13Gk9Gj6jr2YWV","Завантажити сертифікат")</f>
        <v>Завантажити сертифікат</v>
      </c>
    </row>
    <row r="339" spans="1:5" x14ac:dyDescent="0.3">
      <c r="A339" t="s">
        <v>833</v>
      </c>
      <c r="B339" t="s">
        <v>5</v>
      </c>
      <c r="C339" t="s">
        <v>834</v>
      </c>
      <c r="D339" t="s">
        <v>835</v>
      </c>
      <c r="E339" t="str">
        <f>HYPERLINK("https://talan.bank.gov.ua/get-user-certificate/nQenUiknor5i3zDbsD26","Завантажити сертифікат")</f>
        <v>Завантажити сертифікат</v>
      </c>
    </row>
    <row r="340" spans="1:5" x14ac:dyDescent="0.3">
      <c r="A340" t="s">
        <v>836</v>
      </c>
      <c r="B340" t="s">
        <v>5</v>
      </c>
      <c r="C340" t="s">
        <v>837</v>
      </c>
      <c r="D340" t="s">
        <v>835</v>
      </c>
      <c r="E340" t="str">
        <f>HYPERLINK("https://talan.bank.gov.ua/get-user-certificate/nQenU6zTIU9aJcIuye_r","Завантажити сертифікат")</f>
        <v>Завантажити сертифікат</v>
      </c>
    </row>
    <row r="341" spans="1:5" x14ac:dyDescent="0.3">
      <c r="A341" t="s">
        <v>838</v>
      </c>
      <c r="B341" t="s">
        <v>5</v>
      </c>
      <c r="C341" t="s">
        <v>839</v>
      </c>
      <c r="D341" t="s">
        <v>835</v>
      </c>
      <c r="E341" t="str">
        <f>HYPERLINK("https://talan.bank.gov.ua/get-user-certificate/nQenU_nUMnGo3FJ8qG_k","Завантажити сертифікат")</f>
        <v>Завантажити сертифікат</v>
      </c>
    </row>
    <row r="342" spans="1:5" x14ac:dyDescent="0.3">
      <c r="A342" t="s">
        <v>840</v>
      </c>
      <c r="B342" t="s">
        <v>5</v>
      </c>
      <c r="C342" t="s">
        <v>841</v>
      </c>
      <c r="D342" t="s">
        <v>842</v>
      </c>
      <c r="E342" t="str">
        <f>HYPERLINK("https://talan.bank.gov.ua/get-user-certificate/nQenUfv1xBYqS1pmfmTi","Завантажити сертифікат")</f>
        <v>Завантажити сертифікат</v>
      </c>
    </row>
    <row r="343" spans="1:5" x14ac:dyDescent="0.3">
      <c r="A343" t="s">
        <v>843</v>
      </c>
      <c r="B343" t="s">
        <v>5</v>
      </c>
      <c r="C343" t="s">
        <v>844</v>
      </c>
      <c r="D343" t="s">
        <v>845</v>
      </c>
      <c r="E343" t="str">
        <f>HYPERLINK("https://talan.bank.gov.ua/get-user-certificate/nQenU5XbomBLX3djYqC_","Завантажити сертифікат")</f>
        <v>Завантажити сертифікат</v>
      </c>
    </row>
    <row r="344" spans="1:5" x14ac:dyDescent="0.3">
      <c r="A344" t="s">
        <v>846</v>
      </c>
      <c r="B344" t="s">
        <v>5</v>
      </c>
      <c r="C344" t="s">
        <v>847</v>
      </c>
      <c r="D344" t="s">
        <v>845</v>
      </c>
      <c r="E344" t="str">
        <f>HYPERLINK("https://talan.bank.gov.ua/get-user-certificate/nQenUtWAHZ0W43wxzEqG","Завантажити сертифікат")</f>
        <v>Завантажити сертифікат</v>
      </c>
    </row>
    <row r="345" spans="1:5" x14ac:dyDescent="0.3">
      <c r="A345" t="s">
        <v>848</v>
      </c>
      <c r="B345" t="s">
        <v>5</v>
      </c>
      <c r="C345" t="s">
        <v>849</v>
      </c>
      <c r="D345" t="s">
        <v>845</v>
      </c>
      <c r="E345" t="str">
        <f>HYPERLINK("https://talan.bank.gov.ua/get-user-certificate/nQenU2XBuQsyJ_mETK8b","Завантажити сертифікат")</f>
        <v>Завантажити сертифікат</v>
      </c>
    </row>
    <row r="346" spans="1:5" x14ac:dyDescent="0.3">
      <c r="A346" t="s">
        <v>850</v>
      </c>
      <c r="B346" t="s">
        <v>5</v>
      </c>
      <c r="C346" t="s">
        <v>851</v>
      </c>
      <c r="D346" t="s">
        <v>845</v>
      </c>
      <c r="E346" t="str">
        <f>HYPERLINK("https://talan.bank.gov.ua/get-user-certificate/nQenU_Zxv-lFkRZcletj","Завантажити сертифікат")</f>
        <v>Завантажити сертифікат</v>
      </c>
    </row>
    <row r="347" spans="1:5" x14ac:dyDescent="0.3">
      <c r="A347" t="s">
        <v>852</v>
      </c>
      <c r="B347" t="s">
        <v>5</v>
      </c>
      <c r="C347" t="s">
        <v>853</v>
      </c>
      <c r="D347" t="s">
        <v>845</v>
      </c>
      <c r="E347" t="str">
        <f>HYPERLINK("https://talan.bank.gov.ua/get-user-certificate/nQenUxsMZ-FEEJF-cCEa","Завантажити сертифікат")</f>
        <v>Завантажити сертифікат</v>
      </c>
    </row>
    <row r="348" spans="1:5" x14ac:dyDescent="0.3">
      <c r="A348" t="s">
        <v>854</v>
      </c>
      <c r="B348" t="s">
        <v>5</v>
      </c>
      <c r="C348" t="s">
        <v>855</v>
      </c>
      <c r="D348" t="s">
        <v>856</v>
      </c>
      <c r="E348" t="str">
        <f>HYPERLINK("https://talan.bank.gov.ua/get-user-certificate/nQenUg-ZHCS7dc-TVQSK","Завантажити сертифікат")</f>
        <v>Завантажити сертифікат</v>
      </c>
    </row>
    <row r="349" spans="1:5" x14ac:dyDescent="0.3">
      <c r="A349" t="s">
        <v>857</v>
      </c>
      <c r="B349" t="s">
        <v>5</v>
      </c>
      <c r="C349" t="s">
        <v>858</v>
      </c>
      <c r="D349" t="s">
        <v>856</v>
      </c>
      <c r="E349" t="str">
        <f>HYPERLINK("https://talan.bank.gov.ua/get-user-certificate/nQenUYviBeLfnVEWMa53","Завантажити сертифікат")</f>
        <v>Завантажити сертифікат</v>
      </c>
    </row>
    <row r="350" spans="1:5" x14ac:dyDescent="0.3">
      <c r="A350" t="s">
        <v>859</v>
      </c>
      <c r="B350" t="s">
        <v>5</v>
      </c>
      <c r="C350" t="s">
        <v>860</v>
      </c>
      <c r="D350" t="s">
        <v>856</v>
      </c>
      <c r="E350" t="str">
        <f>HYPERLINK("https://talan.bank.gov.ua/get-user-certificate/nQenUr41wb_fPEAkB0gu","Завантажити сертифікат")</f>
        <v>Завантажити сертифікат</v>
      </c>
    </row>
    <row r="351" spans="1:5" x14ac:dyDescent="0.3">
      <c r="A351" t="s">
        <v>861</v>
      </c>
      <c r="B351" t="s">
        <v>5</v>
      </c>
      <c r="C351" t="s">
        <v>862</v>
      </c>
      <c r="D351" t="s">
        <v>856</v>
      </c>
      <c r="E351" t="str">
        <f>HYPERLINK("https://talan.bank.gov.ua/get-user-certificate/nQenUKcEaDE2jon8SpFn","Завантажити сертифікат")</f>
        <v>Завантажити сертифікат</v>
      </c>
    </row>
    <row r="352" spans="1:5" x14ac:dyDescent="0.3">
      <c r="A352" t="s">
        <v>863</v>
      </c>
      <c r="B352" t="s">
        <v>5</v>
      </c>
      <c r="C352" t="s">
        <v>864</v>
      </c>
      <c r="D352" t="s">
        <v>856</v>
      </c>
      <c r="E352" t="str">
        <f>HYPERLINK("https://talan.bank.gov.ua/get-user-certificate/nQenU_BeHm0P-lfh09RW","Завантажити сертифікат")</f>
        <v>Завантажити сертифікат</v>
      </c>
    </row>
    <row r="353" spans="1:5" x14ac:dyDescent="0.3">
      <c r="A353" t="s">
        <v>865</v>
      </c>
      <c r="B353" t="s">
        <v>5</v>
      </c>
      <c r="C353" t="s">
        <v>866</v>
      </c>
      <c r="D353" t="s">
        <v>856</v>
      </c>
      <c r="E353" t="str">
        <f>HYPERLINK("https://talan.bank.gov.ua/get-user-certificate/nQenUY8Q0bNsIdXo_U21","Завантажити сертифікат")</f>
        <v>Завантажити сертифікат</v>
      </c>
    </row>
    <row r="354" spans="1:5" x14ac:dyDescent="0.3">
      <c r="A354" t="s">
        <v>867</v>
      </c>
      <c r="B354" t="s">
        <v>5</v>
      </c>
      <c r="C354" t="s">
        <v>868</v>
      </c>
      <c r="D354" t="s">
        <v>856</v>
      </c>
      <c r="E354" t="str">
        <f>HYPERLINK("https://talan.bank.gov.ua/get-user-certificate/nQenUGG2zbytzf01wIsw","Завантажити сертифікат")</f>
        <v>Завантажити сертифікат</v>
      </c>
    </row>
    <row r="355" spans="1:5" x14ac:dyDescent="0.3">
      <c r="A355" t="s">
        <v>869</v>
      </c>
      <c r="B355" t="s">
        <v>5</v>
      </c>
      <c r="C355" t="s">
        <v>870</v>
      </c>
      <c r="D355" t="s">
        <v>871</v>
      </c>
      <c r="E355" t="str">
        <f>HYPERLINK("https://talan.bank.gov.ua/get-user-certificate/nQenUDqcSC3ZbLfLtm7B","Завантажити сертифікат")</f>
        <v>Завантажити сертифікат</v>
      </c>
    </row>
    <row r="356" spans="1:5" x14ac:dyDescent="0.3">
      <c r="A356" t="s">
        <v>872</v>
      </c>
      <c r="B356" t="s">
        <v>5</v>
      </c>
      <c r="C356" t="s">
        <v>873</v>
      </c>
      <c r="D356" t="s">
        <v>874</v>
      </c>
      <c r="E356" t="str">
        <f>HYPERLINK("https://talan.bank.gov.ua/get-user-certificate/nQenUSv7knkAvPLbfXB6","Завантажити сертифікат")</f>
        <v>Завантажити сертифікат</v>
      </c>
    </row>
    <row r="357" spans="1:5" x14ac:dyDescent="0.3">
      <c r="A357" t="s">
        <v>875</v>
      </c>
      <c r="B357" t="s">
        <v>5</v>
      </c>
      <c r="C357" t="s">
        <v>876</v>
      </c>
      <c r="D357" t="s">
        <v>877</v>
      </c>
      <c r="E357" t="str">
        <f>HYPERLINK("https://talan.bank.gov.ua/get-user-certificate/nQenUxfb6yV_TysR3i6_","Завантажити сертифікат")</f>
        <v>Завантажити сертифікат</v>
      </c>
    </row>
    <row r="358" spans="1:5" x14ac:dyDescent="0.3">
      <c r="A358" t="s">
        <v>878</v>
      </c>
      <c r="B358" t="s">
        <v>5</v>
      </c>
      <c r="C358" t="s">
        <v>879</v>
      </c>
      <c r="D358" t="s">
        <v>877</v>
      </c>
      <c r="E358" t="str">
        <f>HYPERLINK("https://talan.bank.gov.ua/get-user-certificate/nQenU8TQtdedVkRPY9dA","Завантажити сертифікат")</f>
        <v>Завантажити сертифікат</v>
      </c>
    </row>
    <row r="359" spans="1:5" x14ac:dyDescent="0.3">
      <c r="A359" t="s">
        <v>880</v>
      </c>
      <c r="B359" t="s">
        <v>5</v>
      </c>
      <c r="C359" t="s">
        <v>881</v>
      </c>
      <c r="D359" t="s">
        <v>882</v>
      </c>
      <c r="E359" t="str">
        <f>HYPERLINK("https://talan.bank.gov.ua/get-user-certificate/nQenUUd046Ws-OCcDfT0","Завантажити сертифікат")</f>
        <v>Завантажити сертифікат</v>
      </c>
    </row>
    <row r="360" spans="1:5" x14ac:dyDescent="0.3">
      <c r="A360" t="s">
        <v>883</v>
      </c>
      <c r="B360" t="s">
        <v>5</v>
      </c>
      <c r="C360" t="s">
        <v>884</v>
      </c>
      <c r="D360" t="s">
        <v>885</v>
      </c>
      <c r="E360" t="str">
        <f>HYPERLINK("https://talan.bank.gov.ua/get-user-certificate/nQenUqlK5AwH1DLewobM","Завантажити сертифікат")</f>
        <v>Завантажити сертифікат</v>
      </c>
    </row>
    <row r="361" spans="1:5" x14ac:dyDescent="0.3">
      <c r="A361" t="s">
        <v>886</v>
      </c>
      <c r="B361" t="s">
        <v>5</v>
      </c>
      <c r="C361" t="s">
        <v>887</v>
      </c>
      <c r="D361" t="s">
        <v>885</v>
      </c>
      <c r="E361" t="str">
        <f>HYPERLINK("https://talan.bank.gov.ua/get-user-certificate/nQenU6gju3PiiOwFGPmX","Завантажити сертифікат")</f>
        <v>Завантажити сертифікат</v>
      </c>
    </row>
    <row r="362" spans="1:5" x14ac:dyDescent="0.3">
      <c r="A362" t="s">
        <v>888</v>
      </c>
      <c r="B362" t="s">
        <v>5</v>
      </c>
      <c r="C362" t="s">
        <v>889</v>
      </c>
      <c r="D362" t="s">
        <v>885</v>
      </c>
      <c r="E362" t="str">
        <f>HYPERLINK("https://talan.bank.gov.ua/get-user-certificate/nQenU8LWQ1oLPFIFbqLX","Завантажити сертифікат")</f>
        <v>Завантажити сертифікат</v>
      </c>
    </row>
    <row r="363" spans="1:5" x14ac:dyDescent="0.3">
      <c r="A363" t="s">
        <v>890</v>
      </c>
      <c r="B363" t="s">
        <v>5</v>
      </c>
      <c r="C363" t="s">
        <v>891</v>
      </c>
      <c r="D363" t="s">
        <v>885</v>
      </c>
      <c r="E363" t="str">
        <f>HYPERLINK("https://talan.bank.gov.ua/get-user-certificate/nQenUl6Ui0_v0anEZgNz","Завантажити сертифікат")</f>
        <v>Завантажити сертифікат</v>
      </c>
    </row>
    <row r="364" spans="1:5" x14ac:dyDescent="0.3">
      <c r="A364" t="s">
        <v>892</v>
      </c>
      <c r="B364" t="s">
        <v>5</v>
      </c>
      <c r="C364" t="s">
        <v>893</v>
      </c>
      <c r="D364" t="s">
        <v>885</v>
      </c>
      <c r="E364" t="str">
        <f>HYPERLINK("https://talan.bank.gov.ua/get-user-certificate/nQenUvxLpaq5G5vBmwTy","Завантажити сертифікат")</f>
        <v>Завантажити сертифікат</v>
      </c>
    </row>
    <row r="365" spans="1:5" x14ac:dyDescent="0.3">
      <c r="A365" t="s">
        <v>894</v>
      </c>
      <c r="B365" t="s">
        <v>5</v>
      </c>
      <c r="C365" t="s">
        <v>895</v>
      </c>
      <c r="D365" t="s">
        <v>885</v>
      </c>
      <c r="E365" t="str">
        <f>HYPERLINK("https://talan.bank.gov.ua/get-user-certificate/nQenUPGWTvG_7P0ly9Kk","Завантажити сертифікат")</f>
        <v>Завантажити сертифікат</v>
      </c>
    </row>
    <row r="366" spans="1:5" x14ac:dyDescent="0.3">
      <c r="A366" t="s">
        <v>896</v>
      </c>
      <c r="B366" t="s">
        <v>5</v>
      </c>
      <c r="C366" t="s">
        <v>897</v>
      </c>
      <c r="D366" t="s">
        <v>885</v>
      </c>
      <c r="E366" t="str">
        <f>HYPERLINK("https://talan.bank.gov.ua/get-user-certificate/nQenUXppbxZMcloimI4D","Завантажити сертифікат")</f>
        <v>Завантажити сертифікат</v>
      </c>
    </row>
    <row r="367" spans="1:5" x14ac:dyDescent="0.3">
      <c r="A367" t="s">
        <v>898</v>
      </c>
      <c r="B367" t="s">
        <v>5</v>
      </c>
      <c r="C367" t="s">
        <v>899</v>
      </c>
      <c r="D367" t="s">
        <v>885</v>
      </c>
      <c r="E367" t="str">
        <f>HYPERLINK("https://talan.bank.gov.ua/get-user-certificate/nQenUZxJPTC5dVbxTjBX","Завантажити сертифікат")</f>
        <v>Завантажити сертифікат</v>
      </c>
    </row>
    <row r="368" spans="1:5" x14ac:dyDescent="0.3">
      <c r="A368" t="s">
        <v>900</v>
      </c>
      <c r="B368" t="s">
        <v>5</v>
      </c>
      <c r="C368" t="s">
        <v>901</v>
      </c>
      <c r="D368" t="s">
        <v>885</v>
      </c>
      <c r="E368" t="str">
        <f>HYPERLINK("https://talan.bank.gov.ua/get-user-certificate/nQenU72xkT_-ld-JMMk9","Завантажити сертифікат")</f>
        <v>Завантажити сертифікат</v>
      </c>
    </row>
    <row r="369" spans="1:5" x14ac:dyDescent="0.3">
      <c r="A369" t="s">
        <v>902</v>
      </c>
      <c r="B369" t="s">
        <v>5</v>
      </c>
      <c r="C369" t="s">
        <v>903</v>
      </c>
      <c r="D369" t="s">
        <v>885</v>
      </c>
      <c r="E369" t="str">
        <f>HYPERLINK("https://talan.bank.gov.ua/get-user-certificate/nQenUYXRL_HSr6J9NXwo","Завантажити сертифікат")</f>
        <v>Завантажити сертифікат</v>
      </c>
    </row>
    <row r="370" spans="1:5" x14ac:dyDescent="0.3">
      <c r="A370" t="s">
        <v>904</v>
      </c>
      <c r="B370" t="s">
        <v>5</v>
      </c>
      <c r="C370" t="s">
        <v>905</v>
      </c>
      <c r="D370" t="s">
        <v>885</v>
      </c>
      <c r="E370" t="str">
        <f>HYPERLINK("https://talan.bank.gov.ua/get-user-certificate/nQenU5xlLwGWpLxeIYpX","Завантажити сертифікат")</f>
        <v>Завантажити сертифікат</v>
      </c>
    </row>
    <row r="371" spans="1:5" x14ac:dyDescent="0.3">
      <c r="A371" t="s">
        <v>906</v>
      </c>
      <c r="B371" t="s">
        <v>5</v>
      </c>
      <c r="C371" t="s">
        <v>907</v>
      </c>
      <c r="D371" t="s">
        <v>908</v>
      </c>
      <c r="E371" t="str">
        <f>HYPERLINK("https://talan.bank.gov.ua/get-user-certificate/nQenU82KMw_9AmFa107f","Завантажити сертифікат")</f>
        <v>Завантажити сертифікат</v>
      </c>
    </row>
    <row r="372" spans="1:5" x14ac:dyDescent="0.3">
      <c r="A372" t="s">
        <v>909</v>
      </c>
      <c r="B372" t="s">
        <v>5</v>
      </c>
      <c r="C372" t="s">
        <v>910</v>
      </c>
      <c r="D372" t="s">
        <v>911</v>
      </c>
      <c r="E372" t="str">
        <f>HYPERLINK("https://talan.bank.gov.ua/get-user-certificate/nQenUOzjYfbSmKfu_E8-","Завантажити сертифікат")</f>
        <v>Завантажити сертифікат</v>
      </c>
    </row>
    <row r="373" spans="1:5" x14ac:dyDescent="0.3">
      <c r="A373" t="s">
        <v>912</v>
      </c>
      <c r="B373" t="s">
        <v>5</v>
      </c>
      <c r="C373" t="s">
        <v>913</v>
      </c>
      <c r="D373" t="s">
        <v>914</v>
      </c>
      <c r="E373" t="str">
        <f>HYPERLINK("https://talan.bank.gov.ua/get-user-certificate/nQenU0CNk8yl9TXakvRX","Завантажити сертифікат")</f>
        <v>Завантажити сертифікат</v>
      </c>
    </row>
    <row r="374" spans="1:5" x14ac:dyDescent="0.3">
      <c r="A374" t="s">
        <v>915</v>
      </c>
      <c r="B374" t="s">
        <v>5</v>
      </c>
      <c r="C374" t="s">
        <v>916</v>
      </c>
      <c r="D374" t="s">
        <v>917</v>
      </c>
      <c r="E374" t="str">
        <f>HYPERLINK("https://talan.bank.gov.ua/get-user-certificate/nQenUJUQDhZrawn9Hm5T","Завантажити сертифікат")</f>
        <v>Завантажити сертифікат</v>
      </c>
    </row>
    <row r="375" spans="1:5" x14ac:dyDescent="0.3">
      <c r="A375" t="s">
        <v>918</v>
      </c>
      <c r="B375" t="s">
        <v>5</v>
      </c>
      <c r="C375" t="s">
        <v>919</v>
      </c>
      <c r="D375" t="s">
        <v>920</v>
      </c>
      <c r="E375" t="str">
        <f>HYPERLINK("https://talan.bank.gov.ua/get-user-certificate/nQenULrEmApMRmTZTtGK","Завантажити сертифікат")</f>
        <v>Завантажити сертифікат</v>
      </c>
    </row>
    <row r="376" spans="1:5" x14ac:dyDescent="0.3">
      <c r="A376" t="s">
        <v>921</v>
      </c>
      <c r="B376" t="s">
        <v>5</v>
      </c>
      <c r="C376" t="s">
        <v>922</v>
      </c>
      <c r="D376" t="s">
        <v>923</v>
      </c>
      <c r="E376" t="str">
        <f>HYPERLINK("https://talan.bank.gov.ua/get-user-certificate/nQenUHaMZWtRm3Kgs2X_","Завантажити сертифікат")</f>
        <v>Завантажити сертифікат</v>
      </c>
    </row>
    <row r="377" spans="1:5" x14ac:dyDescent="0.3">
      <c r="A377" t="s">
        <v>924</v>
      </c>
      <c r="B377" t="s">
        <v>5</v>
      </c>
      <c r="C377" t="s">
        <v>925</v>
      </c>
      <c r="D377" t="s">
        <v>923</v>
      </c>
      <c r="E377" t="str">
        <f>HYPERLINK("https://talan.bank.gov.ua/get-user-certificate/nQenUhThC3wEOygIESxu","Завантажити сертифікат")</f>
        <v>Завантажити сертифікат</v>
      </c>
    </row>
    <row r="378" spans="1:5" x14ac:dyDescent="0.3">
      <c r="A378" t="s">
        <v>926</v>
      </c>
      <c r="B378" t="s">
        <v>5</v>
      </c>
      <c r="C378" t="s">
        <v>927</v>
      </c>
      <c r="D378" t="s">
        <v>928</v>
      </c>
      <c r="E378" t="str">
        <f>HYPERLINK("https://talan.bank.gov.ua/get-user-certificate/nQenUIHb2POUxm_4RvPt","Завантажити сертифікат")</f>
        <v>Завантажити сертифікат</v>
      </c>
    </row>
    <row r="379" spans="1:5" x14ac:dyDescent="0.3">
      <c r="A379" t="s">
        <v>929</v>
      </c>
      <c r="B379" t="s">
        <v>5</v>
      </c>
      <c r="C379" t="s">
        <v>930</v>
      </c>
      <c r="D379" t="s">
        <v>928</v>
      </c>
      <c r="E379" t="str">
        <f>HYPERLINK("https://talan.bank.gov.ua/get-user-certificate/nQenUETEh0mTXujqPNm6","Завантажити сертифікат")</f>
        <v>Завантажити сертифікат</v>
      </c>
    </row>
    <row r="380" spans="1:5" x14ac:dyDescent="0.3">
      <c r="A380" t="s">
        <v>931</v>
      </c>
      <c r="B380" t="s">
        <v>5</v>
      </c>
      <c r="C380" t="s">
        <v>932</v>
      </c>
      <c r="D380" t="s">
        <v>933</v>
      </c>
      <c r="E380" t="str">
        <f>HYPERLINK("https://talan.bank.gov.ua/get-user-certificate/nQenUO5ehLeCA3QrGNjy","Завантажити сертифікат")</f>
        <v>Завантажити сертифікат</v>
      </c>
    </row>
    <row r="381" spans="1:5" x14ac:dyDescent="0.3">
      <c r="A381" t="s">
        <v>934</v>
      </c>
      <c r="B381" t="s">
        <v>5</v>
      </c>
      <c r="C381" t="s">
        <v>935</v>
      </c>
      <c r="D381" t="s">
        <v>936</v>
      </c>
      <c r="E381" t="str">
        <f>HYPERLINK("https://talan.bank.gov.ua/get-user-certificate/nQenURX3UhTJd0rUAQwf","Завантажити сертифікат")</f>
        <v>Завантажити сертифікат</v>
      </c>
    </row>
    <row r="382" spans="1:5" x14ac:dyDescent="0.3">
      <c r="A382" t="s">
        <v>937</v>
      </c>
      <c r="B382" t="s">
        <v>5</v>
      </c>
      <c r="C382" t="s">
        <v>938</v>
      </c>
      <c r="D382" t="s">
        <v>939</v>
      </c>
      <c r="E382" t="str">
        <f>HYPERLINK("https://talan.bank.gov.ua/get-user-certificate/nQenU65ZrDgLjh4Q6r0v","Завантажити сертифікат")</f>
        <v>Завантажити сертифікат</v>
      </c>
    </row>
    <row r="383" spans="1:5" x14ac:dyDescent="0.3">
      <c r="A383" t="s">
        <v>940</v>
      </c>
      <c r="B383" t="s">
        <v>5</v>
      </c>
      <c r="C383" t="s">
        <v>941</v>
      </c>
      <c r="D383" t="s">
        <v>942</v>
      </c>
      <c r="E383" t="str">
        <f>HYPERLINK("https://talan.bank.gov.ua/get-user-certificate/nQenUJeQkLbkM_t6dNfb","Завантажити сертифікат")</f>
        <v>Завантажити сертифікат</v>
      </c>
    </row>
    <row r="384" spans="1:5" x14ac:dyDescent="0.3">
      <c r="A384" t="s">
        <v>943</v>
      </c>
      <c r="B384" t="s">
        <v>5</v>
      </c>
      <c r="C384" t="s">
        <v>944</v>
      </c>
      <c r="D384" t="s">
        <v>942</v>
      </c>
      <c r="E384" t="str">
        <f>HYPERLINK("https://talan.bank.gov.ua/get-user-certificate/nQenUQybjh75UqtF-yyy","Завантажити сертифікат")</f>
        <v>Завантажити сертифікат</v>
      </c>
    </row>
    <row r="385" spans="1:5" x14ac:dyDescent="0.3">
      <c r="A385" t="s">
        <v>945</v>
      </c>
      <c r="B385" t="s">
        <v>5</v>
      </c>
      <c r="C385" t="s">
        <v>946</v>
      </c>
      <c r="D385" t="s">
        <v>942</v>
      </c>
      <c r="E385" t="str">
        <f>HYPERLINK("https://talan.bank.gov.ua/get-user-certificate/nQenUkC2TruVSs9hevkU","Завантажити сертифікат")</f>
        <v>Завантажити сертифікат</v>
      </c>
    </row>
    <row r="386" spans="1:5" x14ac:dyDescent="0.3">
      <c r="A386" t="s">
        <v>947</v>
      </c>
      <c r="B386" t="s">
        <v>5</v>
      </c>
      <c r="C386" t="s">
        <v>948</v>
      </c>
      <c r="D386" t="s">
        <v>949</v>
      </c>
      <c r="E386" t="str">
        <f>HYPERLINK("https://talan.bank.gov.ua/get-user-certificate/nQenUBS2U2T62fo6rpKY","Завантажити сертифікат")</f>
        <v>Завантажити сертифікат</v>
      </c>
    </row>
    <row r="387" spans="1:5" x14ac:dyDescent="0.3">
      <c r="A387" t="s">
        <v>950</v>
      </c>
      <c r="B387" t="s">
        <v>5</v>
      </c>
      <c r="C387" t="s">
        <v>951</v>
      </c>
      <c r="D387" t="s">
        <v>952</v>
      </c>
      <c r="E387" t="str">
        <f>HYPERLINK("https://talan.bank.gov.ua/get-user-certificate/nQenUip087Y7PJIwjSOI","Завантажити сертифікат")</f>
        <v>Завантажити сертифікат</v>
      </c>
    </row>
    <row r="388" spans="1:5" x14ac:dyDescent="0.3">
      <c r="A388" t="s">
        <v>953</v>
      </c>
      <c r="B388" t="s">
        <v>5</v>
      </c>
      <c r="C388" t="s">
        <v>954</v>
      </c>
      <c r="D388" t="s">
        <v>955</v>
      </c>
      <c r="E388" t="str">
        <f>HYPERLINK("https://talan.bank.gov.ua/get-user-certificate/nQenUUlaouNSy6esqQPs","Завантажити сертифікат")</f>
        <v>Завантажити сертифікат</v>
      </c>
    </row>
    <row r="389" spans="1:5" x14ac:dyDescent="0.3">
      <c r="A389" t="s">
        <v>956</v>
      </c>
      <c r="B389" t="s">
        <v>5</v>
      </c>
      <c r="C389" t="s">
        <v>957</v>
      </c>
      <c r="D389" t="s">
        <v>958</v>
      </c>
      <c r="E389" t="str">
        <f>HYPERLINK("https://talan.bank.gov.ua/get-user-certificate/nQenUqKKIPDdSV-yF1xa","Завантажити сертифікат")</f>
        <v>Завантажити сертифікат</v>
      </c>
    </row>
    <row r="390" spans="1:5" x14ac:dyDescent="0.3">
      <c r="A390" t="s">
        <v>959</v>
      </c>
      <c r="B390" t="s">
        <v>5</v>
      </c>
      <c r="C390" t="s">
        <v>960</v>
      </c>
      <c r="D390" t="s">
        <v>961</v>
      </c>
      <c r="E390" t="str">
        <f>HYPERLINK("https://talan.bank.gov.ua/get-user-certificate/nQenUFFSfzDlULXUfeZj","Завантажити сертифікат")</f>
        <v>Завантажити сертифікат</v>
      </c>
    </row>
    <row r="391" spans="1:5" x14ac:dyDescent="0.3">
      <c r="A391" t="s">
        <v>962</v>
      </c>
      <c r="B391" t="s">
        <v>5</v>
      </c>
      <c r="C391" t="s">
        <v>963</v>
      </c>
      <c r="D391" t="s">
        <v>961</v>
      </c>
      <c r="E391" t="str">
        <f>HYPERLINK("https://talan.bank.gov.ua/get-user-certificate/nQenUxF4SfCkTrV67UDF","Завантажити сертифікат")</f>
        <v>Завантажити сертифікат</v>
      </c>
    </row>
    <row r="392" spans="1:5" x14ac:dyDescent="0.3">
      <c r="A392" t="s">
        <v>964</v>
      </c>
      <c r="B392" t="s">
        <v>5</v>
      </c>
      <c r="C392" t="s">
        <v>965</v>
      </c>
      <c r="D392" t="s">
        <v>961</v>
      </c>
      <c r="E392" t="str">
        <f>HYPERLINK("https://talan.bank.gov.ua/get-user-certificate/nQenUEk_pj_oWGYchw4y","Завантажити сертифікат")</f>
        <v>Завантажити сертифікат</v>
      </c>
    </row>
    <row r="393" spans="1:5" x14ac:dyDescent="0.3">
      <c r="A393" t="s">
        <v>966</v>
      </c>
      <c r="B393" t="s">
        <v>5</v>
      </c>
      <c r="C393" t="s">
        <v>967</v>
      </c>
      <c r="D393" t="s">
        <v>961</v>
      </c>
      <c r="E393" t="str">
        <f>HYPERLINK("https://talan.bank.gov.ua/get-user-certificate/nQenUdMkpej3nPRvxdID","Завантажити сертифікат")</f>
        <v>Завантажити сертифікат</v>
      </c>
    </row>
    <row r="394" spans="1:5" x14ac:dyDescent="0.3">
      <c r="A394" t="s">
        <v>968</v>
      </c>
      <c r="B394" t="s">
        <v>5</v>
      </c>
      <c r="C394" t="s">
        <v>969</v>
      </c>
      <c r="D394" t="s">
        <v>961</v>
      </c>
      <c r="E394" t="str">
        <f>HYPERLINK("https://talan.bank.gov.ua/get-user-certificate/nQenU0pmet0y37K19q-h","Завантажити сертифікат")</f>
        <v>Завантажити сертифікат</v>
      </c>
    </row>
    <row r="395" spans="1:5" x14ac:dyDescent="0.3">
      <c r="A395" t="s">
        <v>970</v>
      </c>
      <c r="B395" t="s">
        <v>5</v>
      </c>
      <c r="C395" t="s">
        <v>971</v>
      </c>
      <c r="D395" t="s">
        <v>961</v>
      </c>
      <c r="E395" t="str">
        <f>HYPERLINK("https://talan.bank.gov.ua/get-user-certificate/nQenUX40C_2FLP3kUYc5","Завантажити сертифікат")</f>
        <v>Завантажити сертифікат</v>
      </c>
    </row>
    <row r="396" spans="1:5" x14ac:dyDescent="0.3">
      <c r="A396" t="s">
        <v>972</v>
      </c>
      <c r="B396" t="s">
        <v>5</v>
      </c>
      <c r="C396" t="s">
        <v>973</v>
      </c>
      <c r="D396" t="s">
        <v>961</v>
      </c>
      <c r="E396" t="str">
        <f>HYPERLINK("https://talan.bank.gov.ua/get-user-certificate/nQenUnHc8Hz_kLdgoANa","Завантажити сертифікат")</f>
        <v>Завантажити сертифікат</v>
      </c>
    </row>
    <row r="397" spans="1:5" x14ac:dyDescent="0.3">
      <c r="A397" t="s">
        <v>974</v>
      </c>
      <c r="B397" t="s">
        <v>5</v>
      </c>
      <c r="C397" t="s">
        <v>975</v>
      </c>
      <c r="D397" t="s">
        <v>976</v>
      </c>
      <c r="E397" t="str">
        <f>HYPERLINK("https://talan.bank.gov.ua/get-user-certificate/nQenUV3MZGcQaryCiK0h","Завантажити сертифікат")</f>
        <v>Завантажити сертифікат</v>
      </c>
    </row>
    <row r="398" spans="1:5" x14ac:dyDescent="0.3">
      <c r="A398" t="s">
        <v>977</v>
      </c>
      <c r="B398" t="s">
        <v>5</v>
      </c>
      <c r="C398" t="s">
        <v>978</v>
      </c>
      <c r="D398" t="s">
        <v>976</v>
      </c>
      <c r="E398" t="str">
        <f>HYPERLINK("https://talan.bank.gov.ua/get-user-certificate/nQenU4M0rzp6CWjujhYa","Завантажити сертифікат")</f>
        <v>Завантажити сертифікат</v>
      </c>
    </row>
    <row r="399" spans="1:5" x14ac:dyDescent="0.3">
      <c r="A399" t="s">
        <v>979</v>
      </c>
      <c r="B399" t="s">
        <v>5</v>
      </c>
      <c r="C399" t="s">
        <v>980</v>
      </c>
      <c r="D399" t="s">
        <v>981</v>
      </c>
      <c r="E399" t="str">
        <f>HYPERLINK("https://talan.bank.gov.ua/get-user-certificate/nQenUsQTOTuVLOsyg-tR","Завантажити сертифікат")</f>
        <v>Завантажити сертифікат</v>
      </c>
    </row>
    <row r="400" spans="1:5" x14ac:dyDescent="0.3">
      <c r="A400" t="s">
        <v>982</v>
      </c>
      <c r="B400" t="s">
        <v>5</v>
      </c>
      <c r="C400" t="s">
        <v>983</v>
      </c>
      <c r="D400" t="s">
        <v>984</v>
      </c>
      <c r="E400" t="str">
        <f>HYPERLINK("https://talan.bank.gov.ua/get-user-certificate/nQenUXFjDeQuxTZ4emlQ","Завантажити сертифікат")</f>
        <v>Завантажити сертифікат</v>
      </c>
    </row>
    <row r="401" spans="1:5" x14ac:dyDescent="0.3">
      <c r="A401" t="s">
        <v>985</v>
      </c>
      <c r="B401" t="s">
        <v>5</v>
      </c>
      <c r="C401" t="s">
        <v>986</v>
      </c>
      <c r="D401" t="s">
        <v>987</v>
      </c>
      <c r="E401" t="str">
        <f>HYPERLINK("https://talan.bank.gov.ua/get-user-certificate/nQenUCfaX7mKv502MgV9","Завантажити сертифікат")</f>
        <v>Завантажити сертифікат</v>
      </c>
    </row>
    <row r="402" spans="1:5" x14ac:dyDescent="0.3">
      <c r="A402" t="s">
        <v>988</v>
      </c>
      <c r="B402" t="s">
        <v>5</v>
      </c>
      <c r="C402" t="s">
        <v>989</v>
      </c>
      <c r="D402" t="s">
        <v>990</v>
      </c>
      <c r="E402" t="str">
        <f>HYPERLINK("https://talan.bank.gov.ua/get-user-certificate/nQenU9f9p1EOoNxQJw-M","Завантажити сертифікат")</f>
        <v>Завантажити сертифікат</v>
      </c>
    </row>
    <row r="403" spans="1:5" x14ac:dyDescent="0.3">
      <c r="A403" t="s">
        <v>991</v>
      </c>
      <c r="B403" t="s">
        <v>5</v>
      </c>
      <c r="C403" t="s">
        <v>992</v>
      </c>
      <c r="D403" t="s">
        <v>993</v>
      </c>
      <c r="E403" t="str">
        <f>HYPERLINK("https://talan.bank.gov.ua/get-user-certificate/nQenU8WcpyQsF2BAUEAI","Завантажити сертифікат")</f>
        <v>Завантажити сертифікат</v>
      </c>
    </row>
    <row r="404" spans="1:5" x14ac:dyDescent="0.3">
      <c r="A404" t="s">
        <v>994</v>
      </c>
      <c r="B404" t="s">
        <v>5</v>
      </c>
      <c r="C404" t="s">
        <v>995</v>
      </c>
      <c r="D404" t="s">
        <v>993</v>
      </c>
      <c r="E404" t="str">
        <f>HYPERLINK("https://talan.bank.gov.ua/get-user-certificate/nQenUuxBemayP8aXX65o","Завантажити сертифікат")</f>
        <v>Завантажити сертифікат</v>
      </c>
    </row>
    <row r="405" spans="1:5" x14ac:dyDescent="0.3">
      <c r="A405" t="s">
        <v>996</v>
      </c>
      <c r="B405" t="s">
        <v>5</v>
      </c>
      <c r="C405" t="s">
        <v>997</v>
      </c>
      <c r="D405" t="s">
        <v>998</v>
      </c>
      <c r="E405" t="str">
        <f>HYPERLINK("https://talan.bank.gov.ua/get-user-certificate/nQenUvE7zw2GdizOrFBT","Завантажити сертифікат")</f>
        <v>Завантажити сертифікат</v>
      </c>
    </row>
    <row r="406" spans="1:5" x14ac:dyDescent="0.3">
      <c r="A406" t="s">
        <v>999</v>
      </c>
      <c r="B406" t="s">
        <v>5</v>
      </c>
      <c r="C406" t="s">
        <v>1000</v>
      </c>
      <c r="D406" t="s">
        <v>1001</v>
      </c>
      <c r="E406" t="str">
        <f>HYPERLINK("https://talan.bank.gov.ua/get-user-certificate/nQenUA-qqBsKUQ33XVoh","Завантажити сертифікат")</f>
        <v>Завантажити сертифікат</v>
      </c>
    </row>
    <row r="407" spans="1:5" x14ac:dyDescent="0.3">
      <c r="A407" t="s">
        <v>1002</v>
      </c>
      <c r="B407" t="s">
        <v>5</v>
      </c>
      <c r="C407" t="s">
        <v>1003</v>
      </c>
      <c r="D407" t="s">
        <v>1004</v>
      </c>
      <c r="E407" t="str">
        <f>HYPERLINK("https://talan.bank.gov.ua/get-user-certificate/nQenUlpnsVxtxaGV3nL8","Завантажити сертифікат")</f>
        <v>Завантажити сертифікат</v>
      </c>
    </row>
    <row r="408" spans="1:5" x14ac:dyDescent="0.3">
      <c r="A408" t="s">
        <v>1005</v>
      </c>
      <c r="B408" t="s">
        <v>5</v>
      </c>
      <c r="C408" t="s">
        <v>1006</v>
      </c>
      <c r="D408" t="s">
        <v>1004</v>
      </c>
      <c r="E408" t="str">
        <f>HYPERLINK("https://talan.bank.gov.ua/get-user-certificate/nQenU3s4rr85RS_AgU7f","Завантажити сертифікат")</f>
        <v>Завантажити сертифікат</v>
      </c>
    </row>
    <row r="409" spans="1:5" x14ac:dyDescent="0.3">
      <c r="A409" t="s">
        <v>1007</v>
      </c>
      <c r="B409" t="s">
        <v>5</v>
      </c>
      <c r="C409" t="s">
        <v>1008</v>
      </c>
      <c r="D409" t="s">
        <v>1009</v>
      </c>
      <c r="E409" t="str">
        <f>HYPERLINK("https://talan.bank.gov.ua/get-user-certificate/nQenU_noEuXHCTrFXPdC","Завантажити сертифікат")</f>
        <v>Завантажити сертифікат</v>
      </c>
    </row>
    <row r="410" spans="1:5" x14ac:dyDescent="0.3">
      <c r="A410" t="s">
        <v>1010</v>
      </c>
      <c r="B410" t="s">
        <v>5</v>
      </c>
      <c r="C410" t="s">
        <v>1011</v>
      </c>
      <c r="D410" t="s">
        <v>1009</v>
      </c>
      <c r="E410" t="str">
        <f>HYPERLINK("https://talan.bank.gov.ua/get-user-certificate/nQenU2gtkxmzmsg_0gkY","Завантажити сертифікат")</f>
        <v>Завантажити сертифікат</v>
      </c>
    </row>
    <row r="411" spans="1:5" x14ac:dyDescent="0.3">
      <c r="A411" t="s">
        <v>1012</v>
      </c>
      <c r="B411" t="s">
        <v>5</v>
      </c>
      <c r="C411" t="s">
        <v>1013</v>
      </c>
      <c r="D411" t="s">
        <v>1009</v>
      </c>
      <c r="E411" t="str">
        <f>HYPERLINK("https://talan.bank.gov.ua/get-user-certificate/nQenUyQLst6fcbyoUXKs","Завантажити сертифікат")</f>
        <v>Завантажити сертифікат</v>
      </c>
    </row>
    <row r="412" spans="1:5" x14ac:dyDescent="0.3">
      <c r="A412" t="s">
        <v>1014</v>
      </c>
      <c r="B412" t="s">
        <v>5</v>
      </c>
      <c r="C412" t="s">
        <v>1015</v>
      </c>
      <c r="D412" t="s">
        <v>1016</v>
      </c>
      <c r="E412" t="str">
        <f>HYPERLINK("https://talan.bank.gov.ua/get-user-certificate/nQenUnFe4-lbjbpdLdY_","Завантажити сертифікат")</f>
        <v>Завантажити сертифікат</v>
      </c>
    </row>
    <row r="413" spans="1:5" x14ac:dyDescent="0.3">
      <c r="A413" t="s">
        <v>1017</v>
      </c>
      <c r="B413" t="s">
        <v>5</v>
      </c>
      <c r="C413" t="s">
        <v>1018</v>
      </c>
      <c r="D413" t="s">
        <v>1016</v>
      </c>
      <c r="E413" t="str">
        <f>HYPERLINK("https://talan.bank.gov.ua/get-user-certificate/nQenUSQkM7aZ2V5Gh6Ug","Завантажити сертифікат")</f>
        <v>Завантажити сертифікат</v>
      </c>
    </row>
    <row r="414" spans="1:5" x14ac:dyDescent="0.3">
      <c r="A414" t="s">
        <v>1019</v>
      </c>
      <c r="B414" t="s">
        <v>5</v>
      </c>
      <c r="C414" t="s">
        <v>1020</v>
      </c>
      <c r="D414" t="s">
        <v>1021</v>
      </c>
      <c r="E414" t="str">
        <f>HYPERLINK("https://talan.bank.gov.ua/get-user-certificate/nQenUKznqm3v774L0STj","Завантажити сертифікат")</f>
        <v>Завантажити сертифікат</v>
      </c>
    </row>
    <row r="415" spans="1:5" x14ac:dyDescent="0.3">
      <c r="A415" t="s">
        <v>1022</v>
      </c>
      <c r="B415" t="s">
        <v>5</v>
      </c>
      <c r="C415" t="s">
        <v>1023</v>
      </c>
      <c r="D415" t="s">
        <v>1021</v>
      </c>
      <c r="E415" t="str">
        <f>HYPERLINK("https://talan.bank.gov.ua/get-user-certificate/nQenUw5hRsN6e3XmQaWx","Завантажити сертифікат")</f>
        <v>Завантажити сертифікат</v>
      </c>
    </row>
    <row r="416" spans="1:5" x14ac:dyDescent="0.3">
      <c r="A416" t="s">
        <v>1024</v>
      </c>
      <c r="B416" t="s">
        <v>5</v>
      </c>
      <c r="C416" t="s">
        <v>1025</v>
      </c>
      <c r="D416" t="s">
        <v>1021</v>
      </c>
      <c r="E416" t="str">
        <f>HYPERLINK("https://talan.bank.gov.ua/get-user-certificate/nQenUW7jlwtXiADXRLaJ","Завантажити сертифікат")</f>
        <v>Завантажити сертифікат</v>
      </c>
    </row>
    <row r="417" spans="1:5" x14ac:dyDescent="0.3">
      <c r="A417" t="s">
        <v>1026</v>
      </c>
      <c r="B417" t="s">
        <v>5</v>
      </c>
      <c r="C417" t="s">
        <v>1027</v>
      </c>
      <c r="D417" t="s">
        <v>1021</v>
      </c>
      <c r="E417" t="str">
        <f>HYPERLINK("https://talan.bank.gov.ua/get-user-certificate/nQenUN48AfOs06lbfONi","Завантажити сертифікат")</f>
        <v>Завантажити сертифікат</v>
      </c>
    </row>
    <row r="418" spans="1:5" x14ac:dyDescent="0.3">
      <c r="A418" t="s">
        <v>1028</v>
      </c>
      <c r="B418" t="s">
        <v>5</v>
      </c>
      <c r="C418" t="s">
        <v>1029</v>
      </c>
      <c r="D418" t="s">
        <v>1021</v>
      </c>
      <c r="E418" t="str">
        <f>HYPERLINK("https://talan.bank.gov.ua/get-user-certificate/nQenUkEmpFhOJZUUsFAU","Завантажити сертифікат")</f>
        <v>Завантажити сертифікат</v>
      </c>
    </row>
    <row r="419" spans="1:5" x14ac:dyDescent="0.3">
      <c r="A419" t="s">
        <v>1030</v>
      </c>
      <c r="B419" t="s">
        <v>5</v>
      </c>
      <c r="C419" t="s">
        <v>1031</v>
      </c>
      <c r="D419" t="s">
        <v>1021</v>
      </c>
      <c r="E419" t="str">
        <f>HYPERLINK("https://talan.bank.gov.ua/get-user-certificate/nQenUX3qIk345xhbJWW8","Завантажити сертифікат")</f>
        <v>Завантажити сертифікат</v>
      </c>
    </row>
    <row r="420" spans="1:5" x14ac:dyDescent="0.3">
      <c r="A420" t="s">
        <v>1032</v>
      </c>
      <c r="B420" t="s">
        <v>5</v>
      </c>
      <c r="C420" t="s">
        <v>1033</v>
      </c>
      <c r="D420" t="s">
        <v>1021</v>
      </c>
      <c r="E420" t="str">
        <f>HYPERLINK("https://talan.bank.gov.ua/get-user-certificate/nQenUizB69YQHpVSsrsB","Завантажити сертифікат")</f>
        <v>Завантажити сертифікат</v>
      </c>
    </row>
    <row r="421" spans="1:5" x14ac:dyDescent="0.3">
      <c r="A421" t="s">
        <v>1034</v>
      </c>
      <c r="B421" t="s">
        <v>5</v>
      </c>
      <c r="C421" t="s">
        <v>1035</v>
      </c>
      <c r="D421" t="s">
        <v>1021</v>
      </c>
      <c r="E421" t="str">
        <f>HYPERLINK("https://talan.bank.gov.ua/get-user-certificate/nQenUSvwGEHZH_BkcX-i","Завантажити сертифікат")</f>
        <v>Завантажити сертифікат</v>
      </c>
    </row>
    <row r="422" spans="1:5" x14ac:dyDescent="0.3">
      <c r="A422" t="s">
        <v>1036</v>
      </c>
      <c r="B422" t="s">
        <v>5</v>
      </c>
      <c r="C422" t="s">
        <v>1037</v>
      </c>
      <c r="D422" t="s">
        <v>1038</v>
      </c>
      <c r="E422" t="str">
        <f>HYPERLINK("https://talan.bank.gov.ua/get-user-certificate/nQenUuWpCQ-Ni1W1pMaD","Завантажити сертифікат")</f>
        <v>Завантажити сертифікат</v>
      </c>
    </row>
    <row r="423" spans="1:5" x14ac:dyDescent="0.3">
      <c r="A423" t="s">
        <v>1039</v>
      </c>
      <c r="B423" t="s">
        <v>5</v>
      </c>
      <c r="C423" t="s">
        <v>1040</v>
      </c>
      <c r="D423" t="s">
        <v>1038</v>
      </c>
      <c r="E423" t="str">
        <f>HYPERLINK("https://talan.bank.gov.ua/get-user-certificate/nQenU0Rd3lGTUSUlLr0S","Завантажити сертифікат")</f>
        <v>Завантажити сертифікат</v>
      </c>
    </row>
    <row r="424" spans="1:5" x14ac:dyDescent="0.3">
      <c r="A424" t="s">
        <v>1041</v>
      </c>
      <c r="B424" t="s">
        <v>5</v>
      </c>
      <c r="C424" t="s">
        <v>1042</v>
      </c>
      <c r="D424" t="s">
        <v>1038</v>
      </c>
      <c r="E424" t="str">
        <f>HYPERLINK("https://talan.bank.gov.ua/get-user-certificate/nQenUfSrtRxS8ybnCDoN","Завантажити сертифікат")</f>
        <v>Завантажити сертифікат</v>
      </c>
    </row>
    <row r="425" spans="1:5" x14ac:dyDescent="0.3">
      <c r="A425" t="s">
        <v>1043</v>
      </c>
      <c r="B425" t="s">
        <v>5</v>
      </c>
      <c r="C425" t="s">
        <v>1044</v>
      </c>
      <c r="D425" t="s">
        <v>1038</v>
      </c>
      <c r="E425" t="str">
        <f>HYPERLINK("https://talan.bank.gov.ua/get-user-certificate/nQenUXQSUomlUKkjquh8","Завантажити сертифікат")</f>
        <v>Завантажити сертифікат</v>
      </c>
    </row>
    <row r="426" spans="1:5" x14ac:dyDescent="0.3">
      <c r="A426" t="s">
        <v>1045</v>
      </c>
      <c r="B426" t="s">
        <v>5</v>
      </c>
      <c r="C426" t="s">
        <v>1046</v>
      </c>
      <c r="D426" t="s">
        <v>1038</v>
      </c>
      <c r="E426" t="str">
        <f>HYPERLINK("https://talan.bank.gov.ua/get-user-certificate/nQenUUEPMT-UVhKGAraW","Завантажити сертифікат")</f>
        <v>Завантажити сертифікат</v>
      </c>
    </row>
    <row r="427" spans="1:5" x14ac:dyDescent="0.3">
      <c r="A427" t="s">
        <v>1047</v>
      </c>
      <c r="B427" t="s">
        <v>5</v>
      </c>
      <c r="C427" t="s">
        <v>1048</v>
      </c>
      <c r="D427" t="s">
        <v>1049</v>
      </c>
      <c r="E427" t="str">
        <f>HYPERLINK("https://talan.bank.gov.ua/get-user-certificate/nQenUywV_Ja2GhDr146m","Завантажити сертифікат")</f>
        <v>Завантажити сертифікат</v>
      </c>
    </row>
    <row r="428" spans="1:5" x14ac:dyDescent="0.3">
      <c r="A428" t="s">
        <v>1050</v>
      </c>
      <c r="B428" t="s">
        <v>5</v>
      </c>
      <c r="C428" t="s">
        <v>1051</v>
      </c>
      <c r="D428" t="s">
        <v>1052</v>
      </c>
      <c r="E428" t="str">
        <f>HYPERLINK("https://talan.bank.gov.ua/get-user-certificate/nQenUHUWchiKmS_UHBgx","Завантажити сертифікат")</f>
        <v>Завантажити сертифікат</v>
      </c>
    </row>
    <row r="429" spans="1:5" x14ac:dyDescent="0.3">
      <c r="A429" t="s">
        <v>1053</v>
      </c>
      <c r="B429" t="s">
        <v>5</v>
      </c>
      <c r="C429" t="s">
        <v>1054</v>
      </c>
      <c r="D429" t="s">
        <v>1052</v>
      </c>
      <c r="E429" t="str">
        <f>HYPERLINK("https://talan.bank.gov.ua/get-user-certificate/nQenUj-sHQOOZkWX9vEG","Завантажити сертифікат")</f>
        <v>Завантажити сертифікат</v>
      </c>
    </row>
    <row r="430" spans="1:5" x14ac:dyDescent="0.3">
      <c r="A430" t="s">
        <v>1055</v>
      </c>
      <c r="B430" t="s">
        <v>5</v>
      </c>
      <c r="C430" t="s">
        <v>1056</v>
      </c>
      <c r="D430" t="s">
        <v>1052</v>
      </c>
      <c r="E430" t="str">
        <f>HYPERLINK("https://talan.bank.gov.ua/get-user-certificate/nQenUJ-Isgg1jzhRVU4v","Завантажити сертифікат")</f>
        <v>Завантажити сертифікат</v>
      </c>
    </row>
    <row r="431" spans="1:5" x14ac:dyDescent="0.3">
      <c r="A431" t="s">
        <v>1057</v>
      </c>
      <c r="B431" t="s">
        <v>5</v>
      </c>
      <c r="C431" t="s">
        <v>1058</v>
      </c>
      <c r="D431" t="s">
        <v>1052</v>
      </c>
      <c r="E431" t="str">
        <f>HYPERLINK("https://talan.bank.gov.ua/get-user-certificate/nQenUrMgB6SeO2IlLVeC","Завантажити сертифікат")</f>
        <v>Завантажити сертифікат</v>
      </c>
    </row>
    <row r="432" spans="1:5" x14ac:dyDescent="0.3">
      <c r="A432" t="s">
        <v>1059</v>
      </c>
      <c r="B432" t="s">
        <v>5</v>
      </c>
      <c r="C432" t="s">
        <v>1060</v>
      </c>
      <c r="D432" t="s">
        <v>1052</v>
      </c>
      <c r="E432" t="str">
        <f>HYPERLINK("https://talan.bank.gov.ua/get-user-certificate/nQenU9wftB7yLaHmT5TA","Завантажити сертифікат")</f>
        <v>Завантажити сертифікат</v>
      </c>
    </row>
    <row r="433" spans="1:5" x14ac:dyDescent="0.3">
      <c r="A433" t="s">
        <v>1061</v>
      </c>
      <c r="B433" t="s">
        <v>5</v>
      </c>
      <c r="C433" t="s">
        <v>1062</v>
      </c>
      <c r="D433" t="s">
        <v>1052</v>
      </c>
      <c r="E433" t="str">
        <f>HYPERLINK("https://talan.bank.gov.ua/get-user-certificate/nQenUGvD5FFRRYGoDqQt","Завантажити сертифікат")</f>
        <v>Завантажити сертифікат</v>
      </c>
    </row>
    <row r="434" spans="1:5" x14ac:dyDescent="0.3">
      <c r="A434" t="s">
        <v>1063</v>
      </c>
      <c r="B434" t="s">
        <v>5</v>
      </c>
      <c r="C434" t="s">
        <v>1064</v>
      </c>
      <c r="D434" t="s">
        <v>1052</v>
      </c>
      <c r="E434" t="str">
        <f>HYPERLINK("https://talan.bank.gov.ua/get-user-certificate/nQenUgO1o8XSd6UHvj37","Завантажити сертифікат")</f>
        <v>Завантажити сертифікат</v>
      </c>
    </row>
    <row r="435" spans="1:5" x14ac:dyDescent="0.3">
      <c r="A435" t="s">
        <v>1065</v>
      </c>
      <c r="B435" t="s">
        <v>5</v>
      </c>
      <c r="C435" t="s">
        <v>1066</v>
      </c>
      <c r="D435" t="s">
        <v>1067</v>
      </c>
      <c r="E435" t="str">
        <f>HYPERLINK("https://talan.bank.gov.ua/get-user-certificate/nQenURvhvHm_ReXkcY6u","Завантажити сертифікат")</f>
        <v>Завантажити сертифікат</v>
      </c>
    </row>
    <row r="436" spans="1:5" x14ac:dyDescent="0.3">
      <c r="A436" t="s">
        <v>1068</v>
      </c>
      <c r="B436" t="s">
        <v>5</v>
      </c>
      <c r="C436" t="s">
        <v>1069</v>
      </c>
      <c r="D436" t="s">
        <v>1070</v>
      </c>
      <c r="E436" t="str">
        <f>HYPERLINK("https://talan.bank.gov.ua/get-user-certificate/nQenUkHwWhIlqr79FD4e","Завантажити сертифікат")</f>
        <v>Завантажити сертифікат</v>
      </c>
    </row>
    <row r="437" spans="1:5" x14ac:dyDescent="0.3">
      <c r="A437" t="s">
        <v>1071</v>
      </c>
      <c r="B437" t="s">
        <v>5</v>
      </c>
      <c r="C437" t="s">
        <v>1072</v>
      </c>
      <c r="D437" t="s">
        <v>1070</v>
      </c>
      <c r="E437" t="str">
        <f>HYPERLINK("https://talan.bank.gov.ua/get-user-certificate/nQenUgHYjzxWmUJMQFmC","Завантажити сертифікат")</f>
        <v>Завантажити сертифікат</v>
      </c>
    </row>
    <row r="438" spans="1:5" x14ac:dyDescent="0.3">
      <c r="A438" t="s">
        <v>1073</v>
      </c>
      <c r="B438" t="s">
        <v>5</v>
      </c>
      <c r="C438" t="s">
        <v>1074</v>
      </c>
      <c r="D438" t="s">
        <v>1070</v>
      </c>
      <c r="E438" t="str">
        <f>HYPERLINK("https://talan.bank.gov.ua/get-user-certificate/nQenUtK1CvKFDN60_5Zc","Завантажити сертифікат")</f>
        <v>Завантажити сертифікат</v>
      </c>
    </row>
    <row r="439" spans="1:5" x14ac:dyDescent="0.3">
      <c r="A439" t="s">
        <v>1075</v>
      </c>
      <c r="B439" t="s">
        <v>5</v>
      </c>
      <c r="C439" t="s">
        <v>1076</v>
      </c>
      <c r="D439" t="s">
        <v>1070</v>
      </c>
      <c r="E439" t="str">
        <f>HYPERLINK("https://talan.bank.gov.ua/get-user-certificate/nQenUxKV4O8471Sb7Jqi","Завантажити сертифікат")</f>
        <v>Завантажити сертифікат</v>
      </c>
    </row>
    <row r="440" spans="1:5" x14ac:dyDescent="0.3">
      <c r="A440" t="s">
        <v>1077</v>
      </c>
      <c r="B440" t="s">
        <v>5</v>
      </c>
      <c r="C440" t="s">
        <v>1078</v>
      </c>
      <c r="D440" t="s">
        <v>1070</v>
      </c>
      <c r="E440" t="str">
        <f>HYPERLINK("https://talan.bank.gov.ua/get-user-certificate/nQenUz4zTSIOs2s0DauR","Завантажити сертифікат")</f>
        <v>Завантажити сертифікат</v>
      </c>
    </row>
    <row r="441" spans="1:5" x14ac:dyDescent="0.3">
      <c r="A441" t="s">
        <v>1079</v>
      </c>
      <c r="B441" t="s">
        <v>5</v>
      </c>
      <c r="C441" t="s">
        <v>1080</v>
      </c>
      <c r="D441" t="s">
        <v>1081</v>
      </c>
      <c r="E441" t="str">
        <f>HYPERLINK("https://talan.bank.gov.ua/get-user-certificate/nQenUBOlvGSrMu2I5HNP","Завантажити сертифікат")</f>
        <v>Завантажити сертифікат</v>
      </c>
    </row>
    <row r="442" spans="1:5" x14ac:dyDescent="0.3">
      <c r="A442" t="s">
        <v>1082</v>
      </c>
      <c r="B442" t="s">
        <v>5</v>
      </c>
      <c r="C442" t="s">
        <v>1083</v>
      </c>
      <c r="D442" t="s">
        <v>725</v>
      </c>
      <c r="E442" t="str">
        <f>HYPERLINK("https://talan.bank.gov.ua/get-user-certificate/nQenUXAtAKdEErdJcR47","Завантажити сертифікат")</f>
        <v>Завантажити сертифікат</v>
      </c>
    </row>
    <row r="443" spans="1:5" x14ac:dyDescent="0.3">
      <c r="A443" t="s">
        <v>1084</v>
      </c>
      <c r="B443" t="s">
        <v>5</v>
      </c>
      <c r="C443" t="s">
        <v>1085</v>
      </c>
      <c r="D443" t="s">
        <v>725</v>
      </c>
      <c r="E443" t="str">
        <f>HYPERLINK("https://talan.bank.gov.ua/get-user-certificate/nQenUkeOX_aS22aFa8j6","Завантажити сертифікат")</f>
        <v>Завантажити сертифікат</v>
      </c>
    </row>
    <row r="444" spans="1:5" x14ac:dyDescent="0.3">
      <c r="A444" t="s">
        <v>1086</v>
      </c>
      <c r="B444" t="s">
        <v>5</v>
      </c>
      <c r="C444" t="s">
        <v>1087</v>
      </c>
      <c r="D444" t="s">
        <v>725</v>
      </c>
      <c r="E444" t="str">
        <f>HYPERLINK("https://talan.bank.gov.ua/get-user-certificate/nQenUB6cyPD0OVNjfXxf","Завантажити сертифікат")</f>
        <v>Завантажити сертифікат</v>
      </c>
    </row>
    <row r="445" spans="1:5" x14ac:dyDescent="0.3">
      <c r="A445" t="s">
        <v>1088</v>
      </c>
      <c r="B445" t="s">
        <v>5</v>
      </c>
      <c r="C445" t="s">
        <v>1089</v>
      </c>
      <c r="D445" t="s">
        <v>725</v>
      </c>
      <c r="E445" t="str">
        <f>HYPERLINK("https://talan.bank.gov.ua/get-user-certificate/nQenUD37caEoDZ45o3W7","Завантажити сертифікат")</f>
        <v>Завантажити сертифікат</v>
      </c>
    </row>
    <row r="446" spans="1:5" x14ac:dyDescent="0.3">
      <c r="A446" t="s">
        <v>1090</v>
      </c>
      <c r="B446" t="s">
        <v>5</v>
      </c>
      <c r="C446" t="s">
        <v>1091</v>
      </c>
      <c r="D446" t="s">
        <v>725</v>
      </c>
      <c r="E446" t="str">
        <f>HYPERLINK("https://talan.bank.gov.ua/get-user-certificate/nQenUGXyHd4erSruXsr7","Завантажити сертифікат")</f>
        <v>Завантажити сертифікат</v>
      </c>
    </row>
    <row r="447" spans="1:5" x14ac:dyDescent="0.3">
      <c r="A447" t="s">
        <v>1092</v>
      </c>
      <c r="B447" t="s">
        <v>5</v>
      </c>
      <c r="C447" t="s">
        <v>1093</v>
      </c>
      <c r="D447" t="s">
        <v>1094</v>
      </c>
      <c r="E447" t="str">
        <f>HYPERLINK("https://talan.bank.gov.ua/get-user-certificate/nQenU0cnVDfsuugrdfAk","Завантажити сертифікат")</f>
        <v>Завантажити сертифікат</v>
      </c>
    </row>
    <row r="448" spans="1:5" x14ac:dyDescent="0.3">
      <c r="A448" t="s">
        <v>1095</v>
      </c>
      <c r="B448" t="s">
        <v>5</v>
      </c>
      <c r="C448" t="s">
        <v>1096</v>
      </c>
      <c r="D448" t="s">
        <v>1097</v>
      </c>
      <c r="E448" t="str">
        <f>HYPERLINK("https://talan.bank.gov.ua/get-user-certificate/nQenUZC2NEzJ_H3aephm","Завантажити сертифікат")</f>
        <v>Завантажити сертифікат</v>
      </c>
    </row>
    <row r="449" spans="1:5" x14ac:dyDescent="0.3">
      <c r="A449" t="s">
        <v>1098</v>
      </c>
      <c r="B449" t="s">
        <v>5</v>
      </c>
      <c r="C449" t="s">
        <v>1099</v>
      </c>
      <c r="D449" t="s">
        <v>1100</v>
      </c>
      <c r="E449" t="str">
        <f>HYPERLINK("https://talan.bank.gov.ua/get-user-certificate/nQenUcFgt5zh0COAYxG8","Завантажити сертифікат")</f>
        <v>Завантажити сертифікат</v>
      </c>
    </row>
    <row r="450" spans="1:5" x14ac:dyDescent="0.3">
      <c r="A450" t="s">
        <v>1101</v>
      </c>
      <c r="B450" t="s">
        <v>5</v>
      </c>
      <c r="C450" t="s">
        <v>1102</v>
      </c>
      <c r="D450" t="s">
        <v>1103</v>
      </c>
      <c r="E450" t="str">
        <f>HYPERLINK("https://talan.bank.gov.ua/get-user-certificate/nQenUl7pEGvr2h7e86mY","Завантажити сертифікат")</f>
        <v>Завантажити сертифікат</v>
      </c>
    </row>
    <row r="451" spans="1:5" x14ac:dyDescent="0.3">
      <c r="A451" t="s">
        <v>1104</v>
      </c>
      <c r="B451" t="s">
        <v>5</v>
      </c>
      <c r="C451" t="s">
        <v>1105</v>
      </c>
      <c r="D451" t="s">
        <v>1103</v>
      </c>
      <c r="E451" t="str">
        <f>HYPERLINK("https://talan.bank.gov.ua/get-user-certificate/nQenUCyaY1ewqZgdWFxb","Завантажити сертифікат")</f>
        <v>Завантажити сертифікат</v>
      </c>
    </row>
    <row r="452" spans="1:5" x14ac:dyDescent="0.3">
      <c r="A452" t="s">
        <v>1106</v>
      </c>
      <c r="B452" t="s">
        <v>5</v>
      </c>
      <c r="C452" t="s">
        <v>1107</v>
      </c>
      <c r="D452" t="s">
        <v>1108</v>
      </c>
      <c r="E452" t="str">
        <f>HYPERLINK("https://talan.bank.gov.ua/get-user-certificate/nQenUnnbkTnuZlkIAkMc","Завантажити сертифікат")</f>
        <v>Завантажити сертифікат</v>
      </c>
    </row>
    <row r="453" spans="1:5" x14ac:dyDescent="0.3">
      <c r="A453" t="s">
        <v>1109</v>
      </c>
      <c r="B453" t="s">
        <v>5</v>
      </c>
      <c r="C453" t="s">
        <v>1110</v>
      </c>
      <c r="D453" t="s">
        <v>1108</v>
      </c>
      <c r="E453" t="str">
        <f>HYPERLINK("https://talan.bank.gov.ua/get-user-certificate/nQenUMTlBB_-oO3pq-WV","Завантажити сертифікат")</f>
        <v>Завантажити сертифікат</v>
      </c>
    </row>
    <row r="454" spans="1:5" x14ac:dyDescent="0.3">
      <c r="A454" t="s">
        <v>1111</v>
      </c>
      <c r="B454" t="s">
        <v>5</v>
      </c>
      <c r="C454" t="s">
        <v>1112</v>
      </c>
      <c r="D454" t="s">
        <v>1113</v>
      </c>
      <c r="E454" t="str">
        <f>HYPERLINK("https://talan.bank.gov.ua/get-user-certificate/nQenU6v5jnYvO9o0sJ2k","Завантажити сертифікат")</f>
        <v>Завантажити сертифікат</v>
      </c>
    </row>
    <row r="455" spans="1:5" x14ac:dyDescent="0.3">
      <c r="A455" t="s">
        <v>1114</v>
      </c>
      <c r="B455" t="s">
        <v>5</v>
      </c>
      <c r="C455" t="s">
        <v>1115</v>
      </c>
      <c r="D455" t="s">
        <v>1113</v>
      </c>
      <c r="E455" t="str">
        <f>HYPERLINK("https://talan.bank.gov.ua/get-user-certificate/nQenUxUiVbo_-PcPbf2b","Завантажити сертифікат")</f>
        <v>Завантажити сертифікат</v>
      </c>
    </row>
    <row r="456" spans="1:5" x14ac:dyDescent="0.3">
      <c r="A456" t="s">
        <v>1116</v>
      </c>
      <c r="B456" t="s">
        <v>5</v>
      </c>
      <c r="C456" t="s">
        <v>1117</v>
      </c>
      <c r="D456" t="s">
        <v>1113</v>
      </c>
      <c r="E456" t="str">
        <f>HYPERLINK("https://talan.bank.gov.ua/get-user-certificate/nQenUBvhrPVk5-N3Vf9j","Завантажити сертифікат")</f>
        <v>Завантажити сертифікат</v>
      </c>
    </row>
    <row r="457" spans="1:5" x14ac:dyDescent="0.3">
      <c r="A457" t="s">
        <v>1118</v>
      </c>
      <c r="B457" t="s">
        <v>5</v>
      </c>
      <c r="C457" t="s">
        <v>1119</v>
      </c>
      <c r="D457" t="s">
        <v>1113</v>
      </c>
      <c r="E457" t="str">
        <f>HYPERLINK("https://talan.bank.gov.ua/get-user-certificate/nQenUxh8m-5zORjsgYDC","Завантажити сертифікат")</f>
        <v>Завантажити сертифікат</v>
      </c>
    </row>
    <row r="458" spans="1:5" x14ac:dyDescent="0.3">
      <c r="A458" t="s">
        <v>1120</v>
      </c>
      <c r="B458" t="s">
        <v>5</v>
      </c>
      <c r="C458" t="s">
        <v>1121</v>
      </c>
      <c r="D458" t="s">
        <v>1113</v>
      </c>
      <c r="E458" t="str">
        <f>HYPERLINK("https://talan.bank.gov.ua/get-user-certificate/nQenUY5-hVRhw1YPwLuU","Завантажити сертифікат")</f>
        <v>Завантажити сертифікат</v>
      </c>
    </row>
    <row r="459" spans="1:5" x14ac:dyDescent="0.3">
      <c r="A459" t="s">
        <v>1122</v>
      </c>
      <c r="B459" t="s">
        <v>5</v>
      </c>
      <c r="C459" t="s">
        <v>1123</v>
      </c>
      <c r="D459" t="s">
        <v>1113</v>
      </c>
      <c r="E459" t="str">
        <f>HYPERLINK("https://talan.bank.gov.ua/get-user-certificate/nQenU79hL_ldlqLAazBI","Завантажити сертифікат")</f>
        <v>Завантажити сертифікат</v>
      </c>
    </row>
    <row r="460" spans="1:5" x14ac:dyDescent="0.3">
      <c r="A460" t="s">
        <v>1124</v>
      </c>
      <c r="B460" t="s">
        <v>5</v>
      </c>
      <c r="C460" t="s">
        <v>1125</v>
      </c>
      <c r="D460" t="s">
        <v>1113</v>
      </c>
      <c r="E460" t="str">
        <f>HYPERLINK("https://talan.bank.gov.ua/get-user-certificate/nQenU-JiECCSYJlYS6aU","Завантажити сертифікат")</f>
        <v>Завантажити сертифікат</v>
      </c>
    </row>
    <row r="461" spans="1:5" x14ac:dyDescent="0.3">
      <c r="A461" t="s">
        <v>1126</v>
      </c>
      <c r="B461" t="s">
        <v>5</v>
      </c>
      <c r="C461" t="s">
        <v>1127</v>
      </c>
      <c r="D461" t="s">
        <v>1113</v>
      </c>
      <c r="E461" t="str">
        <f>HYPERLINK("https://talan.bank.gov.ua/get-user-certificate/nQenUX2UaIPYzqpR8PnL","Завантажити сертифікат")</f>
        <v>Завантажити сертифікат</v>
      </c>
    </row>
    <row r="462" spans="1:5" x14ac:dyDescent="0.3">
      <c r="A462" t="s">
        <v>1128</v>
      </c>
      <c r="B462" t="s">
        <v>5</v>
      </c>
      <c r="C462" t="s">
        <v>1129</v>
      </c>
      <c r="D462" t="s">
        <v>1113</v>
      </c>
      <c r="E462" t="str">
        <f>HYPERLINK("https://talan.bank.gov.ua/get-user-certificate/nQenUGC9wxockNpEB3T9","Завантажити сертифікат")</f>
        <v>Завантажити сертифікат</v>
      </c>
    </row>
    <row r="463" spans="1:5" x14ac:dyDescent="0.3">
      <c r="A463" t="s">
        <v>1130</v>
      </c>
      <c r="B463" t="s">
        <v>5</v>
      </c>
      <c r="C463" t="s">
        <v>1131</v>
      </c>
      <c r="D463" t="s">
        <v>1132</v>
      </c>
      <c r="E463" t="str">
        <f>HYPERLINK("https://talan.bank.gov.ua/get-user-certificate/nQenUVvqJ_O8jWfQzrvP","Завантажити сертифікат")</f>
        <v>Завантажити сертифікат</v>
      </c>
    </row>
    <row r="464" spans="1:5" x14ac:dyDescent="0.3">
      <c r="A464" t="s">
        <v>1133</v>
      </c>
      <c r="B464" t="s">
        <v>5</v>
      </c>
      <c r="C464" t="s">
        <v>1134</v>
      </c>
      <c r="D464" t="s">
        <v>1135</v>
      </c>
      <c r="E464" t="str">
        <f>HYPERLINK("https://talan.bank.gov.ua/get-user-certificate/nQenUy9wOiTwpjK0iTwx","Завантажити сертифікат")</f>
        <v>Завантажити сертифікат</v>
      </c>
    </row>
    <row r="465" spans="1:5" x14ac:dyDescent="0.3">
      <c r="A465" t="s">
        <v>1136</v>
      </c>
      <c r="B465" t="s">
        <v>5</v>
      </c>
      <c r="C465" t="s">
        <v>1137</v>
      </c>
      <c r="D465" t="s">
        <v>1135</v>
      </c>
      <c r="E465" t="str">
        <f>HYPERLINK("https://talan.bank.gov.ua/get-user-certificate/nQenUhb4d4Hd5Bbmg7MM","Завантажити сертифікат")</f>
        <v>Завантажити сертифікат</v>
      </c>
    </row>
    <row r="466" spans="1:5" x14ac:dyDescent="0.3">
      <c r="A466" t="s">
        <v>1138</v>
      </c>
      <c r="B466" t="s">
        <v>5</v>
      </c>
      <c r="C466" t="s">
        <v>1139</v>
      </c>
      <c r="D466" t="s">
        <v>1140</v>
      </c>
      <c r="E466" t="str">
        <f>HYPERLINK("https://talan.bank.gov.ua/get-user-certificate/nQenURy0FsRduhNWJLUp","Завантажити сертифікат")</f>
        <v>Завантажити сертифікат</v>
      </c>
    </row>
    <row r="467" spans="1:5" x14ac:dyDescent="0.3">
      <c r="A467" t="s">
        <v>1141</v>
      </c>
      <c r="B467" t="s">
        <v>5</v>
      </c>
      <c r="C467" t="s">
        <v>1142</v>
      </c>
      <c r="D467" t="s">
        <v>1143</v>
      </c>
      <c r="E467" t="str">
        <f>HYPERLINK("https://talan.bank.gov.ua/get-user-certificate/nQenU7U3s6qIvry94iOA","Завантажити сертифікат")</f>
        <v>Завантажити сертифікат</v>
      </c>
    </row>
    <row r="468" spans="1:5" x14ac:dyDescent="0.3">
      <c r="A468" t="s">
        <v>1144</v>
      </c>
      <c r="B468" t="s">
        <v>5</v>
      </c>
      <c r="C468" t="s">
        <v>1145</v>
      </c>
      <c r="D468" t="s">
        <v>1143</v>
      </c>
      <c r="E468" t="str">
        <f>HYPERLINK("https://talan.bank.gov.ua/get-user-certificate/nQenU8BodOeZqSP7T82d","Завантажити сертифікат")</f>
        <v>Завантажити сертифікат</v>
      </c>
    </row>
    <row r="469" spans="1:5" x14ac:dyDescent="0.3">
      <c r="A469" t="s">
        <v>1146</v>
      </c>
      <c r="B469" t="s">
        <v>5</v>
      </c>
      <c r="C469" t="s">
        <v>1147</v>
      </c>
      <c r="D469" t="s">
        <v>1143</v>
      </c>
      <c r="E469" t="str">
        <f>HYPERLINK("https://talan.bank.gov.ua/get-user-certificate/nQenU6rudR6YDr6vW1Rb","Завантажити сертифікат")</f>
        <v>Завантажити сертифікат</v>
      </c>
    </row>
    <row r="470" spans="1:5" x14ac:dyDescent="0.3">
      <c r="A470" t="s">
        <v>1148</v>
      </c>
      <c r="B470" t="s">
        <v>5</v>
      </c>
      <c r="C470" t="s">
        <v>1149</v>
      </c>
      <c r="D470" t="s">
        <v>1143</v>
      </c>
      <c r="E470" t="str">
        <f>HYPERLINK("https://talan.bank.gov.ua/get-user-certificate/nQenUbhj7faC_OSNSBgg","Завантажити сертифікат")</f>
        <v>Завантажити сертифікат</v>
      </c>
    </row>
    <row r="471" spans="1:5" x14ac:dyDescent="0.3">
      <c r="A471" t="s">
        <v>1150</v>
      </c>
      <c r="B471" t="s">
        <v>5</v>
      </c>
      <c r="C471" t="s">
        <v>1151</v>
      </c>
      <c r="D471" t="s">
        <v>1143</v>
      </c>
      <c r="E471" t="str">
        <f>HYPERLINK("https://talan.bank.gov.ua/get-user-certificate/nQenUM_w6uLf3RvVd71y","Завантажити сертифікат")</f>
        <v>Завантажити сертифікат</v>
      </c>
    </row>
    <row r="472" spans="1:5" x14ac:dyDescent="0.3">
      <c r="A472" t="s">
        <v>1152</v>
      </c>
      <c r="B472" t="s">
        <v>5</v>
      </c>
      <c r="C472" t="s">
        <v>1153</v>
      </c>
      <c r="D472" t="s">
        <v>1143</v>
      </c>
      <c r="E472" t="str">
        <f>HYPERLINK("https://talan.bank.gov.ua/get-user-certificate/nQenUL30RQJiSJu68MXb","Завантажити сертифікат")</f>
        <v>Завантажити сертифікат</v>
      </c>
    </row>
    <row r="473" spans="1:5" x14ac:dyDescent="0.3">
      <c r="A473" t="s">
        <v>1154</v>
      </c>
      <c r="B473" t="s">
        <v>5</v>
      </c>
      <c r="C473" t="s">
        <v>1155</v>
      </c>
      <c r="D473" t="s">
        <v>1143</v>
      </c>
      <c r="E473" t="str">
        <f>HYPERLINK("https://talan.bank.gov.ua/get-user-certificate/nQenUPHxvEMsKEhmrOYV","Завантажити сертифікат")</f>
        <v>Завантажити сертифікат</v>
      </c>
    </row>
    <row r="474" spans="1:5" x14ac:dyDescent="0.3">
      <c r="A474" t="s">
        <v>1156</v>
      </c>
      <c r="B474" t="s">
        <v>5</v>
      </c>
      <c r="C474" t="s">
        <v>1157</v>
      </c>
      <c r="D474" t="s">
        <v>1143</v>
      </c>
      <c r="E474" t="str">
        <f>HYPERLINK("https://talan.bank.gov.ua/get-user-certificate/nQenUpBerobmcDfd35Vj","Завантажити сертифікат")</f>
        <v>Завантажити сертифікат</v>
      </c>
    </row>
    <row r="475" spans="1:5" x14ac:dyDescent="0.3">
      <c r="A475" t="s">
        <v>1158</v>
      </c>
      <c r="B475" t="s">
        <v>5</v>
      </c>
      <c r="C475" t="s">
        <v>1159</v>
      </c>
      <c r="D475" t="s">
        <v>1143</v>
      </c>
      <c r="E475" t="str">
        <f>HYPERLINK("https://talan.bank.gov.ua/get-user-certificate/nQenU8GjdVBtMYklT3DQ","Завантажити сертифікат")</f>
        <v>Завантажити сертифікат</v>
      </c>
    </row>
    <row r="476" spans="1:5" x14ac:dyDescent="0.3">
      <c r="A476" t="s">
        <v>1160</v>
      </c>
      <c r="B476" t="s">
        <v>5</v>
      </c>
      <c r="C476" t="s">
        <v>1161</v>
      </c>
      <c r="D476" t="s">
        <v>1143</v>
      </c>
      <c r="E476" t="str">
        <f>HYPERLINK("https://talan.bank.gov.ua/get-user-certificate/nQenU-6Y2Y_m5Pwv9CE9","Завантажити сертифікат")</f>
        <v>Завантажити сертифікат</v>
      </c>
    </row>
    <row r="477" spans="1:5" x14ac:dyDescent="0.3">
      <c r="A477" t="s">
        <v>1162</v>
      </c>
      <c r="B477" t="s">
        <v>5</v>
      </c>
      <c r="C477" t="s">
        <v>1163</v>
      </c>
      <c r="D477" t="s">
        <v>1164</v>
      </c>
      <c r="E477" t="str">
        <f>HYPERLINK("https://talan.bank.gov.ua/get-user-certificate/nQenUf5AmH49XRlyv5Ez","Завантажити сертифікат")</f>
        <v>Завантажити сертифікат</v>
      </c>
    </row>
    <row r="478" spans="1:5" x14ac:dyDescent="0.3">
      <c r="A478" t="s">
        <v>1165</v>
      </c>
      <c r="B478" t="s">
        <v>5</v>
      </c>
      <c r="C478" t="s">
        <v>1166</v>
      </c>
      <c r="D478" t="s">
        <v>1167</v>
      </c>
      <c r="E478" t="str">
        <f>HYPERLINK("https://talan.bank.gov.ua/get-user-certificate/nQenUXONJb7EetLPUUx2","Завантажити сертифікат")</f>
        <v>Завантажити сертифікат</v>
      </c>
    </row>
    <row r="479" spans="1:5" x14ac:dyDescent="0.3">
      <c r="A479" t="s">
        <v>1168</v>
      </c>
      <c r="B479" t="s">
        <v>5</v>
      </c>
      <c r="C479" t="s">
        <v>1169</v>
      </c>
      <c r="D479" t="s">
        <v>1167</v>
      </c>
      <c r="E479" t="str">
        <f>HYPERLINK("https://talan.bank.gov.ua/get-user-certificate/nQenUnYlFxi0udTisq1H","Завантажити сертифікат")</f>
        <v>Завантажити сертифікат</v>
      </c>
    </row>
    <row r="480" spans="1:5" x14ac:dyDescent="0.3">
      <c r="A480" t="s">
        <v>1170</v>
      </c>
      <c r="B480" t="s">
        <v>5</v>
      </c>
      <c r="C480" t="s">
        <v>1171</v>
      </c>
      <c r="D480" t="s">
        <v>1167</v>
      </c>
      <c r="E480" t="str">
        <f>HYPERLINK("https://talan.bank.gov.ua/get-user-certificate/nQenUTBEJ8LtyJ8y2oTe","Завантажити сертифікат")</f>
        <v>Завантажити сертифікат</v>
      </c>
    </row>
    <row r="481" spans="1:5" x14ac:dyDescent="0.3">
      <c r="A481" t="s">
        <v>1172</v>
      </c>
      <c r="B481" t="s">
        <v>5</v>
      </c>
      <c r="C481" t="s">
        <v>1173</v>
      </c>
      <c r="D481" t="s">
        <v>1174</v>
      </c>
      <c r="E481" t="str">
        <f>HYPERLINK("https://talan.bank.gov.ua/get-user-certificate/nQenUmhQVYv_SKi7JWxA","Завантажити сертифікат")</f>
        <v>Завантажити сертифікат</v>
      </c>
    </row>
    <row r="482" spans="1:5" x14ac:dyDescent="0.3">
      <c r="A482" t="s">
        <v>1175</v>
      </c>
      <c r="B482" t="s">
        <v>5</v>
      </c>
      <c r="C482" t="s">
        <v>1176</v>
      </c>
      <c r="D482" t="s">
        <v>1177</v>
      </c>
      <c r="E482" t="str">
        <f>HYPERLINK("https://talan.bank.gov.ua/get-user-certificate/nQenUF6KRXuh6EGFbenP","Завантажити сертифікат")</f>
        <v>Завантажити сертифікат</v>
      </c>
    </row>
    <row r="483" spans="1:5" x14ac:dyDescent="0.3">
      <c r="A483" t="s">
        <v>1178</v>
      </c>
      <c r="B483" t="s">
        <v>5</v>
      </c>
      <c r="C483" t="s">
        <v>1179</v>
      </c>
      <c r="D483" t="s">
        <v>1180</v>
      </c>
      <c r="E483" t="str">
        <f>HYPERLINK("https://talan.bank.gov.ua/get-user-certificate/nQenUSJ5Op_dgOLZPk00","Завантажити сертифікат")</f>
        <v>Завантажити сертифікат</v>
      </c>
    </row>
    <row r="484" spans="1:5" x14ac:dyDescent="0.3">
      <c r="A484" t="s">
        <v>1181</v>
      </c>
      <c r="B484" t="s">
        <v>5</v>
      </c>
      <c r="C484" t="s">
        <v>1182</v>
      </c>
      <c r="D484" t="s">
        <v>1180</v>
      </c>
      <c r="E484" t="str">
        <f>HYPERLINK("https://talan.bank.gov.ua/get-user-certificate/nQenUAvKsPH8n7cneDli","Завантажити сертифікат")</f>
        <v>Завантажити сертифікат</v>
      </c>
    </row>
    <row r="485" spans="1:5" x14ac:dyDescent="0.3">
      <c r="A485" t="s">
        <v>1183</v>
      </c>
      <c r="B485" t="s">
        <v>5</v>
      </c>
      <c r="C485" t="s">
        <v>1184</v>
      </c>
      <c r="D485" t="s">
        <v>1180</v>
      </c>
      <c r="E485" t="str">
        <f>HYPERLINK("https://talan.bank.gov.ua/get-user-certificate/nQenUThjEW9w3aABNNGA","Завантажити сертифікат")</f>
        <v>Завантажити сертифікат</v>
      </c>
    </row>
    <row r="486" spans="1:5" x14ac:dyDescent="0.3">
      <c r="A486" t="s">
        <v>1185</v>
      </c>
      <c r="B486" t="s">
        <v>5</v>
      </c>
      <c r="C486" t="s">
        <v>1186</v>
      </c>
      <c r="D486" t="s">
        <v>1180</v>
      </c>
      <c r="E486" t="str">
        <f>HYPERLINK("https://talan.bank.gov.ua/get-user-certificate/nQenUxE-R1xXv6zkeTDY","Завантажити сертифікат")</f>
        <v>Завантажити сертифікат</v>
      </c>
    </row>
    <row r="487" spans="1:5" x14ac:dyDescent="0.3">
      <c r="A487" t="s">
        <v>1187</v>
      </c>
      <c r="B487" t="s">
        <v>5</v>
      </c>
      <c r="C487" t="s">
        <v>1188</v>
      </c>
      <c r="D487" t="s">
        <v>1180</v>
      </c>
      <c r="E487" t="str">
        <f>HYPERLINK("https://talan.bank.gov.ua/get-user-certificate/nQenU8QLKtCTLvCfCT0m","Завантажити сертифікат")</f>
        <v>Завантажити сертифікат</v>
      </c>
    </row>
    <row r="488" spans="1:5" x14ac:dyDescent="0.3">
      <c r="A488" t="s">
        <v>1189</v>
      </c>
      <c r="B488" t="s">
        <v>5</v>
      </c>
      <c r="C488" t="s">
        <v>1190</v>
      </c>
      <c r="D488" t="s">
        <v>1180</v>
      </c>
      <c r="E488" t="str">
        <f>HYPERLINK("https://talan.bank.gov.ua/get-user-certificate/nQenUKivS4JqXkn2GZbv","Завантажити сертифікат")</f>
        <v>Завантажити сертифікат</v>
      </c>
    </row>
    <row r="489" spans="1:5" x14ac:dyDescent="0.3">
      <c r="A489" t="s">
        <v>1191</v>
      </c>
      <c r="B489" t="s">
        <v>5</v>
      </c>
      <c r="C489" t="s">
        <v>1192</v>
      </c>
      <c r="D489" t="s">
        <v>1180</v>
      </c>
      <c r="E489" t="str">
        <f>HYPERLINK("https://talan.bank.gov.ua/get-user-certificate/nQenUCKkmsvu1uJBgMWI","Завантажити сертифікат")</f>
        <v>Завантажити сертифікат</v>
      </c>
    </row>
    <row r="490" spans="1:5" x14ac:dyDescent="0.3">
      <c r="A490" t="s">
        <v>1193</v>
      </c>
      <c r="B490" t="s">
        <v>5</v>
      </c>
      <c r="C490" t="s">
        <v>1194</v>
      </c>
      <c r="D490" t="s">
        <v>1180</v>
      </c>
      <c r="E490" t="str">
        <f>HYPERLINK("https://talan.bank.gov.ua/get-user-certificate/nQenU9QpUOIRWL04xCJs","Завантажити сертифікат")</f>
        <v>Завантажити сертифікат</v>
      </c>
    </row>
    <row r="491" spans="1:5" x14ac:dyDescent="0.3">
      <c r="A491" t="s">
        <v>1195</v>
      </c>
      <c r="B491" t="s">
        <v>5</v>
      </c>
      <c r="C491" t="s">
        <v>1196</v>
      </c>
      <c r="D491" t="s">
        <v>1180</v>
      </c>
      <c r="E491" t="str">
        <f>HYPERLINK("https://talan.bank.gov.ua/get-user-certificate/nQenUP11c-mvd63W1d9M","Завантажити сертифікат")</f>
        <v>Завантажити сертифікат</v>
      </c>
    </row>
    <row r="492" spans="1:5" x14ac:dyDescent="0.3">
      <c r="A492" t="s">
        <v>1197</v>
      </c>
      <c r="B492" t="s">
        <v>5</v>
      </c>
      <c r="C492" t="s">
        <v>1198</v>
      </c>
      <c r="D492" t="s">
        <v>1199</v>
      </c>
      <c r="E492" t="str">
        <f>HYPERLINK("https://talan.bank.gov.ua/get-user-certificate/nQenUOGWVJyWPw4C50Yh","Завантажити сертифікат")</f>
        <v>Завантажити сертифікат</v>
      </c>
    </row>
    <row r="493" spans="1:5" x14ac:dyDescent="0.3">
      <c r="A493" t="s">
        <v>1200</v>
      </c>
      <c r="B493" t="s">
        <v>5</v>
      </c>
      <c r="C493" t="s">
        <v>1201</v>
      </c>
      <c r="D493" t="s">
        <v>1202</v>
      </c>
      <c r="E493" t="str">
        <f>HYPERLINK("https://talan.bank.gov.ua/get-user-certificate/nQenUWhMVCCfyr8UJIqo","Завантажити сертифікат")</f>
        <v>Завантажити сертифікат</v>
      </c>
    </row>
    <row r="494" spans="1:5" x14ac:dyDescent="0.3">
      <c r="A494" t="s">
        <v>1203</v>
      </c>
      <c r="B494" t="s">
        <v>5</v>
      </c>
      <c r="C494" t="s">
        <v>1204</v>
      </c>
      <c r="D494" t="s">
        <v>1202</v>
      </c>
      <c r="E494" t="str">
        <f>HYPERLINK("https://talan.bank.gov.ua/get-user-certificate/nQenU0ygRNSYLcmp7HI5","Завантажити сертифікат")</f>
        <v>Завантажити сертифікат</v>
      </c>
    </row>
    <row r="495" spans="1:5" x14ac:dyDescent="0.3">
      <c r="A495" t="s">
        <v>1205</v>
      </c>
      <c r="B495" t="s">
        <v>5</v>
      </c>
      <c r="C495" t="s">
        <v>1206</v>
      </c>
      <c r="D495" t="s">
        <v>1207</v>
      </c>
      <c r="E495" t="str">
        <f>HYPERLINK("https://talan.bank.gov.ua/get-user-certificate/nQenUvwev3pnBq1USyO4","Завантажити сертифікат")</f>
        <v>Завантажити сертифікат</v>
      </c>
    </row>
    <row r="496" spans="1:5" x14ac:dyDescent="0.3">
      <c r="A496" t="s">
        <v>1208</v>
      </c>
      <c r="B496" t="s">
        <v>5</v>
      </c>
      <c r="C496" t="s">
        <v>1209</v>
      </c>
      <c r="D496" t="s">
        <v>1210</v>
      </c>
      <c r="E496" t="str">
        <f>HYPERLINK("https://talan.bank.gov.ua/get-user-certificate/nQenURuEetxUIDK3oIYB","Завантажити сертифікат")</f>
        <v>Завантажити сертифікат</v>
      </c>
    </row>
    <row r="497" spans="1:5" x14ac:dyDescent="0.3">
      <c r="A497" t="s">
        <v>1211</v>
      </c>
      <c r="B497" t="s">
        <v>5</v>
      </c>
      <c r="C497" t="s">
        <v>1212</v>
      </c>
      <c r="D497" t="s">
        <v>1210</v>
      </c>
      <c r="E497" t="str">
        <f>HYPERLINK("https://talan.bank.gov.ua/get-user-certificate/nQenUUvm3keGqPwXGTPL","Завантажити сертифікат")</f>
        <v>Завантажити сертифікат</v>
      </c>
    </row>
    <row r="498" spans="1:5" x14ac:dyDescent="0.3">
      <c r="A498" t="s">
        <v>1213</v>
      </c>
      <c r="B498" t="s">
        <v>5</v>
      </c>
      <c r="C498" t="s">
        <v>1214</v>
      </c>
      <c r="D498" t="s">
        <v>1210</v>
      </c>
      <c r="E498" t="str">
        <f>HYPERLINK("https://talan.bank.gov.ua/get-user-certificate/nQenU5seooYHnVIWD7aj","Завантажити сертифікат")</f>
        <v>Завантажити сертифікат</v>
      </c>
    </row>
    <row r="499" spans="1:5" x14ac:dyDescent="0.3">
      <c r="A499" t="s">
        <v>1215</v>
      </c>
      <c r="B499" t="s">
        <v>5</v>
      </c>
      <c r="C499" t="s">
        <v>1216</v>
      </c>
      <c r="D499" t="s">
        <v>1217</v>
      </c>
      <c r="E499" t="str">
        <f>HYPERLINK("https://talan.bank.gov.ua/get-user-certificate/nQenUihHdzkluXceSNh1","Завантажити сертифікат")</f>
        <v>Завантажити сертифікат</v>
      </c>
    </row>
    <row r="500" spans="1:5" x14ac:dyDescent="0.3">
      <c r="A500" t="s">
        <v>1218</v>
      </c>
      <c r="B500" t="s">
        <v>5</v>
      </c>
      <c r="C500" t="s">
        <v>1219</v>
      </c>
      <c r="D500" t="s">
        <v>1220</v>
      </c>
      <c r="E500" t="str">
        <f>HYPERLINK("https://talan.bank.gov.ua/get-user-certificate/nQenUVfcQGIz-aPOqNOx","Завантажити сертифікат")</f>
        <v>Завантажити сертифікат</v>
      </c>
    </row>
    <row r="501" spans="1:5" x14ac:dyDescent="0.3">
      <c r="A501" t="s">
        <v>1221</v>
      </c>
      <c r="B501" t="s">
        <v>5</v>
      </c>
      <c r="C501" t="s">
        <v>1222</v>
      </c>
      <c r="D501" t="s">
        <v>1223</v>
      </c>
      <c r="E501" t="str">
        <f>HYPERLINK("https://talan.bank.gov.ua/get-user-certificate/nQenUdMM0KbEZKIbRc0H","Завантажити сертифікат")</f>
        <v>Завантажити сертифікат</v>
      </c>
    </row>
    <row r="502" spans="1:5" x14ac:dyDescent="0.3">
      <c r="A502" t="s">
        <v>1224</v>
      </c>
      <c r="B502" t="s">
        <v>5</v>
      </c>
      <c r="C502" t="s">
        <v>1225</v>
      </c>
      <c r="D502" t="s">
        <v>1226</v>
      </c>
      <c r="E502" t="str">
        <f>HYPERLINK("https://talan.bank.gov.ua/get-user-certificate/nQenUgqkheIFBlkyfsF1","Завантажити сертифікат")</f>
        <v>Завантажити сертифікат</v>
      </c>
    </row>
    <row r="503" spans="1:5" x14ac:dyDescent="0.3">
      <c r="A503" t="s">
        <v>1227</v>
      </c>
      <c r="B503" t="s">
        <v>5</v>
      </c>
      <c r="C503" t="s">
        <v>1228</v>
      </c>
      <c r="D503" t="s">
        <v>1229</v>
      </c>
      <c r="E503" t="str">
        <f>HYPERLINK("https://talan.bank.gov.ua/get-user-certificate/nQenUN87wepFz8S1I0Ud","Завантажити сертифікат")</f>
        <v>Завантажити сертифікат</v>
      </c>
    </row>
    <row r="504" spans="1:5" x14ac:dyDescent="0.3">
      <c r="A504" t="s">
        <v>1230</v>
      </c>
      <c r="B504" t="s">
        <v>5</v>
      </c>
      <c r="C504" t="s">
        <v>1231</v>
      </c>
      <c r="D504" t="s">
        <v>1232</v>
      </c>
      <c r="E504" t="str">
        <f>HYPERLINK("https://talan.bank.gov.ua/get-user-certificate/nQenUTxVAJwEYxiihtdf","Завантажити сертифікат")</f>
        <v>Завантажити сертифікат</v>
      </c>
    </row>
    <row r="505" spans="1:5" x14ac:dyDescent="0.3">
      <c r="A505" t="s">
        <v>1233</v>
      </c>
      <c r="B505" t="s">
        <v>5</v>
      </c>
      <c r="C505" t="s">
        <v>1234</v>
      </c>
      <c r="D505" t="s">
        <v>1232</v>
      </c>
      <c r="E505" t="str">
        <f>HYPERLINK("https://talan.bank.gov.ua/get-user-certificate/nQenUGD5VntCJU6ZbNeA","Завантажити сертифікат")</f>
        <v>Завантажити сертифікат</v>
      </c>
    </row>
    <row r="506" spans="1:5" x14ac:dyDescent="0.3">
      <c r="A506" t="s">
        <v>1235</v>
      </c>
      <c r="B506" t="s">
        <v>5</v>
      </c>
      <c r="C506" t="s">
        <v>1236</v>
      </c>
      <c r="D506" t="s">
        <v>1232</v>
      </c>
      <c r="E506" t="str">
        <f>HYPERLINK("https://talan.bank.gov.ua/get-user-certificate/nQenUSS95PammZBifTGi","Завантажити сертифікат")</f>
        <v>Завантажити сертифікат</v>
      </c>
    </row>
    <row r="507" spans="1:5" x14ac:dyDescent="0.3">
      <c r="A507" t="s">
        <v>1237</v>
      </c>
      <c r="B507" t="s">
        <v>5</v>
      </c>
      <c r="C507" t="s">
        <v>1238</v>
      </c>
      <c r="D507" t="s">
        <v>1232</v>
      </c>
      <c r="E507" t="str">
        <f>HYPERLINK("https://talan.bank.gov.ua/get-user-certificate/nQenUqevA-T_9A_qrLJ3","Завантажити сертифікат")</f>
        <v>Завантажити сертифікат</v>
      </c>
    </row>
    <row r="508" spans="1:5" x14ac:dyDescent="0.3">
      <c r="A508" t="s">
        <v>1239</v>
      </c>
      <c r="B508" t="s">
        <v>5</v>
      </c>
      <c r="C508" t="s">
        <v>1240</v>
      </c>
      <c r="D508" t="s">
        <v>1241</v>
      </c>
      <c r="E508" t="str">
        <f>HYPERLINK("https://talan.bank.gov.ua/get-user-certificate/nQenU5jYxSo6oUgK3eGX","Завантажити сертифікат")</f>
        <v>Завантажити сертифікат</v>
      </c>
    </row>
    <row r="509" spans="1:5" x14ac:dyDescent="0.3">
      <c r="A509" t="s">
        <v>1242</v>
      </c>
      <c r="B509" t="s">
        <v>5</v>
      </c>
      <c r="C509" t="s">
        <v>1243</v>
      </c>
      <c r="D509" t="s">
        <v>1241</v>
      </c>
      <c r="E509" t="str">
        <f>HYPERLINK("https://talan.bank.gov.ua/get-user-certificate/nQenUaib_08MAO29XNOk","Завантажити сертифікат")</f>
        <v>Завантажити сертифікат</v>
      </c>
    </row>
    <row r="510" spans="1:5" x14ac:dyDescent="0.3">
      <c r="A510" t="s">
        <v>1244</v>
      </c>
      <c r="B510" t="s">
        <v>5</v>
      </c>
      <c r="C510" t="s">
        <v>1245</v>
      </c>
      <c r="D510" t="s">
        <v>1241</v>
      </c>
      <c r="E510" t="str">
        <f>HYPERLINK("https://talan.bank.gov.ua/get-user-certificate/nQenU1eAGTylg4Wv_Wmm","Завантажити сертифікат")</f>
        <v>Завантажити сертифікат</v>
      </c>
    </row>
    <row r="511" spans="1:5" x14ac:dyDescent="0.3">
      <c r="A511" t="s">
        <v>1246</v>
      </c>
      <c r="B511" t="s">
        <v>5</v>
      </c>
      <c r="C511" t="s">
        <v>1247</v>
      </c>
      <c r="D511" t="s">
        <v>1241</v>
      </c>
      <c r="E511" t="str">
        <f>HYPERLINK("https://talan.bank.gov.ua/get-user-certificate/nQenU9M7wFKbcV0Jxrah","Завантажити сертифікат")</f>
        <v>Завантажити сертифікат</v>
      </c>
    </row>
    <row r="512" spans="1:5" x14ac:dyDescent="0.3">
      <c r="A512" t="s">
        <v>1248</v>
      </c>
      <c r="B512" t="s">
        <v>5</v>
      </c>
      <c r="C512" t="s">
        <v>1249</v>
      </c>
      <c r="D512" t="s">
        <v>1250</v>
      </c>
      <c r="E512" t="str">
        <f>HYPERLINK("https://talan.bank.gov.ua/get-user-certificate/nQenUsmj9is96IhyRLEI","Завантажити сертифікат")</f>
        <v>Завантажити сертифікат</v>
      </c>
    </row>
    <row r="513" spans="1:5" x14ac:dyDescent="0.3">
      <c r="A513" t="s">
        <v>1251</v>
      </c>
      <c r="B513" t="s">
        <v>5</v>
      </c>
      <c r="C513" t="s">
        <v>1252</v>
      </c>
      <c r="D513" t="s">
        <v>1253</v>
      </c>
      <c r="E513" t="str">
        <f>HYPERLINK("https://talan.bank.gov.ua/get-user-certificate/nQenUrCRLUysHRjjE6jz","Завантажити сертифікат")</f>
        <v>Завантажити сертифікат</v>
      </c>
    </row>
    <row r="514" spans="1:5" x14ac:dyDescent="0.3">
      <c r="A514" t="s">
        <v>1254</v>
      </c>
      <c r="B514" t="s">
        <v>5</v>
      </c>
      <c r="C514" t="s">
        <v>1255</v>
      </c>
      <c r="D514" t="s">
        <v>1256</v>
      </c>
      <c r="E514" t="str">
        <f>HYPERLINK("https://talan.bank.gov.ua/get-user-certificate/nQenUXVLZBXEFI8O2qJM","Завантажити сертифікат")</f>
        <v>Завантажити сертифікат</v>
      </c>
    </row>
    <row r="515" spans="1:5" x14ac:dyDescent="0.3">
      <c r="A515" t="s">
        <v>1257</v>
      </c>
      <c r="B515" t="s">
        <v>5</v>
      </c>
      <c r="C515" t="s">
        <v>1258</v>
      </c>
      <c r="D515" t="s">
        <v>1259</v>
      </c>
      <c r="E515" t="str">
        <f>HYPERLINK("https://talan.bank.gov.ua/get-user-certificate/nQenU3TjyZracwDazT-w","Завантажити сертифікат")</f>
        <v>Завантажити сертифікат</v>
      </c>
    </row>
    <row r="516" spans="1:5" x14ac:dyDescent="0.3">
      <c r="A516" t="s">
        <v>1260</v>
      </c>
      <c r="B516" t="s">
        <v>5</v>
      </c>
      <c r="C516" t="s">
        <v>1261</v>
      </c>
      <c r="D516" t="s">
        <v>1259</v>
      </c>
      <c r="E516" t="str">
        <f>HYPERLINK("https://talan.bank.gov.ua/get-user-certificate/nQenU-6WwwDH8GtfhI9f","Завантажити сертифікат")</f>
        <v>Завантажити сертифікат</v>
      </c>
    </row>
    <row r="517" spans="1:5" x14ac:dyDescent="0.3">
      <c r="A517" t="s">
        <v>1262</v>
      </c>
      <c r="B517" t="s">
        <v>5</v>
      </c>
      <c r="C517" t="s">
        <v>1263</v>
      </c>
      <c r="D517" t="s">
        <v>1264</v>
      </c>
      <c r="E517" t="str">
        <f>HYPERLINK("https://talan.bank.gov.ua/get-user-certificate/nQenU2CZmVLnqX-Xkm-1","Завантажити сертифікат")</f>
        <v>Завантажити сертифікат</v>
      </c>
    </row>
    <row r="518" spans="1:5" x14ac:dyDescent="0.3">
      <c r="A518" t="s">
        <v>1265</v>
      </c>
      <c r="B518" t="s">
        <v>5</v>
      </c>
      <c r="C518" t="s">
        <v>1266</v>
      </c>
      <c r="D518" t="s">
        <v>1267</v>
      </c>
      <c r="E518" t="str">
        <f>HYPERLINK("https://talan.bank.gov.ua/get-user-certificate/nQenUyvgsVBLQsi9fFA6","Завантажити сертифікат")</f>
        <v>Завантажити сертифікат</v>
      </c>
    </row>
    <row r="519" spans="1:5" x14ac:dyDescent="0.3">
      <c r="A519" t="s">
        <v>1268</v>
      </c>
      <c r="B519" t="s">
        <v>5</v>
      </c>
      <c r="C519" t="s">
        <v>1269</v>
      </c>
      <c r="D519" t="s">
        <v>1270</v>
      </c>
      <c r="E519" t="str">
        <f>HYPERLINK("https://talan.bank.gov.ua/get-user-certificate/nQenUUNa6DZ2b06TiCM4","Завантажити сертифікат")</f>
        <v>Завантажити сертифікат</v>
      </c>
    </row>
    <row r="520" spans="1:5" x14ac:dyDescent="0.3">
      <c r="A520" t="s">
        <v>1271</v>
      </c>
      <c r="B520" t="s">
        <v>5</v>
      </c>
      <c r="C520" t="s">
        <v>1272</v>
      </c>
      <c r="D520" t="s">
        <v>153</v>
      </c>
      <c r="E520" t="str">
        <f>HYPERLINK("https://talan.bank.gov.ua/get-user-certificate/nQenU3M2VBUnl4baflkJ","Завантажити сертифікат")</f>
        <v>Завантажити сертифікат</v>
      </c>
    </row>
    <row r="521" spans="1:5" x14ac:dyDescent="0.3">
      <c r="A521" t="s">
        <v>1273</v>
      </c>
      <c r="B521" t="s">
        <v>5</v>
      </c>
      <c r="C521" t="s">
        <v>1274</v>
      </c>
      <c r="D521" t="s">
        <v>1275</v>
      </c>
      <c r="E521" t="str">
        <f>HYPERLINK("https://talan.bank.gov.ua/get-user-certificate/nQenUNFw1kajMouac9xl","Завантажити сертифікат")</f>
        <v>Завантажити сертифікат</v>
      </c>
    </row>
    <row r="522" spans="1:5" x14ac:dyDescent="0.3">
      <c r="A522" t="s">
        <v>1276</v>
      </c>
      <c r="B522" t="s">
        <v>5</v>
      </c>
      <c r="C522" t="s">
        <v>1277</v>
      </c>
      <c r="D522" t="s">
        <v>1275</v>
      </c>
      <c r="E522" t="str">
        <f>HYPERLINK("https://talan.bank.gov.ua/get-user-certificate/nQenUp-bHeXBmai7Fd-S","Завантажити сертифікат")</f>
        <v>Завантажити сертифікат</v>
      </c>
    </row>
    <row r="523" spans="1:5" x14ac:dyDescent="0.3">
      <c r="A523" t="s">
        <v>1278</v>
      </c>
      <c r="B523" t="s">
        <v>5</v>
      </c>
      <c r="C523" t="s">
        <v>1279</v>
      </c>
      <c r="D523" t="s">
        <v>1275</v>
      </c>
      <c r="E523" t="str">
        <f>HYPERLINK("https://talan.bank.gov.ua/get-user-certificate/nQenU6AlIdDuelovU7FH","Завантажити сертифікат")</f>
        <v>Завантажити сертифікат</v>
      </c>
    </row>
    <row r="524" spans="1:5" x14ac:dyDescent="0.3">
      <c r="A524" t="s">
        <v>1280</v>
      </c>
      <c r="B524" t="s">
        <v>5</v>
      </c>
      <c r="C524" t="s">
        <v>1281</v>
      </c>
      <c r="D524" t="s">
        <v>1282</v>
      </c>
      <c r="E524" t="str">
        <f>HYPERLINK("https://talan.bank.gov.ua/get-user-certificate/nQenUii4l1E79GDh2_Nt","Завантажити сертифікат")</f>
        <v>Завантажити сертифікат</v>
      </c>
    </row>
    <row r="525" spans="1:5" x14ac:dyDescent="0.3">
      <c r="A525" t="s">
        <v>1283</v>
      </c>
      <c r="B525" t="s">
        <v>5</v>
      </c>
      <c r="C525" t="s">
        <v>1284</v>
      </c>
      <c r="D525" t="s">
        <v>1285</v>
      </c>
      <c r="E525" t="str">
        <f>HYPERLINK("https://talan.bank.gov.ua/get-user-certificate/nQenUD78bzg0j6rxJoSv","Завантажити сертифікат")</f>
        <v>Завантажити сертифікат</v>
      </c>
    </row>
    <row r="526" spans="1:5" x14ac:dyDescent="0.3">
      <c r="A526" t="s">
        <v>1286</v>
      </c>
      <c r="B526" t="s">
        <v>5</v>
      </c>
      <c r="C526" t="s">
        <v>1287</v>
      </c>
      <c r="D526" t="s">
        <v>1285</v>
      </c>
      <c r="E526" t="str">
        <f>HYPERLINK("https://talan.bank.gov.ua/get-user-certificate/nQenUnHQfIZOAm0xu8_a","Завантажити сертифікат")</f>
        <v>Завантажити сертифікат</v>
      </c>
    </row>
    <row r="527" spans="1:5" x14ac:dyDescent="0.3">
      <c r="A527" t="s">
        <v>1288</v>
      </c>
      <c r="B527" t="s">
        <v>5</v>
      </c>
      <c r="C527" t="s">
        <v>1289</v>
      </c>
      <c r="D527" t="s">
        <v>920</v>
      </c>
      <c r="E527" t="str">
        <f>HYPERLINK("https://talan.bank.gov.ua/get-user-certificate/nQenUFNXzGqEb9BohLIU","Завантажити сертифікат")</f>
        <v>Завантажити сертифікат</v>
      </c>
    </row>
    <row r="528" spans="1:5" x14ac:dyDescent="0.3">
      <c r="A528" t="s">
        <v>1290</v>
      </c>
      <c r="B528" t="s">
        <v>5</v>
      </c>
      <c r="C528" t="s">
        <v>1291</v>
      </c>
      <c r="D528" t="s">
        <v>920</v>
      </c>
      <c r="E528" t="str">
        <f>HYPERLINK("https://talan.bank.gov.ua/get-user-certificate/nQenUMR8u4sgnbc4k8ia","Завантажити сертифікат")</f>
        <v>Завантажити сертифікат</v>
      </c>
    </row>
    <row r="529" spans="1:5" x14ac:dyDescent="0.3">
      <c r="A529" t="s">
        <v>1292</v>
      </c>
      <c r="B529" t="s">
        <v>5</v>
      </c>
      <c r="C529" t="s">
        <v>1293</v>
      </c>
      <c r="D529" t="s">
        <v>920</v>
      </c>
      <c r="E529" t="str">
        <f>HYPERLINK("https://talan.bank.gov.ua/get-user-certificate/nQenU5HlaSYO25VFog4T","Завантажити сертифікат")</f>
        <v>Завантажити сертифікат</v>
      </c>
    </row>
    <row r="530" spans="1:5" x14ac:dyDescent="0.3">
      <c r="A530" t="s">
        <v>1294</v>
      </c>
      <c r="B530" t="s">
        <v>5</v>
      </c>
      <c r="C530" t="s">
        <v>1295</v>
      </c>
      <c r="D530" t="s">
        <v>920</v>
      </c>
      <c r="E530" t="str">
        <f>HYPERLINK("https://talan.bank.gov.ua/get-user-certificate/nQenUzzR_EeDspA5E9Gt","Завантажити сертифікат")</f>
        <v>Завантажити сертифікат</v>
      </c>
    </row>
    <row r="531" spans="1:5" x14ac:dyDescent="0.3">
      <c r="A531" t="s">
        <v>1296</v>
      </c>
      <c r="B531" t="s">
        <v>5</v>
      </c>
      <c r="C531" t="s">
        <v>1297</v>
      </c>
      <c r="D531" t="s">
        <v>1298</v>
      </c>
      <c r="E531" t="str">
        <f>HYPERLINK("https://talan.bank.gov.ua/get-user-certificate/nQenUDw5yE5s6g2DFUJx","Завантажити сертифікат")</f>
        <v>Завантажити сертифікат</v>
      </c>
    </row>
    <row r="532" spans="1:5" x14ac:dyDescent="0.3">
      <c r="A532" t="s">
        <v>1299</v>
      </c>
      <c r="B532" t="s">
        <v>5</v>
      </c>
      <c r="C532" t="s">
        <v>1300</v>
      </c>
      <c r="D532" t="s">
        <v>1301</v>
      </c>
      <c r="E532" t="str">
        <f>HYPERLINK("https://talan.bank.gov.ua/get-user-certificate/nQenUYwFnDV-m7krxbHe","Завантажити сертифікат")</f>
        <v>Завантажити сертифікат</v>
      </c>
    </row>
    <row r="533" spans="1:5" x14ac:dyDescent="0.3">
      <c r="A533" t="s">
        <v>1302</v>
      </c>
      <c r="B533" t="s">
        <v>5</v>
      </c>
      <c r="C533" t="s">
        <v>1303</v>
      </c>
      <c r="D533" t="s">
        <v>1301</v>
      </c>
      <c r="E533" t="str">
        <f>HYPERLINK("https://talan.bank.gov.ua/get-user-certificate/nQenUjZVMQTjvK1tfDse","Завантажити сертифікат")</f>
        <v>Завантажити сертифікат</v>
      </c>
    </row>
    <row r="534" spans="1:5" x14ac:dyDescent="0.3">
      <c r="A534" t="s">
        <v>1304</v>
      </c>
      <c r="B534" t="s">
        <v>5</v>
      </c>
      <c r="C534" t="s">
        <v>1305</v>
      </c>
      <c r="D534" t="s">
        <v>1301</v>
      </c>
      <c r="E534" t="str">
        <f>HYPERLINK("https://talan.bank.gov.ua/get-user-certificate/nQenUJEfwQvOejONWyWE","Завантажити сертифікат")</f>
        <v>Завантажити сертифікат</v>
      </c>
    </row>
    <row r="535" spans="1:5" x14ac:dyDescent="0.3">
      <c r="A535" t="s">
        <v>1306</v>
      </c>
      <c r="B535" t="s">
        <v>5</v>
      </c>
      <c r="C535" t="s">
        <v>1307</v>
      </c>
      <c r="D535" t="s">
        <v>1301</v>
      </c>
      <c r="E535" t="str">
        <f>HYPERLINK("https://talan.bank.gov.ua/get-user-certificate/nQenUC1NU9aHpZTjIZ-G","Завантажити сертифікат")</f>
        <v>Завантажити сертифікат</v>
      </c>
    </row>
    <row r="536" spans="1:5" x14ac:dyDescent="0.3">
      <c r="A536" t="s">
        <v>1308</v>
      </c>
      <c r="B536" t="s">
        <v>5</v>
      </c>
      <c r="C536" t="s">
        <v>1309</v>
      </c>
      <c r="D536" t="s">
        <v>1301</v>
      </c>
      <c r="E536" t="str">
        <f>HYPERLINK("https://talan.bank.gov.ua/get-user-certificate/nQenUHO_xsNDShRqC-rI","Завантажити сертифікат")</f>
        <v>Завантажити сертифікат</v>
      </c>
    </row>
    <row r="537" spans="1:5" x14ac:dyDescent="0.3">
      <c r="A537" t="s">
        <v>1310</v>
      </c>
      <c r="B537" t="s">
        <v>5</v>
      </c>
      <c r="C537" t="s">
        <v>1311</v>
      </c>
      <c r="D537" t="s">
        <v>1301</v>
      </c>
      <c r="E537" t="str">
        <f>HYPERLINK("https://talan.bank.gov.ua/get-user-certificate/nQenU9HCEAgFA2RvuZcJ","Завантажити сертифікат")</f>
        <v>Завантажити сертифікат</v>
      </c>
    </row>
    <row r="538" spans="1:5" x14ac:dyDescent="0.3">
      <c r="A538" t="s">
        <v>1312</v>
      </c>
      <c r="B538" t="s">
        <v>5</v>
      </c>
      <c r="C538" t="s">
        <v>1313</v>
      </c>
      <c r="D538" t="s">
        <v>1301</v>
      </c>
      <c r="E538" t="str">
        <f>HYPERLINK("https://talan.bank.gov.ua/get-user-certificate/nQenUyIzrlykbP161R2t","Завантажити сертифікат")</f>
        <v>Завантажити сертифікат</v>
      </c>
    </row>
    <row r="539" spans="1:5" x14ac:dyDescent="0.3">
      <c r="A539" t="s">
        <v>1314</v>
      </c>
      <c r="B539" t="s">
        <v>5</v>
      </c>
      <c r="C539" t="s">
        <v>1315</v>
      </c>
      <c r="D539" t="s">
        <v>1301</v>
      </c>
      <c r="E539" t="str">
        <f>HYPERLINK("https://talan.bank.gov.ua/get-user-certificate/nQenU8i8HWgqV5-GCgQ4","Завантажити сертифікат")</f>
        <v>Завантажити сертифікат</v>
      </c>
    </row>
    <row r="540" spans="1:5" x14ac:dyDescent="0.3">
      <c r="A540" t="s">
        <v>1316</v>
      </c>
      <c r="B540" t="s">
        <v>5</v>
      </c>
      <c r="C540" t="s">
        <v>1317</v>
      </c>
      <c r="D540" t="s">
        <v>1301</v>
      </c>
      <c r="E540" t="str">
        <f>HYPERLINK("https://talan.bank.gov.ua/get-user-certificate/nQenUcfc6_qOoz2uSH_C","Завантажити сертифікат")</f>
        <v>Завантажити сертифікат</v>
      </c>
    </row>
    <row r="541" spans="1:5" x14ac:dyDescent="0.3">
      <c r="A541" t="s">
        <v>1318</v>
      </c>
      <c r="B541" t="s">
        <v>5</v>
      </c>
      <c r="C541" t="s">
        <v>1319</v>
      </c>
      <c r="D541" t="s">
        <v>1301</v>
      </c>
      <c r="E541" t="str">
        <f>HYPERLINK("https://talan.bank.gov.ua/get-user-certificate/nQenUiTTT5dmbQb817rU","Завантажити сертифікат")</f>
        <v>Завантажити сертифікат</v>
      </c>
    </row>
    <row r="542" spans="1:5" x14ac:dyDescent="0.3">
      <c r="A542" t="s">
        <v>1320</v>
      </c>
      <c r="B542" t="s">
        <v>5</v>
      </c>
      <c r="C542" t="s">
        <v>1321</v>
      </c>
      <c r="D542" t="s">
        <v>1301</v>
      </c>
      <c r="E542" t="str">
        <f>HYPERLINK("https://talan.bank.gov.ua/get-user-certificate/nQenUTlDstY0wlsY4fh6","Завантажити сертифікат")</f>
        <v>Завантажити сертифікат</v>
      </c>
    </row>
    <row r="543" spans="1:5" x14ac:dyDescent="0.3">
      <c r="A543" t="s">
        <v>1322</v>
      </c>
      <c r="B543" t="s">
        <v>5</v>
      </c>
      <c r="C543" t="s">
        <v>1323</v>
      </c>
      <c r="D543" t="s">
        <v>1301</v>
      </c>
      <c r="E543" t="str">
        <f>HYPERLINK("https://talan.bank.gov.ua/get-user-certificate/nQenUXqurgiQRfgkxXdq","Завантажити сертифікат")</f>
        <v>Завантажити сертифікат</v>
      </c>
    </row>
    <row r="544" spans="1:5" x14ac:dyDescent="0.3">
      <c r="A544" t="s">
        <v>1324</v>
      </c>
      <c r="B544" t="s">
        <v>5</v>
      </c>
      <c r="C544" t="s">
        <v>1325</v>
      </c>
      <c r="D544" t="s">
        <v>1301</v>
      </c>
      <c r="E544" t="str">
        <f>HYPERLINK("https://talan.bank.gov.ua/get-user-certificate/nQenUUY0tTehYPEwvcTE","Завантажити сертифікат")</f>
        <v>Завантажити сертифікат</v>
      </c>
    </row>
    <row r="545" spans="1:5" x14ac:dyDescent="0.3">
      <c r="A545" t="s">
        <v>1326</v>
      </c>
      <c r="B545" t="s">
        <v>5</v>
      </c>
      <c r="C545" t="s">
        <v>1327</v>
      </c>
      <c r="D545" t="s">
        <v>1301</v>
      </c>
      <c r="E545" t="str">
        <f>HYPERLINK("https://talan.bank.gov.ua/get-user-certificate/nQenU0R7eJCCH3PtnH_V","Завантажити сертифікат")</f>
        <v>Завантажити сертифікат</v>
      </c>
    </row>
    <row r="546" spans="1:5" x14ac:dyDescent="0.3">
      <c r="A546" t="s">
        <v>1328</v>
      </c>
      <c r="B546" t="s">
        <v>5</v>
      </c>
      <c r="C546" t="s">
        <v>1329</v>
      </c>
      <c r="D546" t="s">
        <v>1330</v>
      </c>
      <c r="E546" t="str">
        <f>HYPERLINK("https://talan.bank.gov.ua/get-user-certificate/nQenUwV_5lSNUekaOVMQ","Завантажити сертифікат")</f>
        <v>Завантажити сертифікат</v>
      </c>
    </row>
    <row r="547" spans="1:5" x14ac:dyDescent="0.3">
      <c r="A547" t="s">
        <v>1331</v>
      </c>
      <c r="B547" t="s">
        <v>5</v>
      </c>
      <c r="C547" t="s">
        <v>1332</v>
      </c>
      <c r="D547" t="s">
        <v>1333</v>
      </c>
      <c r="E547" t="str">
        <f>HYPERLINK("https://talan.bank.gov.ua/get-user-certificate/nQenUBB0iahjLlTjUtC4","Завантажити сертифікат")</f>
        <v>Завантажити сертифікат</v>
      </c>
    </row>
    <row r="548" spans="1:5" x14ac:dyDescent="0.3">
      <c r="A548" t="s">
        <v>1334</v>
      </c>
      <c r="B548" t="s">
        <v>5</v>
      </c>
      <c r="C548" t="s">
        <v>1335</v>
      </c>
      <c r="D548" t="s">
        <v>1333</v>
      </c>
      <c r="E548" t="str">
        <f>HYPERLINK("https://talan.bank.gov.ua/get-user-certificate/nQenUUuN6hPPa4Kx7ok9","Завантажити сертифікат")</f>
        <v>Завантажити сертифікат</v>
      </c>
    </row>
    <row r="549" spans="1:5" x14ac:dyDescent="0.3">
      <c r="A549" t="s">
        <v>1336</v>
      </c>
      <c r="B549" t="s">
        <v>5</v>
      </c>
      <c r="C549" t="s">
        <v>1337</v>
      </c>
      <c r="D549" t="s">
        <v>1333</v>
      </c>
      <c r="E549" t="str">
        <f>HYPERLINK("https://talan.bank.gov.ua/get-user-certificate/nQenUNLjgltWQwZzkpeH","Завантажити сертифікат")</f>
        <v>Завантажити сертифікат</v>
      </c>
    </row>
    <row r="550" spans="1:5" x14ac:dyDescent="0.3">
      <c r="A550" t="s">
        <v>1338</v>
      </c>
      <c r="B550" t="s">
        <v>5</v>
      </c>
      <c r="C550" t="s">
        <v>1339</v>
      </c>
      <c r="D550" t="s">
        <v>1333</v>
      </c>
      <c r="E550" t="str">
        <f>HYPERLINK("https://talan.bank.gov.ua/get-user-certificate/nQenU68PWmVJBAaj9N5R","Завантажити сертифікат")</f>
        <v>Завантажити сертифікат</v>
      </c>
    </row>
    <row r="551" spans="1:5" x14ac:dyDescent="0.3">
      <c r="A551" t="s">
        <v>1340</v>
      </c>
      <c r="B551" t="s">
        <v>5</v>
      </c>
      <c r="C551" t="s">
        <v>1341</v>
      </c>
      <c r="D551" t="s">
        <v>1333</v>
      </c>
      <c r="E551" t="str">
        <f>HYPERLINK("https://talan.bank.gov.ua/get-user-certificate/nQenUl8dD2jW6HEjXd84","Завантажити сертифікат")</f>
        <v>Завантажити сертифікат</v>
      </c>
    </row>
    <row r="552" spans="1:5" x14ac:dyDescent="0.3">
      <c r="A552" t="s">
        <v>1342</v>
      </c>
      <c r="B552" t="s">
        <v>5</v>
      </c>
      <c r="C552" t="s">
        <v>1343</v>
      </c>
      <c r="D552" t="s">
        <v>1333</v>
      </c>
      <c r="E552" t="str">
        <f>HYPERLINK("https://talan.bank.gov.ua/get-user-certificate/nQenUXjP_LvRRLMugLOt","Завантажити сертифікат")</f>
        <v>Завантажити сертифікат</v>
      </c>
    </row>
    <row r="553" spans="1:5" x14ac:dyDescent="0.3">
      <c r="A553" t="s">
        <v>1344</v>
      </c>
      <c r="B553" t="s">
        <v>5</v>
      </c>
      <c r="C553" t="s">
        <v>1345</v>
      </c>
      <c r="D553" t="s">
        <v>1346</v>
      </c>
      <c r="E553" t="str">
        <f>HYPERLINK("https://talan.bank.gov.ua/get-user-certificate/nQenU9CtpUs5Y1Hs8dnO","Завантажити сертифікат")</f>
        <v>Завантажити сертифікат</v>
      </c>
    </row>
    <row r="554" spans="1:5" x14ac:dyDescent="0.3">
      <c r="A554" t="s">
        <v>1347</v>
      </c>
      <c r="B554" t="s">
        <v>5</v>
      </c>
      <c r="C554" t="s">
        <v>1348</v>
      </c>
      <c r="D554" t="s">
        <v>1349</v>
      </c>
      <c r="E554" t="str">
        <f>HYPERLINK("https://talan.bank.gov.ua/get-user-certificate/nQenUOuUxtBadlgS6H9C","Завантажити сертифікат")</f>
        <v>Завантажити сертифікат</v>
      </c>
    </row>
    <row r="555" spans="1:5" x14ac:dyDescent="0.3">
      <c r="A555" t="s">
        <v>1350</v>
      </c>
      <c r="B555" t="s">
        <v>5</v>
      </c>
      <c r="C555" t="s">
        <v>1351</v>
      </c>
      <c r="D555" t="s">
        <v>1349</v>
      </c>
      <c r="E555" t="str">
        <f>HYPERLINK("https://talan.bank.gov.ua/get-user-certificate/nQenUtt4TlDE-YJD-heY","Завантажити сертифікат")</f>
        <v>Завантажити сертифікат</v>
      </c>
    </row>
    <row r="556" spans="1:5" x14ac:dyDescent="0.3">
      <c r="A556" t="s">
        <v>1352</v>
      </c>
      <c r="B556" t="s">
        <v>5</v>
      </c>
      <c r="C556" t="s">
        <v>1353</v>
      </c>
      <c r="D556" t="s">
        <v>1349</v>
      </c>
      <c r="E556" t="str">
        <f>HYPERLINK("https://talan.bank.gov.ua/get-user-certificate/nQenUKaj70gOC6J9U01B","Завантажити сертифікат")</f>
        <v>Завантажити сертифікат</v>
      </c>
    </row>
    <row r="557" spans="1:5" x14ac:dyDescent="0.3">
      <c r="A557" t="s">
        <v>1354</v>
      </c>
      <c r="B557" t="s">
        <v>5</v>
      </c>
      <c r="C557" t="s">
        <v>1355</v>
      </c>
      <c r="D557" t="s">
        <v>1349</v>
      </c>
      <c r="E557" t="str">
        <f>HYPERLINK("https://talan.bank.gov.ua/get-user-certificate/nQenUv2b50zS0agZ-Q6S","Завантажити сертифікат")</f>
        <v>Завантажити сертифікат</v>
      </c>
    </row>
    <row r="558" spans="1:5" x14ac:dyDescent="0.3">
      <c r="A558" t="s">
        <v>1356</v>
      </c>
      <c r="B558" t="s">
        <v>5</v>
      </c>
      <c r="C558" t="s">
        <v>1357</v>
      </c>
      <c r="D558" t="s">
        <v>1358</v>
      </c>
      <c r="E558" t="str">
        <f>HYPERLINK("https://talan.bank.gov.ua/get-user-certificate/nQenU8Q-DeARHgDcZnaC","Завантажити сертифікат")</f>
        <v>Завантажити сертифікат</v>
      </c>
    </row>
    <row r="559" spans="1:5" x14ac:dyDescent="0.3">
      <c r="A559" t="s">
        <v>1359</v>
      </c>
      <c r="B559" t="s">
        <v>5</v>
      </c>
      <c r="C559" t="s">
        <v>1360</v>
      </c>
      <c r="D559" t="s">
        <v>1358</v>
      </c>
      <c r="E559" t="str">
        <f>HYPERLINK("https://talan.bank.gov.ua/get-user-certificate/nQenUPv1GQjasqjojLEf","Завантажити сертифікат")</f>
        <v>Завантажити сертифікат</v>
      </c>
    </row>
    <row r="560" spans="1:5" x14ac:dyDescent="0.3">
      <c r="A560" t="s">
        <v>1361</v>
      </c>
      <c r="B560" t="s">
        <v>5</v>
      </c>
      <c r="C560" t="s">
        <v>1362</v>
      </c>
      <c r="D560" t="s">
        <v>1358</v>
      </c>
      <c r="E560" t="str">
        <f>HYPERLINK("https://talan.bank.gov.ua/get-user-certificate/nQenUdux6mWaFVfNDJZe","Завантажити сертифікат")</f>
        <v>Завантажити сертифікат</v>
      </c>
    </row>
    <row r="561" spans="1:5" x14ac:dyDescent="0.3">
      <c r="A561" t="s">
        <v>1363</v>
      </c>
      <c r="B561" t="s">
        <v>5</v>
      </c>
      <c r="C561" t="s">
        <v>1364</v>
      </c>
      <c r="D561" t="s">
        <v>1358</v>
      </c>
      <c r="E561" t="str">
        <f>HYPERLINK("https://talan.bank.gov.ua/get-user-certificate/nQenUPS-XQ3mrfQ0RYgr","Завантажити сертифікат")</f>
        <v>Завантажити сертифікат</v>
      </c>
    </row>
    <row r="562" spans="1:5" x14ac:dyDescent="0.3">
      <c r="A562" t="s">
        <v>1365</v>
      </c>
      <c r="B562" t="s">
        <v>5</v>
      </c>
      <c r="C562" t="s">
        <v>1366</v>
      </c>
      <c r="D562" t="s">
        <v>1358</v>
      </c>
      <c r="E562" t="str">
        <f>HYPERLINK("https://talan.bank.gov.ua/get-user-certificate/nQenU3F7z-7IhrlmwmTd","Завантажити сертифікат")</f>
        <v>Завантажити сертифікат</v>
      </c>
    </row>
    <row r="563" spans="1:5" x14ac:dyDescent="0.3">
      <c r="A563" t="s">
        <v>1367</v>
      </c>
      <c r="B563" t="s">
        <v>5</v>
      </c>
      <c r="C563" t="s">
        <v>1368</v>
      </c>
      <c r="D563" t="s">
        <v>1358</v>
      </c>
      <c r="E563" t="str">
        <f>HYPERLINK("https://talan.bank.gov.ua/get-user-certificate/nQenURxfnp4DZNbX1uJL","Завантажити сертифікат")</f>
        <v>Завантажити сертифікат</v>
      </c>
    </row>
    <row r="564" spans="1:5" x14ac:dyDescent="0.3">
      <c r="A564" t="s">
        <v>1369</v>
      </c>
      <c r="B564" t="s">
        <v>5</v>
      </c>
      <c r="C564" t="s">
        <v>1370</v>
      </c>
      <c r="D564" t="s">
        <v>1371</v>
      </c>
      <c r="E564" t="str">
        <f>HYPERLINK("https://talan.bank.gov.ua/get-user-certificate/nQenU-GqyVbkTf1IZEwO","Завантажити сертифікат")</f>
        <v>Завантажити сертифікат</v>
      </c>
    </row>
    <row r="565" spans="1:5" x14ac:dyDescent="0.3">
      <c r="A565" t="s">
        <v>1372</v>
      </c>
      <c r="B565" t="s">
        <v>5</v>
      </c>
      <c r="C565" t="s">
        <v>1373</v>
      </c>
      <c r="D565" t="s">
        <v>1374</v>
      </c>
      <c r="E565" t="str">
        <f>HYPERLINK("https://talan.bank.gov.ua/get-user-certificate/nQenUlrot9s2WVGTrq5d","Завантажити сертифікат")</f>
        <v>Завантажити сертифікат</v>
      </c>
    </row>
    <row r="566" spans="1:5" x14ac:dyDescent="0.3">
      <c r="A566" t="s">
        <v>1375</v>
      </c>
      <c r="B566" t="s">
        <v>5</v>
      </c>
      <c r="C566" t="s">
        <v>1376</v>
      </c>
      <c r="D566" t="s">
        <v>1374</v>
      </c>
      <c r="E566" t="str">
        <f>HYPERLINK("https://talan.bank.gov.ua/get-user-certificate/nQenUo2ri5X6WYTZxsCn","Завантажити сертифікат")</f>
        <v>Завантажити сертифікат</v>
      </c>
    </row>
    <row r="567" spans="1:5" x14ac:dyDescent="0.3">
      <c r="A567" t="s">
        <v>1377</v>
      </c>
      <c r="B567" t="s">
        <v>5</v>
      </c>
      <c r="C567" t="s">
        <v>1378</v>
      </c>
      <c r="D567" t="s">
        <v>1374</v>
      </c>
      <c r="E567" t="str">
        <f>HYPERLINK("https://talan.bank.gov.ua/get-user-certificate/nQenU4U7F3JoT0JTuFqr","Завантажити сертифікат")</f>
        <v>Завантажити сертифікат</v>
      </c>
    </row>
    <row r="568" spans="1:5" x14ac:dyDescent="0.3">
      <c r="A568" t="s">
        <v>1379</v>
      </c>
      <c r="B568" t="s">
        <v>5</v>
      </c>
      <c r="C568" t="s">
        <v>1380</v>
      </c>
      <c r="D568" t="s">
        <v>1374</v>
      </c>
      <c r="E568" t="str">
        <f>HYPERLINK("https://talan.bank.gov.ua/get-user-certificate/nQenUA2gZ_4bZpv82rHg","Завантажити сертифікат")</f>
        <v>Завантажити сертифікат</v>
      </c>
    </row>
    <row r="569" spans="1:5" x14ac:dyDescent="0.3">
      <c r="A569" t="s">
        <v>1381</v>
      </c>
      <c r="B569" t="s">
        <v>5</v>
      </c>
      <c r="C569" t="s">
        <v>1382</v>
      </c>
      <c r="D569" t="s">
        <v>1374</v>
      </c>
      <c r="E569" t="str">
        <f>HYPERLINK("https://talan.bank.gov.ua/get-user-certificate/nQenUo_aJqVQsQHqpp0k","Завантажити сертифікат")</f>
        <v>Завантажити сертифікат</v>
      </c>
    </row>
    <row r="570" spans="1:5" x14ac:dyDescent="0.3">
      <c r="A570" t="s">
        <v>1383</v>
      </c>
      <c r="B570" t="s">
        <v>5</v>
      </c>
      <c r="C570" t="s">
        <v>1384</v>
      </c>
      <c r="D570" t="s">
        <v>1374</v>
      </c>
      <c r="E570" t="str">
        <f>HYPERLINK("https://talan.bank.gov.ua/get-user-certificate/nQenU-4nxjhsBW4ZwvmG","Завантажити сертифікат")</f>
        <v>Завантажити сертифікат</v>
      </c>
    </row>
    <row r="571" spans="1:5" x14ac:dyDescent="0.3">
      <c r="A571" t="s">
        <v>1385</v>
      </c>
      <c r="B571" t="s">
        <v>5</v>
      </c>
      <c r="C571" t="s">
        <v>1386</v>
      </c>
      <c r="D571" t="s">
        <v>1387</v>
      </c>
      <c r="E571" t="str">
        <f>HYPERLINK("https://talan.bank.gov.ua/get-user-certificate/nQenUdkXaaZQj0D75zuE","Завантажити сертифікат")</f>
        <v>Завантажити сертифікат</v>
      </c>
    </row>
    <row r="572" spans="1:5" x14ac:dyDescent="0.3">
      <c r="A572" t="s">
        <v>1388</v>
      </c>
      <c r="B572" t="s">
        <v>5</v>
      </c>
      <c r="C572" t="s">
        <v>1389</v>
      </c>
      <c r="D572" t="s">
        <v>1390</v>
      </c>
      <c r="E572" t="str">
        <f>HYPERLINK("https://talan.bank.gov.ua/get-user-certificate/nQenUXkrFk3aB89k8Q2M","Завантажити сертифікат")</f>
        <v>Завантажити сертифікат</v>
      </c>
    </row>
    <row r="573" spans="1:5" x14ac:dyDescent="0.3">
      <c r="A573" t="s">
        <v>1391</v>
      </c>
      <c r="B573" t="s">
        <v>5</v>
      </c>
      <c r="C573" t="s">
        <v>1392</v>
      </c>
      <c r="D573" t="s">
        <v>1393</v>
      </c>
      <c r="E573" t="str">
        <f>HYPERLINK("https://talan.bank.gov.ua/get-user-certificate/nQenUkacBeJgChwvoaGT","Завантажити сертифікат")</f>
        <v>Завантажити сертифікат</v>
      </c>
    </row>
    <row r="574" spans="1:5" x14ac:dyDescent="0.3">
      <c r="A574" t="s">
        <v>1394</v>
      </c>
      <c r="B574" t="s">
        <v>5</v>
      </c>
      <c r="C574" t="s">
        <v>1395</v>
      </c>
      <c r="D574" t="s">
        <v>1396</v>
      </c>
      <c r="E574" t="str">
        <f>HYPERLINK("https://talan.bank.gov.ua/get-user-certificate/nQenUjSGeu-oZNRuDQdt","Завантажити сертифікат")</f>
        <v>Завантажити сертифікат</v>
      </c>
    </row>
    <row r="575" spans="1:5" x14ac:dyDescent="0.3">
      <c r="A575" t="s">
        <v>1397</v>
      </c>
      <c r="B575" t="s">
        <v>5</v>
      </c>
      <c r="C575" t="s">
        <v>1398</v>
      </c>
      <c r="D575" t="s">
        <v>1396</v>
      </c>
      <c r="E575" t="str">
        <f>HYPERLINK("https://talan.bank.gov.ua/get-user-certificate/nQenUz1coeV3OMUr9Rl4","Завантажити сертифікат")</f>
        <v>Завантажити сертифікат</v>
      </c>
    </row>
    <row r="576" spans="1:5" x14ac:dyDescent="0.3">
      <c r="A576" t="s">
        <v>1399</v>
      </c>
      <c r="B576" t="s">
        <v>5</v>
      </c>
      <c r="C576" t="s">
        <v>1400</v>
      </c>
      <c r="D576" t="s">
        <v>1401</v>
      </c>
      <c r="E576" t="str">
        <f>HYPERLINK("https://talan.bank.gov.ua/get-user-certificate/nQenUW4xzSc4xLrsbuil","Завантажити сертифікат")</f>
        <v>Завантажити сертифікат</v>
      </c>
    </row>
    <row r="577" spans="1:5" x14ac:dyDescent="0.3">
      <c r="A577" t="s">
        <v>1402</v>
      </c>
      <c r="B577" t="s">
        <v>5</v>
      </c>
      <c r="C577" t="s">
        <v>1403</v>
      </c>
      <c r="D577" t="s">
        <v>1404</v>
      </c>
      <c r="E577" t="str">
        <f>HYPERLINK("https://talan.bank.gov.ua/get-user-certificate/nQenUW0AnqOiBlENL6lm","Завантажити сертифікат")</f>
        <v>Завантажити сертифікат</v>
      </c>
    </row>
    <row r="578" spans="1:5" x14ac:dyDescent="0.3">
      <c r="A578" t="s">
        <v>1405</v>
      </c>
      <c r="B578" t="s">
        <v>5</v>
      </c>
      <c r="C578" t="s">
        <v>1406</v>
      </c>
      <c r="D578" t="s">
        <v>1407</v>
      </c>
      <c r="E578" t="str">
        <f>HYPERLINK("https://talan.bank.gov.ua/get-user-certificate/nQenUqvMw945RJCtpsCN","Завантажити сертифікат")</f>
        <v>Завантажити сертифікат</v>
      </c>
    </row>
    <row r="579" spans="1:5" x14ac:dyDescent="0.3">
      <c r="A579" t="s">
        <v>1408</v>
      </c>
      <c r="B579" t="s">
        <v>5</v>
      </c>
      <c r="C579" t="s">
        <v>1409</v>
      </c>
      <c r="D579" t="s">
        <v>1410</v>
      </c>
      <c r="E579" t="str">
        <f>HYPERLINK("https://talan.bank.gov.ua/get-user-certificate/nQenUGrqBUsIK8-FxkBw","Завантажити сертифікат")</f>
        <v>Завантажити сертифікат</v>
      </c>
    </row>
    <row r="580" spans="1:5" x14ac:dyDescent="0.3">
      <c r="A580" t="s">
        <v>1411</v>
      </c>
      <c r="B580" t="s">
        <v>5</v>
      </c>
      <c r="C580" t="s">
        <v>1412</v>
      </c>
      <c r="D580" t="s">
        <v>1413</v>
      </c>
      <c r="E580" t="str">
        <f>HYPERLINK("https://talan.bank.gov.ua/get-user-certificate/nQenUXbITGh8r_ntvDGu","Завантажити сертифікат")</f>
        <v>Завантажити сертифікат</v>
      </c>
    </row>
    <row r="581" spans="1:5" x14ac:dyDescent="0.3">
      <c r="A581" t="s">
        <v>1414</v>
      </c>
      <c r="B581" t="s">
        <v>5</v>
      </c>
      <c r="C581" t="s">
        <v>1415</v>
      </c>
      <c r="D581" t="s">
        <v>1416</v>
      </c>
      <c r="E581" t="str">
        <f>HYPERLINK("https://talan.bank.gov.ua/get-user-certificate/nQenU-n0G1nqEILCAlc2","Завантажити сертифікат")</f>
        <v>Завантажити сертифікат</v>
      </c>
    </row>
    <row r="582" spans="1:5" x14ac:dyDescent="0.3">
      <c r="A582" t="s">
        <v>1417</v>
      </c>
      <c r="B582" t="s">
        <v>5</v>
      </c>
      <c r="C582" t="s">
        <v>1418</v>
      </c>
      <c r="D582" t="s">
        <v>1419</v>
      </c>
      <c r="E582" t="str">
        <f>HYPERLINK("https://talan.bank.gov.ua/get-user-certificate/nQenUDqyU44jN_wBxypf","Завантажити сертифікат")</f>
        <v>Завантажити сертифікат</v>
      </c>
    </row>
    <row r="583" spans="1:5" x14ac:dyDescent="0.3">
      <c r="A583" t="s">
        <v>1420</v>
      </c>
      <c r="B583" t="s">
        <v>5</v>
      </c>
      <c r="C583" t="s">
        <v>1421</v>
      </c>
      <c r="D583" t="s">
        <v>1422</v>
      </c>
      <c r="E583" t="str">
        <f>HYPERLINK("https://talan.bank.gov.ua/get-user-certificate/nQenU0hpl6IL7vZdKq8v","Завантажити сертифікат")</f>
        <v>Завантажити сертифікат</v>
      </c>
    </row>
    <row r="584" spans="1:5" x14ac:dyDescent="0.3">
      <c r="A584" t="s">
        <v>1423</v>
      </c>
      <c r="B584" t="s">
        <v>5</v>
      </c>
      <c r="C584" t="s">
        <v>1424</v>
      </c>
      <c r="D584" t="s">
        <v>1422</v>
      </c>
      <c r="E584" t="str">
        <f>HYPERLINK("https://talan.bank.gov.ua/get-user-certificate/nQenULDVmamGDzEGdwmU","Завантажити сертифікат")</f>
        <v>Завантажити сертифікат</v>
      </c>
    </row>
    <row r="585" spans="1:5" x14ac:dyDescent="0.3">
      <c r="A585" t="s">
        <v>1425</v>
      </c>
      <c r="B585" t="s">
        <v>5</v>
      </c>
      <c r="C585" t="s">
        <v>1426</v>
      </c>
      <c r="D585" t="s">
        <v>1422</v>
      </c>
      <c r="E585" t="str">
        <f>HYPERLINK("https://talan.bank.gov.ua/get-user-certificate/nQenUGQuFujuZ0yo2xfs","Завантажити сертифікат")</f>
        <v>Завантажити сертифікат</v>
      </c>
    </row>
    <row r="586" spans="1:5" x14ac:dyDescent="0.3">
      <c r="A586" t="s">
        <v>1427</v>
      </c>
      <c r="B586" t="s">
        <v>5</v>
      </c>
      <c r="C586" t="s">
        <v>1428</v>
      </c>
      <c r="D586" t="s">
        <v>1422</v>
      </c>
      <c r="E586" t="str">
        <f>HYPERLINK("https://talan.bank.gov.ua/get-user-certificate/nQenUyGZYB7fnVyHweBk","Завантажити сертифікат")</f>
        <v>Завантажити сертифікат</v>
      </c>
    </row>
    <row r="587" spans="1:5" x14ac:dyDescent="0.3">
      <c r="A587" t="s">
        <v>1429</v>
      </c>
      <c r="B587" t="s">
        <v>5</v>
      </c>
      <c r="C587" t="s">
        <v>1430</v>
      </c>
      <c r="D587" t="s">
        <v>1422</v>
      </c>
      <c r="E587" t="str">
        <f>HYPERLINK("https://talan.bank.gov.ua/get-user-certificate/nQenU-hbAQpKyqmqKYij","Завантажити сертифікат")</f>
        <v>Завантажити сертифікат</v>
      </c>
    </row>
    <row r="588" spans="1:5" x14ac:dyDescent="0.3">
      <c r="A588" t="s">
        <v>1431</v>
      </c>
      <c r="B588" t="s">
        <v>5</v>
      </c>
      <c r="C588" t="s">
        <v>1432</v>
      </c>
      <c r="D588" t="s">
        <v>1422</v>
      </c>
      <c r="E588" t="str">
        <f>HYPERLINK("https://talan.bank.gov.ua/get-user-certificate/nQenUnFog67nqBqClWgD","Завантажити сертифікат")</f>
        <v>Завантажити сертифікат</v>
      </c>
    </row>
    <row r="589" spans="1:5" x14ac:dyDescent="0.3">
      <c r="A589" t="s">
        <v>1433</v>
      </c>
      <c r="B589" t="s">
        <v>5</v>
      </c>
      <c r="C589" t="s">
        <v>1434</v>
      </c>
      <c r="D589" t="s">
        <v>1422</v>
      </c>
      <c r="E589" t="str">
        <f>HYPERLINK("https://talan.bank.gov.ua/get-user-certificate/nQenU1zHBNtx3mRgRk6u","Завантажити сертифікат")</f>
        <v>Завантажити сертифікат</v>
      </c>
    </row>
    <row r="590" spans="1:5" x14ac:dyDescent="0.3">
      <c r="A590" t="s">
        <v>1435</v>
      </c>
      <c r="B590" t="s">
        <v>5</v>
      </c>
      <c r="C590" t="s">
        <v>1436</v>
      </c>
      <c r="D590" t="s">
        <v>1422</v>
      </c>
      <c r="E590" t="str">
        <f>HYPERLINK("https://talan.bank.gov.ua/get-user-certificate/nQenUK8vz83NAyhBOepf","Завантажити сертифікат")</f>
        <v>Завантажити сертифікат</v>
      </c>
    </row>
    <row r="591" spans="1:5" x14ac:dyDescent="0.3">
      <c r="A591" t="s">
        <v>1437</v>
      </c>
      <c r="B591" t="s">
        <v>5</v>
      </c>
      <c r="C591" t="s">
        <v>1438</v>
      </c>
      <c r="D591" t="s">
        <v>1422</v>
      </c>
      <c r="E591" t="str">
        <f>HYPERLINK("https://talan.bank.gov.ua/get-user-certificate/nQenUak-k3C3UMawKsI2","Завантажити сертифікат")</f>
        <v>Завантажити сертифікат</v>
      </c>
    </row>
    <row r="592" spans="1:5" x14ac:dyDescent="0.3">
      <c r="A592" t="s">
        <v>1439</v>
      </c>
      <c r="B592" t="s">
        <v>5</v>
      </c>
      <c r="C592" t="s">
        <v>1440</v>
      </c>
      <c r="D592" t="s">
        <v>1422</v>
      </c>
      <c r="E592" t="str">
        <f>HYPERLINK("https://talan.bank.gov.ua/get-user-certificate/nQenUj61TXlO64MIw_0g","Завантажити сертифікат")</f>
        <v>Завантажити сертифікат</v>
      </c>
    </row>
    <row r="593" spans="1:5" x14ac:dyDescent="0.3">
      <c r="A593" t="s">
        <v>1441</v>
      </c>
      <c r="B593" t="s">
        <v>5</v>
      </c>
      <c r="C593" t="s">
        <v>1442</v>
      </c>
      <c r="D593" t="s">
        <v>1422</v>
      </c>
      <c r="E593" t="str">
        <f>HYPERLINK("https://talan.bank.gov.ua/get-user-certificate/nQenUZTzhhk_GkhjIWfs","Завантажити сертифікат")</f>
        <v>Завантажити сертифікат</v>
      </c>
    </row>
    <row r="594" spans="1:5" x14ac:dyDescent="0.3">
      <c r="A594" t="s">
        <v>1443</v>
      </c>
      <c r="B594" t="s">
        <v>5</v>
      </c>
      <c r="C594" t="s">
        <v>1444</v>
      </c>
      <c r="D594" t="s">
        <v>1422</v>
      </c>
      <c r="E594" t="str">
        <f>HYPERLINK("https://talan.bank.gov.ua/get-user-certificate/nQenU_zAsHvP33rpv_DC","Завантажити сертифікат")</f>
        <v>Завантажити сертифікат</v>
      </c>
    </row>
    <row r="595" spans="1:5" x14ac:dyDescent="0.3">
      <c r="A595" t="s">
        <v>1445</v>
      </c>
      <c r="B595" t="s">
        <v>5</v>
      </c>
      <c r="C595" t="s">
        <v>1446</v>
      </c>
      <c r="D595" t="s">
        <v>1422</v>
      </c>
      <c r="E595" t="str">
        <f>HYPERLINK("https://talan.bank.gov.ua/get-user-certificate/nQenUDsQ1Gi-cjm9U2PL","Завантажити сертифікат")</f>
        <v>Завантажити сертифікат</v>
      </c>
    </row>
    <row r="596" spans="1:5" x14ac:dyDescent="0.3">
      <c r="A596" t="s">
        <v>1447</v>
      </c>
      <c r="B596" t="s">
        <v>5</v>
      </c>
      <c r="C596" t="s">
        <v>1448</v>
      </c>
      <c r="D596" t="s">
        <v>1422</v>
      </c>
      <c r="E596" t="str">
        <f>HYPERLINK("https://talan.bank.gov.ua/get-user-certificate/nQenUDIfKccUX6LOU3ZK","Завантажити сертифікат")</f>
        <v>Завантажити сертифікат</v>
      </c>
    </row>
    <row r="597" spans="1:5" x14ac:dyDescent="0.3">
      <c r="A597" t="s">
        <v>1449</v>
      </c>
      <c r="B597" t="s">
        <v>5</v>
      </c>
      <c r="C597" t="s">
        <v>1450</v>
      </c>
      <c r="D597" t="s">
        <v>1422</v>
      </c>
      <c r="E597" t="str">
        <f>HYPERLINK("https://talan.bank.gov.ua/get-user-certificate/nQenUrmaiI4fjLq7D6yX","Завантажити сертифікат")</f>
        <v>Завантажити сертифікат</v>
      </c>
    </row>
    <row r="598" spans="1:5" x14ac:dyDescent="0.3">
      <c r="A598" t="s">
        <v>1451</v>
      </c>
      <c r="B598" t="s">
        <v>5</v>
      </c>
      <c r="C598" t="s">
        <v>1452</v>
      </c>
      <c r="D598" t="s">
        <v>1422</v>
      </c>
      <c r="E598" t="str">
        <f>HYPERLINK("https://talan.bank.gov.ua/get-user-certificate/nQenUISfclmnxc45fGz4","Завантажити сертифікат")</f>
        <v>Завантажити сертифікат</v>
      </c>
    </row>
    <row r="599" spans="1:5" x14ac:dyDescent="0.3">
      <c r="A599" t="s">
        <v>1453</v>
      </c>
      <c r="B599" t="s">
        <v>5</v>
      </c>
      <c r="C599" t="s">
        <v>1454</v>
      </c>
      <c r="D599" t="s">
        <v>1422</v>
      </c>
      <c r="E599" t="str">
        <f>HYPERLINK("https://talan.bank.gov.ua/get-user-certificate/nQenU5Ad5txN-gHa_zWD","Завантажити сертифікат")</f>
        <v>Завантажити сертифікат</v>
      </c>
    </row>
    <row r="600" spans="1:5" x14ac:dyDescent="0.3">
      <c r="A600" t="s">
        <v>1455</v>
      </c>
      <c r="B600" t="s">
        <v>5</v>
      </c>
      <c r="C600" t="s">
        <v>1456</v>
      </c>
      <c r="D600" t="s">
        <v>1422</v>
      </c>
      <c r="E600" t="str">
        <f>HYPERLINK("https://talan.bank.gov.ua/get-user-certificate/nQenU_rJ9bNu9zpCQFWc","Завантажити сертифікат")</f>
        <v>Завантажити сертифікат</v>
      </c>
    </row>
    <row r="601" spans="1:5" x14ac:dyDescent="0.3">
      <c r="A601" t="s">
        <v>1457</v>
      </c>
      <c r="B601" t="s">
        <v>5</v>
      </c>
      <c r="C601" t="s">
        <v>1458</v>
      </c>
      <c r="D601" t="s">
        <v>1422</v>
      </c>
      <c r="E601" t="str">
        <f>HYPERLINK("https://talan.bank.gov.ua/get-user-certificate/nQenURHT6IwZzgPyKgHC","Завантажити сертифікат")</f>
        <v>Завантажити сертифікат</v>
      </c>
    </row>
    <row r="602" spans="1:5" x14ac:dyDescent="0.3">
      <c r="A602" t="s">
        <v>1459</v>
      </c>
      <c r="B602" t="s">
        <v>5</v>
      </c>
      <c r="C602" t="s">
        <v>1460</v>
      </c>
      <c r="D602" t="s">
        <v>1422</v>
      </c>
      <c r="E602" t="str">
        <f>HYPERLINK("https://talan.bank.gov.ua/get-user-certificate/nQenUmVzztaZBHMVmg-8","Завантажити сертифікат")</f>
        <v>Завантажити сертифікат</v>
      </c>
    </row>
    <row r="603" spans="1:5" x14ac:dyDescent="0.3">
      <c r="A603" t="s">
        <v>1461</v>
      </c>
      <c r="B603" t="s">
        <v>5</v>
      </c>
      <c r="C603" t="s">
        <v>1462</v>
      </c>
      <c r="D603" t="s">
        <v>1422</v>
      </c>
      <c r="E603" t="str">
        <f>HYPERLINK("https://talan.bank.gov.ua/get-user-certificate/nQenUqwGCimQnhYcL8Lq","Завантажити сертифікат")</f>
        <v>Завантажити сертифікат</v>
      </c>
    </row>
    <row r="604" spans="1:5" x14ac:dyDescent="0.3">
      <c r="A604" t="s">
        <v>1463</v>
      </c>
      <c r="B604" t="s">
        <v>5</v>
      </c>
      <c r="C604" t="s">
        <v>1464</v>
      </c>
      <c r="D604" t="s">
        <v>1465</v>
      </c>
      <c r="E604" t="str">
        <f>HYPERLINK("https://talan.bank.gov.ua/get-user-certificate/nQenUbtwdtp4jURSmkvO","Завантажити сертифікат")</f>
        <v>Завантажити сертифікат</v>
      </c>
    </row>
    <row r="605" spans="1:5" x14ac:dyDescent="0.3">
      <c r="A605" t="s">
        <v>1466</v>
      </c>
      <c r="B605" t="s">
        <v>5</v>
      </c>
      <c r="C605" t="s">
        <v>1467</v>
      </c>
      <c r="D605" t="s">
        <v>1468</v>
      </c>
      <c r="E605" t="str">
        <f>HYPERLINK("https://talan.bank.gov.ua/get-user-certificate/nQenUWRTjNXeJUkUbvmv","Завантажити сертифікат")</f>
        <v>Завантажити сертифікат</v>
      </c>
    </row>
    <row r="606" spans="1:5" x14ac:dyDescent="0.3">
      <c r="A606" t="s">
        <v>1469</v>
      </c>
      <c r="B606" t="s">
        <v>5</v>
      </c>
      <c r="C606" t="s">
        <v>1470</v>
      </c>
      <c r="D606" t="s">
        <v>1468</v>
      </c>
      <c r="E606" t="str">
        <f>HYPERLINK("https://talan.bank.gov.ua/get-user-certificate/nQenUusfG43Pn4SjQgEg","Завантажити сертифікат")</f>
        <v>Завантажити сертифікат</v>
      </c>
    </row>
    <row r="607" spans="1:5" x14ac:dyDescent="0.3">
      <c r="A607" t="s">
        <v>1471</v>
      </c>
      <c r="B607" t="s">
        <v>5</v>
      </c>
      <c r="C607" t="s">
        <v>1472</v>
      </c>
      <c r="D607" t="s">
        <v>1468</v>
      </c>
      <c r="E607" t="str">
        <f>HYPERLINK("https://talan.bank.gov.ua/get-user-certificate/nQenUkrUha_VP48f36m4","Завантажити сертифікат")</f>
        <v>Завантажити сертифікат</v>
      </c>
    </row>
    <row r="608" spans="1:5" x14ac:dyDescent="0.3">
      <c r="A608" t="s">
        <v>1473</v>
      </c>
      <c r="B608" t="s">
        <v>5</v>
      </c>
      <c r="C608" t="s">
        <v>1474</v>
      </c>
      <c r="D608" t="s">
        <v>1468</v>
      </c>
      <c r="E608" t="str">
        <f>HYPERLINK("https://talan.bank.gov.ua/get-user-certificate/nQenU5xHC6zfanKbpVR0","Завантажити сертифікат")</f>
        <v>Завантажити сертифікат</v>
      </c>
    </row>
    <row r="609" spans="1:5" x14ac:dyDescent="0.3">
      <c r="A609" t="s">
        <v>1475</v>
      </c>
      <c r="B609" t="s">
        <v>5</v>
      </c>
      <c r="C609" t="s">
        <v>1476</v>
      </c>
      <c r="D609" t="s">
        <v>1468</v>
      </c>
      <c r="E609" t="str">
        <f>HYPERLINK("https://talan.bank.gov.ua/get-user-certificate/nQenUZUASe-9befgIeOw","Завантажити сертифікат")</f>
        <v>Завантажити сертифікат</v>
      </c>
    </row>
    <row r="610" spans="1:5" x14ac:dyDescent="0.3">
      <c r="A610" t="s">
        <v>1477</v>
      </c>
      <c r="B610" t="s">
        <v>5</v>
      </c>
      <c r="C610" t="s">
        <v>1478</v>
      </c>
      <c r="D610" t="s">
        <v>1468</v>
      </c>
      <c r="E610" t="str">
        <f>HYPERLINK("https://talan.bank.gov.ua/get-user-certificate/nQenUiLHvKQ81nVSwaUP","Завантажити сертифікат")</f>
        <v>Завантажити сертифікат</v>
      </c>
    </row>
    <row r="611" spans="1:5" x14ac:dyDescent="0.3">
      <c r="A611" t="s">
        <v>1479</v>
      </c>
      <c r="B611" t="s">
        <v>5</v>
      </c>
      <c r="C611" t="s">
        <v>1480</v>
      </c>
      <c r="D611" t="s">
        <v>1481</v>
      </c>
      <c r="E611" t="str">
        <f>HYPERLINK("https://talan.bank.gov.ua/get-user-certificate/nQenUctXQmvCSuF7dzRG","Завантажити сертифікат")</f>
        <v>Завантажити сертифікат</v>
      </c>
    </row>
    <row r="612" spans="1:5" x14ac:dyDescent="0.3">
      <c r="A612" t="s">
        <v>1482</v>
      </c>
      <c r="B612" t="s">
        <v>5</v>
      </c>
      <c r="C612" t="s">
        <v>1483</v>
      </c>
      <c r="D612" t="s">
        <v>1484</v>
      </c>
      <c r="E612" t="str">
        <f>HYPERLINK("https://talan.bank.gov.ua/get-user-certificate/nQenUtTU6Tt9Dtf98px-","Завантажити сертифікат")</f>
        <v>Завантажити сертифікат</v>
      </c>
    </row>
    <row r="613" spans="1:5" x14ac:dyDescent="0.3">
      <c r="A613" t="s">
        <v>1485</v>
      </c>
      <c r="B613" t="s">
        <v>5</v>
      </c>
      <c r="C613" t="s">
        <v>1486</v>
      </c>
      <c r="D613" t="s">
        <v>1487</v>
      </c>
      <c r="E613" t="str">
        <f>HYPERLINK("https://talan.bank.gov.ua/get-user-certificate/nQenUJqv2NQSIW857_0p","Завантажити сертифікат")</f>
        <v>Завантажити сертифікат</v>
      </c>
    </row>
    <row r="614" spans="1:5" x14ac:dyDescent="0.3">
      <c r="A614" t="s">
        <v>1488</v>
      </c>
      <c r="B614" t="s">
        <v>5</v>
      </c>
      <c r="C614" t="s">
        <v>1489</v>
      </c>
      <c r="D614" t="s">
        <v>1490</v>
      </c>
      <c r="E614" t="str">
        <f>HYPERLINK("https://talan.bank.gov.ua/get-user-certificate/nQenUA52dpj9hIr5_pKO","Завантажити сертифікат")</f>
        <v>Завантажити сертифікат</v>
      </c>
    </row>
    <row r="615" spans="1:5" x14ac:dyDescent="0.3">
      <c r="A615" t="s">
        <v>1491</v>
      </c>
      <c r="B615" t="s">
        <v>5</v>
      </c>
      <c r="C615" t="s">
        <v>1492</v>
      </c>
      <c r="D615" t="s">
        <v>1493</v>
      </c>
      <c r="E615" t="str">
        <f>HYPERLINK("https://talan.bank.gov.ua/get-user-certificate/nQenUam2N6B-tp3phTZL","Завантажити сертифікат")</f>
        <v>Завантажити сертифікат</v>
      </c>
    </row>
    <row r="616" spans="1:5" x14ac:dyDescent="0.3">
      <c r="A616" t="s">
        <v>1494</v>
      </c>
      <c r="B616" t="s">
        <v>5</v>
      </c>
      <c r="C616" t="s">
        <v>1495</v>
      </c>
      <c r="D616" t="s">
        <v>1496</v>
      </c>
      <c r="E616" t="str">
        <f>HYPERLINK("https://talan.bank.gov.ua/get-user-certificate/nQenUGSBcbaHbBIVn70N","Завантажити сертифікат")</f>
        <v>Завантажити сертифікат</v>
      </c>
    </row>
    <row r="617" spans="1:5" x14ac:dyDescent="0.3">
      <c r="A617" t="s">
        <v>1497</v>
      </c>
      <c r="B617" t="s">
        <v>5</v>
      </c>
      <c r="C617" t="s">
        <v>1498</v>
      </c>
      <c r="D617" t="s">
        <v>1499</v>
      </c>
      <c r="E617" t="str">
        <f>HYPERLINK("https://talan.bank.gov.ua/get-user-certificate/nQenUzDfH9XH1lfBImLR","Завантажити сертифікат")</f>
        <v>Завантажити сертифікат</v>
      </c>
    </row>
    <row r="618" spans="1:5" x14ac:dyDescent="0.3">
      <c r="A618" t="s">
        <v>1500</v>
      </c>
      <c r="B618" t="s">
        <v>5</v>
      </c>
      <c r="C618" t="s">
        <v>1501</v>
      </c>
      <c r="D618" t="s">
        <v>1502</v>
      </c>
      <c r="E618" t="str">
        <f>HYPERLINK("https://talan.bank.gov.ua/get-user-certificate/nQenUu50OzMnv6Fwp_zW","Завантажити сертифікат")</f>
        <v>Завантажити сертифікат</v>
      </c>
    </row>
    <row r="619" spans="1:5" x14ac:dyDescent="0.3">
      <c r="A619" t="s">
        <v>1503</v>
      </c>
      <c r="B619" t="s">
        <v>5</v>
      </c>
      <c r="C619" t="s">
        <v>1504</v>
      </c>
      <c r="D619" t="s">
        <v>1505</v>
      </c>
      <c r="E619" t="str">
        <f>HYPERLINK("https://talan.bank.gov.ua/get-user-certificate/nQenUG1hFZm55GUGUlML","Завантажити сертифікат")</f>
        <v>Завантажити сертифікат</v>
      </c>
    </row>
    <row r="620" spans="1:5" x14ac:dyDescent="0.3">
      <c r="A620" t="s">
        <v>1506</v>
      </c>
      <c r="B620" t="s">
        <v>5</v>
      </c>
      <c r="C620" t="s">
        <v>1507</v>
      </c>
      <c r="D620" t="s">
        <v>1508</v>
      </c>
      <c r="E620" t="str">
        <f>HYPERLINK("https://talan.bank.gov.ua/get-user-certificate/nQenUqSIgZSh0_HS7TNU","Завантажити сертифікат")</f>
        <v>Завантажити сертифікат</v>
      </c>
    </row>
    <row r="621" spans="1:5" x14ac:dyDescent="0.3">
      <c r="A621" t="s">
        <v>1509</v>
      </c>
      <c r="B621" t="s">
        <v>5</v>
      </c>
      <c r="C621" t="s">
        <v>1510</v>
      </c>
      <c r="D621" t="s">
        <v>1505</v>
      </c>
      <c r="E621" t="str">
        <f>HYPERLINK("https://talan.bank.gov.ua/get-user-certificate/nQenURJd6BB46zlucn3c","Завантажити сертифікат")</f>
        <v>Завантажити сертифікат</v>
      </c>
    </row>
    <row r="622" spans="1:5" x14ac:dyDescent="0.3">
      <c r="A622" t="s">
        <v>1511</v>
      </c>
      <c r="B622" t="s">
        <v>5</v>
      </c>
      <c r="C622" t="s">
        <v>1512</v>
      </c>
      <c r="D622" t="s">
        <v>1513</v>
      </c>
      <c r="E622" t="str">
        <f>HYPERLINK("https://talan.bank.gov.ua/get-user-certificate/nQenU4vq5IvcF4FHaKEn","Завантажити сертифікат")</f>
        <v>Завантажити сертифікат</v>
      </c>
    </row>
    <row r="623" spans="1:5" x14ac:dyDescent="0.3">
      <c r="A623" t="s">
        <v>1514</v>
      </c>
      <c r="B623" t="s">
        <v>5</v>
      </c>
      <c r="C623" t="s">
        <v>1515</v>
      </c>
      <c r="D623" t="s">
        <v>1516</v>
      </c>
      <c r="E623" t="str">
        <f>HYPERLINK("https://talan.bank.gov.ua/get-user-certificate/nQenU3KaaZsd3JsuerEk","Завантажити сертифікат")</f>
        <v>Завантажити сертифікат</v>
      </c>
    </row>
    <row r="624" spans="1:5" x14ac:dyDescent="0.3">
      <c r="A624" t="s">
        <v>1517</v>
      </c>
      <c r="B624" t="s">
        <v>5</v>
      </c>
      <c r="C624" t="s">
        <v>1518</v>
      </c>
      <c r="D624" t="s">
        <v>1519</v>
      </c>
      <c r="E624" t="str">
        <f>HYPERLINK("https://talan.bank.gov.ua/get-user-certificate/nQenUECeFeCDFMP02YEx","Завантажити сертифікат")</f>
        <v>Завантажити сертифікат</v>
      </c>
    </row>
    <row r="625" spans="1:5" x14ac:dyDescent="0.3">
      <c r="A625" t="s">
        <v>1520</v>
      </c>
      <c r="B625" t="s">
        <v>5</v>
      </c>
      <c r="C625" t="s">
        <v>1521</v>
      </c>
      <c r="D625" t="s">
        <v>1522</v>
      </c>
      <c r="E625" t="str">
        <f>HYPERLINK("https://talan.bank.gov.ua/get-user-certificate/nQenUVjXx2d-4UBeelD-","Завантажити сертифікат")</f>
        <v>Завантажити сертифікат</v>
      </c>
    </row>
    <row r="626" spans="1:5" x14ac:dyDescent="0.3">
      <c r="A626" t="s">
        <v>1523</v>
      </c>
      <c r="B626" t="s">
        <v>5</v>
      </c>
      <c r="C626" t="s">
        <v>1524</v>
      </c>
      <c r="D626" t="s">
        <v>1525</v>
      </c>
      <c r="E626" t="str">
        <f>HYPERLINK("https://talan.bank.gov.ua/get-user-certificate/nQenUnFnaP_vGkbRdEjC","Завантажити сертифікат")</f>
        <v>Завантажити сертифікат</v>
      </c>
    </row>
    <row r="627" spans="1:5" x14ac:dyDescent="0.3">
      <c r="A627" t="s">
        <v>1526</v>
      </c>
      <c r="B627" t="s">
        <v>5</v>
      </c>
      <c r="C627" t="s">
        <v>1527</v>
      </c>
      <c r="D627" t="s">
        <v>1525</v>
      </c>
      <c r="E627" t="str">
        <f>HYPERLINK("https://talan.bank.gov.ua/get-user-certificate/nQenU8RML2PpFLTSmlCW","Завантажити сертифікат")</f>
        <v>Завантажити сертифікат</v>
      </c>
    </row>
    <row r="628" spans="1:5" x14ac:dyDescent="0.3">
      <c r="A628" t="s">
        <v>1528</v>
      </c>
      <c r="B628" t="s">
        <v>5</v>
      </c>
      <c r="C628" t="s">
        <v>1529</v>
      </c>
      <c r="D628" t="s">
        <v>1525</v>
      </c>
      <c r="E628" t="str">
        <f>HYPERLINK("https://talan.bank.gov.ua/get-user-certificate/nQenUmsTZodZugx33qCx","Завантажити сертифікат")</f>
        <v>Завантажити сертифікат</v>
      </c>
    </row>
    <row r="629" spans="1:5" x14ac:dyDescent="0.3">
      <c r="A629" t="s">
        <v>1530</v>
      </c>
      <c r="B629" t="s">
        <v>5</v>
      </c>
      <c r="C629" t="s">
        <v>1531</v>
      </c>
      <c r="D629" t="s">
        <v>1525</v>
      </c>
      <c r="E629" t="str">
        <f>HYPERLINK("https://talan.bank.gov.ua/get-user-certificate/nQenU54uZOnaNvY25DbD","Завантажити сертифікат")</f>
        <v>Завантажити сертифікат</v>
      </c>
    </row>
    <row r="630" spans="1:5" x14ac:dyDescent="0.3">
      <c r="A630" t="s">
        <v>1532</v>
      </c>
      <c r="B630" t="s">
        <v>5</v>
      </c>
      <c r="C630" t="s">
        <v>1533</v>
      </c>
      <c r="D630" t="s">
        <v>1525</v>
      </c>
      <c r="E630" t="str">
        <f>HYPERLINK("https://talan.bank.gov.ua/get-user-certificate/nQenUOLPU09pcU58aMOd","Завантажити сертифікат")</f>
        <v>Завантажити сертифікат</v>
      </c>
    </row>
    <row r="631" spans="1:5" x14ac:dyDescent="0.3">
      <c r="A631" t="s">
        <v>1534</v>
      </c>
      <c r="B631" t="s">
        <v>5</v>
      </c>
      <c r="C631" t="s">
        <v>1535</v>
      </c>
      <c r="D631" t="s">
        <v>1525</v>
      </c>
      <c r="E631" t="str">
        <f>HYPERLINK("https://talan.bank.gov.ua/get-user-certificate/nQenUGYvz4M5xFsQiFwx","Завантажити сертифікат")</f>
        <v>Завантажити сертифікат</v>
      </c>
    </row>
    <row r="632" spans="1:5" x14ac:dyDescent="0.3">
      <c r="A632" t="s">
        <v>1536</v>
      </c>
      <c r="B632" t="s">
        <v>5</v>
      </c>
      <c r="C632" t="s">
        <v>1537</v>
      </c>
      <c r="D632" t="s">
        <v>1525</v>
      </c>
      <c r="E632" t="str">
        <f>HYPERLINK("https://talan.bank.gov.ua/get-user-certificate/nQenULGI_fMEw9XMKLb8","Завантажити сертифікат")</f>
        <v>Завантажити сертифікат</v>
      </c>
    </row>
    <row r="633" spans="1:5" x14ac:dyDescent="0.3">
      <c r="A633" t="s">
        <v>1538</v>
      </c>
      <c r="B633" t="s">
        <v>5</v>
      </c>
      <c r="C633" t="s">
        <v>1539</v>
      </c>
      <c r="D633" t="s">
        <v>1525</v>
      </c>
      <c r="E633" t="str">
        <f>HYPERLINK("https://talan.bank.gov.ua/get-user-certificate/nQenUsp5iInwyeH0CHX6","Завантажити сертифікат")</f>
        <v>Завантажити сертифікат</v>
      </c>
    </row>
    <row r="634" spans="1:5" x14ac:dyDescent="0.3">
      <c r="A634" t="s">
        <v>1540</v>
      </c>
      <c r="B634" t="s">
        <v>5</v>
      </c>
      <c r="C634" t="s">
        <v>1541</v>
      </c>
      <c r="D634" t="s">
        <v>1525</v>
      </c>
      <c r="E634" t="str">
        <f>HYPERLINK("https://talan.bank.gov.ua/get-user-certificate/nQenUSf6gIjzWw1aw68y","Завантажити сертифікат")</f>
        <v>Завантажити сертифікат</v>
      </c>
    </row>
    <row r="635" spans="1:5" x14ac:dyDescent="0.3">
      <c r="A635" t="s">
        <v>1542</v>
      </c>
      <c r="B635" t="s">
        <v>5</v>
      </c>
      <c r="C635" t="s">
        <v>1543</v>
      </c>
      <c r="D635" t="s">
        <v>1525</v>
      </c>
      <c r="E635" t="str">
        <f>HYPERLINK("https://talan.bank.gov.ua/get-user-certificate/nQenUnAlqaXEVXj3H7y5","Завантажити сертифікат")</f>
        <v>Завантажити сертифікат</v>
      </c>
    </row>
    <row r="636" spans="1:5" x14ac:dyDescent="0.3">
      <c r="A636" t="s">
        <v>1544</v>
      </c>
      <c r="B636" t="s">
        <v>5</v>
      </c>
      <c r="C636" t="s">
        <v>1545</v>
      </c>
      <c r="D636" t="s">
        <v>1525</v>
      </c>
      <c r="E636" t="str">
        <f>HYPERLINK("https://talan.bank.gov.ua/get-user-certificate/nQenUxx_A9TFmPYjUteb","Завантажити сертифікат")</f>
        <v>Завантажити сертифікат</v>
      </c>
    </row>
    <row r="637" spans="1:5" x14ac:dyDescent="0.3">
      <c r="A637" t="s">
        <v>1546</v>
      </c>
      <c r="B637" t="s">
        <v>5</v>
      </c>
      <c r="C637" t="s">
        <v>1547</v>
      </c>
      <c r="D637" t="s">
        <v>1525</v>
      </c>
      <c r="E637" t="str">
        <f>HYPERLINK("https://talan.bank.gov.ua/get-user-certificate/nQenUB9v9Y1DMqB_TjoH","Завантажити сертифікат")</f>
        <v>Завантажити сертифікат</v>
      </c>
    </row>
    <row r="638" spans="1:5" x14ac:dyDescent="0.3">
      <c r="A638" t="s">
        <v>1548</v>
      </c>
      <c r="B638" t="s">
        <v>5</v>
      </c>
      <c r="C638" t="s">
        <v>1549</v>
      </c>
      <c r="D638" t="s">
        <v>1525</v>
      </c>
      <c r="E638" t="str">
        <f>HYPERLINK("https://talan.bank.gov.ua/get-user-certificate/nQenUFZ1HGTVwdIuK63C","Завантажити сертифікат")</f>
        <v>Завантажити сертифікат</v>
      </c>
    </row>
    <row r="639" spans="1:5" x14ac:dyDescent="0.3">
      <c r="A639" t="s">
        <v>1550</v>
      </c>
      <c r="B639" t="s">
        <v>5</v>
      </c>
      <c r="C639" t="s">
        <v>1551</v>
      </c>
      <c r="D639" t="s">
        <v>1525</v>
      </c>
      <c r="E639" t="str">
        <f>HYPERLINK("https://talan.bank.gov.ua/get-user-certificate/nQenUbYYWRBx9J2ZmnMT","Завантажити сертифікат")</f>
        <v>Завантажити сертифікат</v>
      </c>
    </row>
    <row r="640" spans="1:5" x14ac:dyDescent="0.3">
      <c r="A640" t="s">
        <v>1552</v>
      </c>
      <c r="B640" t="s">
        <v>5</v>
      </c>
      <c r="C640" t="s">
        <v>1553</v>
      </c>
      <c r="D640" t="s">
        <v>1525</v>
      </c>
      <c r="E640" t="str">
        <f>HYPERLINK("https://talan.bank.gov.ua/get-user-certificate/nQenUjuZPVR6DPMOfyCX","Завантажити сертифікат")</f>
        <v>Завантажити сертифікат</v>
      </c>
    </row>
    <row r="641" spans="1:5" x14ac:dyDescent="0.3">
      <c r="A641" t="s">
        <v>1554</v>
      </c>
      <c r="B641" t="s">
        <v>5</v>
      </c>
      <c r="C641" t="s">
        <v>1555</v>
      </c>
      <c r="D641" t="s">
        <v>1525</v>
      </c>
      <c r="E641" t="str">
        <f>HYPERLINK("https://talan.bank.gov.ua/get-user-certificate/nQenUhyzYMlPjLmHtZtO","Завантажити сертифікат")</f>
        <v>Завантажити сертифікат</v>
      </c>
    </row>
    <row r="642" spans="1:5" x14ac:dyDescent="0.3">
      <c r="A642" t="s">
        <v>1556</v>
      </c>
      <c r="B642" t="s">
        <v>5</v>
      </c>
      <c r="C642" t="s">
        <v>1557</v>
      </c>
      <c r="D642" t="s">
        <v>1525</v>
      </c>
      <c r="E642" t="str">
        <f>HYPERLINK("https://talan.bank.gov.ua/get-user-certificate/nQenUIwvmPOBx5TpRYYo","Завантажити сертифікат")</f>
        <v>Завантажити сертифікат</v>
      </c>
    </row>
    <row r="643" spans="1:5" x14ac:dyDescent="0.3">
      <c r="A643" t="s">
        <v>1558</v>
      </c>
      <c r="B643" t="s">
        <v>5</v>
      </c>
      <c r="C643" t="s">
        <v>1559</v>
      </c>
      <c r="D643" t="s">
        <v>1525</v>
      </c>
      <c r="E643" t="str">
        <f>HYPERLINK("https://talan.bank.gov.ua/get-user-certificate/nQenUntezKebbOJMFfco","Завантажити сертифікат")</f>
        <v>Завантажити сертифікат</v>
      </c>
    </row>
    <row r="644" spans="1:5" x14ac:dyDescent="0.3">
      <c r="A644" t="s">
        <v>1560</v>
      </c>
      <c r="B644" t="s">
        <v>5</v>
      </c>
      <c r="C644" t="s">
        <v>1561</v>
      </c>
      <c r="D644" t="s">
        <v>1525</v>
      </c>
      <c r="E644" t="str">
        <f>HYPERLINK("https://talan.bank.gov.ua/get-user-certificate/nQenU63AmVLzHsecUAYt","Завантажити сертифікат")</f>
        <v>Завантажити сертифікат</v>
      </c>
    </row>
    <row r="645" spans="1:5" x14ac:dyDescent="0.3">
      <c r="A645" t="s">
        <v>1562</v>
      </c>
      <c r="B645" t="s">
        <v>5</v>
      </c>
      <c r="C645" t="s">
        <v>1563</v>
      </c>
      <c r="D645" t="s">
        <v>1525</v>
      </c>
      <c r="E645" t="str">
        <f>HYPERLINK("https://talan.bank.gov.ua/get-user-certificate/nQenUl4X1Wp-nGyFGc9O","Завантажити сертифікат")</f>
        <v>Завантажити сертифікат</v>
      </c>
    </row>
    <row r="646" spans="1:5" x14ac:dyDescent="0.3">
      <c r="A646" t="s">
        <v>1564</v>
      </c>
      <c r="B646" t="s">
        <v>5</v>
      </c>
      <c r="C646" t="s">
        <v>1565</v>
      </c>
      <c r="D646" t="s">
        <v>1525</v>
      </c>
      <c r="E646" t="str">
        <f>HYPERLINK("https://talan.bank.gov.ua/get-user-certificate/nQenU_ZK3NEMO_G74aKc","Завантажити сертифікат")</f>
        <v>Завантажити сертифікат</v>
      </c>
    </row>
    <row r="647" spans="1:5" x14ac:dyDescent="0.3">
      <c r="A647" t="s">
        <v>1566</v>
      </c>
      <c r="B647" t="s">
        <v>5</v>
      </c>
      <c r="C647" t="s">
        <v>1567</v>
      </c>
      <c r="D647" t="s">
        <v>1525</v>
      </c>
      <c r="E647" t="str">
        <f>HYPERLINK("https://talan.bank.gov.ua/get-user-certificate/nQenUKLlDwUMl-MAPXg9","Завантажити сертифікат")</f>
        <v>Завантажити сертифікат</v>
      </c>
    </row>
    <row r="648" spans="1:5" x14ac:dyDescent="0.3">
      <c r="A648" t="s">
        <v>1568</v>
      </c>
      <c r="B648" t="s">
        <v>5</v>
      </c>
      <c r="C648" t="s">
        <v>1569</v>
      </c>
      <c r="D648" t="s">
        <v>1570</v>
      </c>
      <c r="E648" t="str">
        <f>HYPERLINK("https://talan.bank.gov.ua/get-user-certificate/nQenU46estvLJtTnEv_W","Завантажити сертифікат")</f>
        <v>Завантажити сертифікат</v>
      </c>
    </row>
    <row r="649" spans="1:5" x14ac:dyDescent="0.3">
      <c r="A649" t="s">
        <v>1571</v>
      </c>
      <c r="B649" t="s">
        <v>5</v>
      </c>
      <c r="C649" t="s">
        <v>1572</v>
      </c>
      <c r="D649" t="s">
        <v>1573</v>
      </c>
      <c r="E649" t="str">
        <f>HYPERLINK("https://talan.bank.gov.ua/get-user-certificate/nQenUS541P9eyytmM18P","Завантажити сертифікат")</f>
        <v>Завантажити сертифікат</v>
      </c>
    </row>
    <row r="650" spans="1:5" x14ac:dyDescent="0.3">
      <c r="A650" t="s">
        <v>1574</v>
      </c>
      <c r="B650" t="s">
        <v>5</v>
      </c>
      <c r="C650" t="s">
        <v>1575</v>
      </c>
      <c r="D650" t="s">
        <v>1576</v>
      </c>
      <c r="E650" t="str">
        <f>HYPERLINK("https://talan.bank.gov.ua/get-user-certificate/nQenUypdcgA3-ibYaMbo","Завантажити сертифікат")</f>
        <v>Завантажити сертифікат</v>
      </c>
    </row>
    <row r="651" spans="1:5" x14ac:dyDescent="0.3">
      <c r="A651" t="s">
        <v>1577</v>
      </c>
      <c r="B651" t="s">
        <v>5</v>
      </c>
      <c r="C651" t="s">
        <v>1578</v>
      </c>
      <c r="D651" t="s">
        <v>1576</v>
      </c>
      <c r="E651" t="str">
        <f>HYPERLINK("https://talan.bank.gov.ua/get-user-certificate/nQenUujkmi_zGujZqymt","Завантажити сертифікат")</f>
        <v>Завантажити сертифікат</v>
      </c>
    </row>
    <row r="652" spans="1:5" x14ac:dyDescent="0.3">
      <c r="A652" t="s">
        <v>1579</v>
      </c>
      <c r="B652" t="s">
        <v>5</v>
      </c>
      <c r="C652" t="s">
        <v>1580</v>
      </c>
      <c r="D652" t="s">
        <v>1581</v>
      </c>
      <c r="E652" t="str">
        <f>HYPERLINK("https://talan.bank.gov.ua/get-user-certificate/nQenURrabjyTZwiAzLkm","Завантажити сертифікат")</f>
        <v>Завантажити сертифікат</v>
      </c>
    </row>
    <row r="653" spans="1:5" x14ac:dyDescent="0.3">
      <c r="A653" t="s">
        <v>1582</v>
      </c>
      <c r="B653" t="s">
        <v>5</v>
      </c>
      <c r="C653" t="s">
        <v>1583</v>
      </c>
      <c r="D653" t="s">
        <v>1584</v>
      </c>
      <c r="E653" t="str">
        <f>HYPERLINK("https://talan.bank.gov.ua/get-user-certificate/nQenU-82Rh2Xkj_rJtJg","Завантажити сертифікат")</f>
        <v>Завантажити сертифікат</v>
      </c>
    </row>
    <row r="654" spans="1:5" x14ac:dyDescent="0.3">
      <c r="A654" t="s">
        <v>1585</v>
      </c>
      <c r="B654" t="s">
        <v>5</v>
      </c>
      <c r="C654" t="s">
        <v>1586</v>
      </c>
      <c r="D654" t="s">
        <v>1587</v>
      </c>
      <c r="E654" t="str">
        <f>HYPERLINK("https://talan.bank.gov.ua/get-user-certificate/nQenUPCsx64Nm7SLHbMN","Завантажити сертифікат")</f>
        <v>Завантажити сертифікат</v>
      </c>
    </row>
    <row r="655" spans="1:5" x14ac:dyDescent="0.3">
      <c r="A655" t="s">
        <v>1588</v>
      </c>
      <c r="B655" t="s">
        <v>5</v>
      </c>
      <c r="C655" t="s">
        <v>1589</v>
      </c>
      <c r="D655" t="s">
        <v>1587</v>
      </c>
      <c r="E655" t="str">
        <f>HYPERLINK("https://talan.bank.gov.ua/get-user-certificate/nQenUKDPpQvvRxtLtUwH","Завантажити сертифікат")</f>
        <v>Завантажити сертифікат</v>
      </c>
    </row>
    <row r="656" spans="1:5" x14ac:dyDescent="0.3">
      <c r="A656" t="s">
        <v>1590</v>
      </c>
      <c r="B656" t="s">
        <v>5</v>
      </c>
      <c r="C656" t="s">
        <v>1591</v>
      </c>
      <c r="D656" t="s">
        <v>1587</v>
      </c>
      <c r="E656" t="str">
        <f>HYPERLINK("https://talan.bank.gov.ua/get-user-certificate/nQenUj8Jd1ysuMu8bv0x","Завантажити сертифікат")</f>
        <v>Завантажити сертифікат</v>
      </c>
    </row>
    <row r="657" spans="1:5" x14ac:dyDescent="0.3">
      <c r="A657" t="s">
        <v>1592</v>
      </c>
      <c r="B657" t="s">
        <v>5</v>
      </c>
      <c r="C657" t="s">
        <v>1593</v>
      </c>
      <c r="D657" t="s">
        <v>1587</v>
      </c>
      <c r="E657" t="str">
        <f>HYPERLINK("https://talan.bank.gov.ua/get-user-certificate/nQenUa9kb_IeSh-abXCP","Завантажити сертифікат")</f>
        <v>Завантажити сертифікат</v>
      </c>
    </row>
    <row r="658" spans="1:5" x14ac:dyDescent="0.3">
      <c r="A658" t="s">
        <v>1594</v>
      </c>
      <c r="B658" t="s">
        <v>5</v>
      </c>
      <c r="C658" t="s">
        <v>1595</v>
      </c>
      <c r="D658" t="s">
        <v>1587</v>
      </c>
      <c r="E658" t="str">
        <f>HYPERLINK("https://talan.bank.gov.ua/get-user-certificate/nQenUHtShm_EVaSPUjit","Завантажити сертифікат")</f>
        <v>Завантажити сертифікат</v>
      </c>
    </row>
    <row r="659" spans="1:5" x14ac:dyDescent="0.3">
      <c r="A659" t="s">
        <v>1596</v>
      </c>
      <c r="B659" t="s">
        <v>5</v>
      </c>
      <c r="C659" t="s">
        <v>1597</v>
      </c>
      <c r="D659" t="s">
        <v>1587</v>
      </c>
      <c r="E659" t="str">
        <f>HYPERLINK("https://talan.bank.gov.ua/get-user-certificate/nQenUOuXmIPghrf0qVxK","Завантажити сертифікат")</f>
        <v>Завантажити сертифікат</v>
      </c>
    </row>
    <row r="660" spans="1:5" x14ac:dyDescent="0.3">
      <c r="A660" t="s">
        <v>1598</v>
      </c>
      <c r="B660" t="s">
        <v>5</v>
      </c>
      <c r="C660" t="s">
        <v>1599</v>
      </c>
      <c r="D660" t="s">
        <v>1587</v>
      </c>
      <c r="E660" t="str">
        <f>HYPERLINK("https://talan.bank.gov.ua/get-user-certificate/nQenUO9qBpVrGb7eZxJO","Завантажити сертифікат")</f>
        <v>Завантажити сертифікат</v>
      </c>
    </row>
    <row r="661" spans="1:5" x14ac:dyDescent="0.3">
      <c r="A661" t="s">
        <v>1600</v>
      </c>
      <c r="B661" t="s">
        <v>5</v>
      </c>
      <c r="C661" t="s">
        <v>1601</v>
      </c>
      <c r="D661" t="s">
        <v>1587</v>
      </c>
      <c r="E661" t="str">
        <f>HYPERLINK("https://talan.bank.gov.ua/get-user-certificate/nQenUZMtz1ynzJzkifMp","Завантажити сертифікат")</f>
        <v>Завантажити сертифікат</v>
      </c>
    </row>
    <row r="662" spans="1:5" x14ac:dyDescent="0.3">
      <c r="A662" t="s">
        <v>1602</v>
      </c>
      <c r="B662" t="s">
        <v>5</v>
      </c>
      <c r="C662" t="s">
        <v>1603</v>
      </c>
      <c r="D662" t="s">
        <v>1587</v>
      </c>
      <c r="E662" t="str">
        <f>HYPERLINK("https://talan.bank.gov.ua/get-user-certificate/nQenUUNJv4bn4L7p-3MI","Завантажити сертифікат")</f>
        <v>Завантажити сертифікат</v>
      </c>
    </row>
    <row r="663" spans="1:5" x14ac:dyDescent="0.3">
      <c r="A663" t="s">
        <v>1604</v>
      </c>
      <c r="B663" t="s">
        <v>5</v>
      </c>
      <c r="C663" t="s">
        <v>1605</v>
      </c>
      <c r="D663" t="s">
        <v>1606</v>
      </c>
      <c r="E663" t="str">
        <f>HYPERLINK("https://talan.bank.gov.ua/get-user-certificate/nQenUCh3hi_lqAtMJiOy","Завантажити сертифікат")</f>
        <v>Завантажити сертифікат</v>
      </c>
    </row>
    <row r="664" spans="1:5" x14ac:dyDescent="0.3">
      <c r="A664" t="s">
        <v>1607</v>
      </c>
      <c r="B664" t="s">
        <v>5</v>
      </c>
      <c r="C664" t="s">
        <v>1608</v>
      </c>
      <c r="D664" t="s">
        <v>1606</v>
      </c>
      <c r="E664" t="str">
        <f>HYPERLINK("https://talan.bank.gov.ua/get-user-certificate/nQenU0eamKB-GY8S3lMG","Завантажити сертифікат")</f>
        <v>Завантажити сертифікат</v>
      </c>
    </row>
    <row r="665" spans="1:5" x14ac:dyDescent="0.3">
      <c r="A665" t="s">
        <v>1609</v>
      </c>
      <c r="B665" t="s">
        <v>5</v>
      </c>
      <c r="C665" t="s">
        <v>1610</v>
      </c>
      <c r="D665" t="s">
        <v>1606</v>
      </c>
      <c r="E665" t="str">
        <f>HYPERLINK("https://talan.bank.gov.ua/get-user-certificate/nQenUJWw7PZSvuFJKFpi","Завантажити сертифікат")</f>
        <v>Завантажити сертифікат</v>
      </c>
    </row>
    <row r="666" spans="1:5" x14ac:dyDescent="0.3">
      <c r="A666" t="s">
        <v>1611</v>
      </c>
      <c r="B666" t="s">
        <v>5</v>
      </c>
      <c r="C666" t="s">
        <v>1612</v>
      </c>
      <c r="D666" t="s">
        <v>1606</v>
      </c>
      <c r="E666" t="str">
        <f>HYPERLINK("https://talan.bank.gov.ua/get-user-certificate/nQenU7BA2H0xOoGQyYL0","Завантажити сертифікат")</f>
        <v>Завантажити сертифікат</v>
      </c>
    </row>
    <row r="667" spans="1:5" x14ac:dyDescent="0.3">
      <c r="A667" t="s">
        <v>1613</v>
      </c>
      <c r="B667" t="s">
        <v>5</v>
      </c>
      <c r="C667" t="s">
        <v>1614</v>
      </c>
      <c r="D667" t="s">
        <v>1606</v>
      </c>
      <c r="E667" t="str">
        <f>HYPERLINK("https://talan.bank.gov.ua/get-user-certificate/nQenUFEfvr_r61RHA5Wm","Завантажити сертифікат")</f>
        <v>Завантажити сертифікат</v>
      </c>
    </row>
    <row r="668" spans="1:5" x14ac:dyDescent="0.3">
      <c r="A668" t="s">
        <v>1615</v>
      </c>
      <c r="B668" t="s">
        <v>5</v>
      </c>
      <c r="C668" t="s">
        <v>1616</v>
      </c>
      <c r="D668" t="s">
        <v>1606</v>
      </c>
      <c r="E668" t="str">
        <f>HYPERLINK("https://talan.bank.gov.ua/get-user-certificate/nQenUF2N6Zjg0R5CFs12","Завантажити сертифікат")</f>
        <v>Завантажити сертифікат</v>
      </c>
    </row>
    <row r="669" spans="1:5" x14ac:dyDescent="0.3">
      <c r="A669" t="s">
        <v>1617</v>
      </c>
      <c r="B669" t="s">
        <v>5</v>
      </c>
      <c r="C669" t="s">
        <v>1618</v>
      </c>
      <c r="D669" t="s">
        <v>1619</v>
      </c>
      <c r="E669" t="str">
        <f>HYPERLINK("https://talan.bank.gov.ua/get-user-certificate/nQenUZo4haEKItDdzkfT","Завантажити сертифікат")</f>
        <v>Завантажити сертифікат</v>
      </c>
    </row>
    <row r="670" spans="1:5" x14ac:dyDescent="0.3">
      <c r="A670" t="s">
        <v>1620</v>
      </c>
      <c r="B670" t="s">
        <v>5</v>
      </c>
      <c r="C670" t="s">
        <v>1621</v>
      </c>
      <c r="D670" t="s">
        <v>1622</v>
      </c>
      <c r="E670" t="str">
        <f>HYPERLINK("https://talan.bank.gov.ua/get-user-certificate/nQenUdedF_JCxJT7PE3p","Завантажити сертифікат")</f>
        <v>Завантажити сертифікат</v>
      </c>
    </row>
    <row r="671" spans="1:5" x14ac:dyDescent="0.3">
      <c r="A671" t="s">
        <v>1623</v>
      </c>
      <c r="B671" t="s">
        <v>5</v>
      </c>
      <c r="C671" t="s">
        <v>1624</v>
      </c>
      <c r="D671" t="s">
        <v>1625</v>
      </c>
      <c r="E671" t="str">
        <f>HYPERLINK("https://talan.bank.gov.ua/get-user-certificate/nQenUdIwmjKeM9hbjTy7","Завантажити сертифікат")</f>
        <v>Завантажити сертифікат</v>
      </c>
    </row>
    <row r="672" spans="1:5" x14ac:dyDescent="0.3">
      <c r="A672" t="s">
        <v>1626</v>
      </c>
      <c r="B672" t="s">
        <v>5</v>
      </c>
      <c r="C672" t="s">
        <v>1627</v>
      </c>
      <c r="D672" t="s">
        <v>1584</v>
      </c>
      <c r="E672" t="str">
        <f>HYPERLINK("https://talan.bank.gov.ua/get-user-certificate/nQenUxnUwREqGpHb0tNu","Завантажити сертифікат")</f>
        <v>Завантажити сертифікат</v>
      </c>
    </row>
    <row r="673" spans="1:5" x14ac:dyDescent="0.3">
      <c r="A673" t="s">
        <v>1628</v>
      </c>
      <c r="B673" t="s">
        <v>5</v>
      </c>
      <c r="C673" t="s">
        <v>1629</v>
      </c>
      <c r="D673" t="s">
        <v>1630</v>
      </c>
      <c r="E673" t="str">
        <f>HYPERLINK("https://talan.bank.gov.ua/get-user-certificate/nQenUsAPp_IJFaV-0lNm","Завантажити сертифікат")</f>
        <v>Завантажити сертифікат</v>
      </c>
    </row>
    <row r="674" spans="1:5" x14ac:dyDescent="0.3">
      <c r="A674" t="s">
        <v>1631</v>
      </c>
      <c r="B674" t="s">
        <v>5</v>
      </c>
      <c r="C674" t="s">
        <v>1632</v>
      </c>
      <c r="D674" t="s">
        <v>1633</v>
      </c>
      <c r="E674" t="str">
        <f>HYPERLINK("https://talan.bank.gov.ua/get-user-certificate/nQenUTzBo6n_c-nq7HPF","Завантажити сертифікат")</f>
        <v>Завантажити сертифікат</v>
      </c>
    </row>
    <row r="675" spans="1:5" x14ac:dyDescent="0.3">
      <c r="A675" t="s">
        <v>1634</v>
      </c>
      <c r="B675" t="s">
        <v>5</v>
      </c>
      <c r="C675" t="s">
        <v>1635</v>
      </c>
      <c r="D675" t="s">
        <v>1633</v>
      </c>
      <c r="E675" t="str">
        <f>HYPERLINK("https://talan.bank.gov.ua/get-user-certificate/nQenU-FkygCYoUiLWyJZ","Завантажити сертифікат")</f>
        <v>Завантажити сертифікат</v>
      </c>
    </row>
    <row r="676" spans="1:5" x14ac:dyDescent="0.3">
      <c r="A676" t="s">
        <v>1636</v>
      </c>
      <c r="B676" t="s">
        <v>5</v>
      </c>
      <c r="C676" t="s">
        <v>1637</v>
      </c>
      <c r="D676" t="s">
        <v>1633</v>
      </c>
      <c r="E676" t="str">
        <f>HYPERLINK("https://talan.bank.gov.ua/get-user-certificate/nQenUfEIxoASnzdeNMNc","Завантажити сертифікат")</f>
        <v>Завантажити сертифікат</v>
      </c>
    </row>
    <row r="677" spans="1:5" x14ac:dyDescent="0.3">
      <c r="A677" t="s">
        <v>1638</v>
      </c>
      <c r="B677" t="s">
        <v>5</v>
      </c>
      <c r="C677" t="s">
        <v>1639</v>
      </c>
      <c r="D677" t="s">
        <v>1633</v>
      </c>
      <c r="E677" t="str">
        <f>HYPERLINK("https://talan.bank.gov.ua/get-user-certificate/nQenUVGe2k5Lxv1ZN4It","Завантажити сертифікат")</f>
        <v>Завантажити сертифікат</v>
      </c>
    </row>
    <row r="678" spans="1:5" x14ac:dyDescent="0.3">
      <c r="A678" t="s">
        <v>1640</v>
      </c>
      <c r="B678" t="s">
        <v>5</v>
      </c>
      <c r="C678" t="s">
        <v>1641</v>
      </c>
      <c r="D678" t="s">
        <v>1642</v>
      </c>
      <c r="E678" t="str">
        <f>HYPERLINK("https://talan.bank.gov.ua/get-user-certificate/nQenUbQ5_3NE-exKsVKq","Завантажити сертифікат")</f>
        <v>Завантажити сертифікат</v>
      </c>
    </row>
    <row r="679" spans="1:5" x14ac:dyDescent="0.3">
      <c r="A679" t="s">
        <v>1643</v>
      </c>
      <c r="B679" t="s">
        <v>5</v>
      </c>
      <c r="C679" t="s">
        <v>1644</v>
      </c>
      <c r="D679" t="s">
        <v>1645</v>
      </c>
      <c r="E679" t="str">
        <f>HYPERLINK("https://talan.bank.gov.ua/get-user-certificate/nQenUNoWPKTkclE5rAIX","Завантажити сертифікат")</f>
        <v>Завантажити сертифікат</v>
      </c>
    </row>
    <row r="680" spans="1:5" x14ac:dyDescent="0.3">
      <c r="A680" t="s">
        <v>1646</v>
      </c>
      <c r="B680" t="s">
        <v>5</v>
      </c>
      <c r="C680" t="s">
        <v>1647</v>
      </c>
      <c r="D680" t="s">
        <v>1645</v>
      </c>
      <c r="E680" t="str">
        <f>HYPERLINK("https://talan.bank.gov.ua/get-user-certificate/nQenU1PNu2FTN5ONc0nQ","Завантажити сертифікат")</f>
        <v>Завантажити сертифікат</v>
      </c>
    </row>
    <row r="681" spans="1:5" x14ac:dyDescent="0.3">
      <c r="A681" t="s">
        <v>1648</v>
      </c>
      <c r="B681" t="s">
        <v>5</v>
      </c>
      <c r="C681" t="s">
        <v>1649</v>
      </c>
      <c r="D681" t="s">
        <v>1650</v>
      </c>
      <c r="E681" t="str">
        <f>HYPERLINK("https://talan.bank.gov.ua/get-user-certificate/nQenUENuX6p1DtRzskRl","Завантажити сертифікат")</f>
        <v>Завантажити сертифікат</v>
      </c>
    </row>
    <row r="682" spans="1:5" x14ac:dyDescent="0.3">
      <c r="A682" t="s">
        <v>1651</v>
      </c>
      <c r="B682" t="s">
        <v>5</v>
      </c>
      <c r="C682" t="s">
        <v>1652</v>
      </c>
      <c r="D682" t="s">
        <v>1653</v>
      </c>
      <c r="E682" t="str">
        <f>HYPERLINK("https://talan.bank.gov.ua/get-user-certificate/nQenU53eZhXo9L55VoRW","Завантажити сертифікат")</f>
        <v>Завантажити сертифікат</v>
      </c>
    </row>
    <row r="683" spans="1:5" x14ac:dyDescent="0.3">
      <c r="A683" t="s">
        <v>1654</v>
      </c>
      <c r="B683" t="s">
        <v>5</v>
      </c>
      <c r="C683" t="s">
        <v>1655</v>
      </c>
      <c r="D683" t="s">
        <v>1656</v>
      </c>
      <c r="E683" t="str">
        <f>HYPERLINK("https://talan.bank.gov.ua/get-user-certificate/nQenU_Q0LZ4Z31zxqjgJ","Завантажити сертифікат")</f>
        <v>Завантажити сертифікат</v>
      </c>
    </row>
    <row r="684" spans="1:5" x14ac:dyDescent="0.3">
      <c r="A684" t="s">
        <v>1657</v>
      </c>
      <c r="B684" t="s">
        <v>5</v>
      </c>
      <c r="C684" t="s">
        <v>1658</v>
      </c>
      <c r="D684" t="s">
        <v>1659</v>
      </c>
      <c r="E684" t="str">
        <f>HYPERLINK("https://talan.bank.gov.ua/get-user-certificate/nQenUNU1Q9ARCTZXM4ek","Завантажити сертифікат")</f>
        <v>Завантажити сертифікат</v>
      </c>
    </row>
    <row r="685" spans="1:5" x14ac:dyDescent="0.3">
      <c r="A685" t="s">
        <v>1660</v>
      </c>
      <c r="B685" t="s">
        <v>5</v>
      </c>
      <c r="C685" t="s">
        <v>1661</v>
      </c>
      <c r="D685" t="s">
        <v>1659</v>
      </c>
      <c r="E685" t="str">
        <f>HYPERLINK("https://talan.bank.gov.ua/get-user-certificate/nQenUOrG07wIHT8SF1Bj","Завантажити сертифікат")</f>
        <v>Завантажити сертифікат</v>
      </c>
    </row>
    <row r="686" spans="1:5" x14ac:dyDescent="0.3">
      <c r="A686" t="s">
        <v>1662</v>
      </c>
      <c r="B686" t="s">
        <v>5</v>
      </c>
      <c r="C686" t="s">
        <v>1663</v>
      </c>
      <c r="D686" t="s">
        <v>1659</v>
      </c>
      <c r="E686" t="str">
        <f>HYPERLINK("https://talan.bank.gov.ua/get-user-certificate/nQenUJTOOYs_Xj2hZ5E2","Завантажити сертифікат")</f>
        <v>Завантажити сертифікат</v>
      </c>
    </row>
    <row r="687" spans="1:5" x14ac:dyDescent="0.3">
      <c r="A687" t="s">
        <v>1664</v>
      </c>
      <c r="B687" t="s">
        <v>5</v>
      </c>
      <c r="C687" t="s">
        <v>1665</v>
      </c>
      <c r="D687" t="s">
        <v>1659</v>
      </c>
      <c r="E687" t="str">
        <f>HYPERLINK("https://talan.bank.gov.ua/get-user-certificate/nQenUp0xkHhJIpCP5CXh","Завантажити сертифікат")</f>
        <v>Завантажити сертифікат</v>
      </c>
    </row>
    <row r="688" spans="1:5" x14ac:dyDescent="0.3">
      <c r="A688" t="s">
        <v>1666</v>
      </c>
      <c r="B688" t="s">
        <v>5</v>
      </c>
      <c r="C688" t="s">
        <v>1667</v>
      </c>
      <c r="D688" t="s">
        <v>1659</v>
      </c>
      <c r="E688" t="str">
        <f>HYPERLINK("https://talan.bank.gov.ua/get-user-certificate/nQenUUJjQaXsRgg0ZwC7","Завантажити сертифікат")</f>
        <v>Завантажити сертифікат</v>
      </c>
    </row>
    <row r="689" spans="1:5" x14ac:dyDescent="0.3">
      <c r="A689" t="s">
        <v>1668</v>
      </c>
      <c r="B689" t="s">
        <v>5</v>
      </c>
      <c r="C689" t="s">
        <v>1669</v>
      </c>
      <c r="D689" t="s">
        <v>1659</v>
      </c>
      <c r="E689" t="str">
        <f>HYPERLINK("https://talan.bank.gov.ua/get-user-certificate/nQenUp0k_c7j_MK54IpX","Завантажити сертифікат")</f>
        <v>Завантажити сертифікат</v>
      </c>
    </row>
    <row r="690" spans="1:5" x14ac:dyDescent="0.3">
      <c r="A690" t="s">
        <v>1670</v>
      </c>
      <c r="B690" t="s">
        <v>5</v>
      </c>
      <c r="C690" t="s">
        <v>1671</v>
      </c>
      <c r="D690" t="s">
        <v>1659</v>
      </c>
      <c r="E690" t="str">
        <f>HYPERLINK("https://talan.bank.gov.ua/get-user-certificate/nQenUeYd81V_HX0DFNZW","Завантажити сертифікат")</f>
        <v>Завантажити сертифікат</v>
      </c>
    </row>
    <row r="691" spans="1:5" x14ac:dyDescent="0.3">
      <c r="A691" t="s">
        <v>1672</v>
      </c>
      <c r="B691" t="s">
        <v>5</v>
      </c>
      <c r="C691" t="s">
        <v>1673</v>
      </c>
      <c r="D691" t="s">
        <v>1674</v>
      </c>
      <c r="E691" t="str">
        <f>HYPERLINK("https://talan.bank.gov.ua/get-user-certificate/nQenUBydk5biwN4tTG2q","Завантажити сертифікат")</f>
        <v>Завантажити сертифікат</v>
      </c>
    </row>
    <row r="692" spans="1:5" x14ac:dyDescent="0.3">
      <c r="A692" t="s">
        <v>1675</v>
      </c>
      <c r="B692" t="s">
        <v>5</v>
      </c>
      <c r="C692" t="s">
        <v>1676</v>
      </c>
      <c r="D692" t="s">
        <v>1677</v>
      </c>
      <c r="E692" t="str">
        <f>HYPERLINK("https://talan.bank.gov.ua/get-user-certificate/nQenUtbojaNHBnrvqkXZ","Завантажити сертифікат")</f>
        <v>Завантажити сертифікат</v>
      </c>
    </row>
    <row r="693" spans="1:5" x14ac:dyDescent="0.3">
      <c r="A693" t="s">
        <v>1678</v>
      </c>
      <c r="B693" t="s">
        <v>5</v>
      </c>
      <c r="C693" t="s">
        <v>1679</v>
      </c>
      <c r="D693" t="s">
        <v>1680</v>
      </c>
      <c r="E693" t="str">
        <f>HYPERLINK("https://talan.bank.gov.ua/get-user-certificate/nQenU8cUrYyt8viSz6BN","Завантажити сертифікат")</f>
        <v>Завантажити сертифікат</v>
      </c>
    </row>
    <row r="694" spans="1:5" x14ac:dyDescent="0.3">
      <c r="A694" t="s">
        <v>1681</v>
      </c>
      <c r="B694" t="s">
        <v>5</v>
      </c>
      <c r="C694" t="s">
        <v>1682</v>
      </c>
      <c r="D694" t="s">
        <v>1680</v>
      </c>
      <c r="E694" t="str">
        <f>HYPERLINK("https://talan.bank.gov.ua/get-user-certificate/nQenUnyHZV3zLd9HUds3","Завантажити сертифікат")</f>
        <v>Завантажити сертифікат</v>
      </c>
    </row>
    <row r="695" spans="1:5" x14ac:dyDescent="0.3">
      <c r="A695" t="s">
        <v>1683</v>
      </c>
      <c r="B695" t="s">
        <v>5</v>
      </c>
      <c r="C695" t="s">
        <v>1684</v>
      </c>
      <c r="D695" t="s">
        <v>1680</v>
      </c>
      <c r="E695" t="str">
        <f>HYPERLINK("https://talan.bank.gov.ua/get-user-certificate/nQenUeTwCBnp8hACTgOT","Завантажити сертифікат")</f>
        <v>Завантажити сертифікат</v>
      </c>
    </row>
    <row r="696" spans="1:5" x14ac:dyDescent="0.3">
      <c r="A696" t="s">
        <v>1685</v>
      </c>
      <c r="B696" t="s">
        <v>5</v>
      </c>
      <c r="C696" t="s">
        <v>1686</v>
      </c>
      <c r="D696" t="s">
        <v>1680</v>
      </c>
      <c r="E696" t="str">
        <f>HYPERLINK("https://talan.bank.gov.ua/get-user-certificate/nQenUfJcJUlYxaPa9B4c","Завантажити сертифікат")</f>
        <v>Завантажити сертифікат</v>
      </c>
    </row>
    <row r="697" spans="1:5" x14ac:dyDescent="0.3">
      <c r="A697" t="s">
        <v>1687</v>
      </c>
      <c r="B697" t="s">
        <v>5</v>
      </c>
      <c r="C697" t="s">
        <v>1688</v>
      </c>
      <c r="D697" t="s">
        <v>1680</v>
      </c>
      <c r="E697" t="str">
        <f>HYPERLINK("https://talan.bank.gov.ua/get-user-certificate/nQenUNRsO32ruwkceEsp","Завантажити сертифікат")</f>
        <v>Завантажити сертифікат</v>
      </c>
    </row>
    <row r="698" spans="1:5" x14ac:dyDescent="0.3">
      <c r="A698" t="s">
        <v>1689</v>
      </c>
      <c r="B698" t="s">
        <v>5</v>
      </c>
      <c r="C698" t="s">
        <v>1690</v>
      </c>
      <c r="D698" t="s">
        <v>1680</v>
      </c>
      <c r="E698" t="str">
        <f>HYPERLINK("https://talan.bank.gov.ua/get-user-certificate/nQenU1Bzp_Tafc42tZKU","Завантажити сертифікат")</f>
        <v>Завантажити сертифікат</v>
      </c>
    </row>
    <row r="699" spans="1:5" x14ac:dyDescent="0.3">
      <c r="A699" t="s">
        <v>1691</v>
      </c>
      <c r="B699" t="s">
        <v>5</v>
      </c>
      <c r="C699" t="s">
        <v>1692</v>
      </c>
      <c r="D699" t="s">
        <v>1680</v>
      </c>
      <c r="E699" t="str">
        <f>HYPERLINK("https://talan.bank.gov.ua/get-user-certificate/nQenUyNRAKMAcZky8Qfy","Завантажити сертифікат")</f>
        <v>Завантажити сертифікат</v>
      </c>
    </row>
    <row r="700" spans="1:5" x14ac:dyDescent="0.3">
      <c r="A700" t="s">
        <v>1693</v>
      </c>
      <c r="B700" t="s">
        <v>5</v>
      </c>
      <c r="C700" t="s">
        <v>1694</v>
      </c>
      <c r="D700" t="s">
        <v>1680</v>
      </c>
      <c r="E700" t="str">
        <f>HYPERLINK("https://talan.bank.gov.ua/get-user-certificate/nQenU04pfnJM_sF3LqEC","Завантажити сертифікат")</f>
        <v>Завантажити сертифікат</v>
      </c>
    </row>
    <row r="701" spans="1:5" x14ac:dyDescent="0.3">
      <c r="A701" t="s">
        <v>1695</v>
      </c>
      <c r="B701" t="s">
        <v>5</v>
      </c>
      <c r="C701" t="s">
        <v>1696</v>
      </c>
      <c r="D701" t="s">
        <v>1680</v>
      </c>
      <c r="E701" t="str">
        <f>HYPERLINK("https://talan.bank.gov.ua/get-user-certificate/nQenUObSfg_wHb9Xl3-6","Завантажити сертифікат")</f>
        <v>Завантажити сертифікат</v>
      </c>
    </row>
    <row r="702" spans="1:5" x14ac:dyDescent="0.3">
      <c r="A702" t="s">
        <v>1697</v>
      </c>
      <c r="B702" t="s">
        <v>5</v>
      </c>
      <c r="C702" t="s">
        <v>1698</v>
      </c>
      <c r="D702" t="s">
        <v>1680</v>
      </c>
      <c r="E702" t="str">
        <f>HYPERLINK("https://talan.bank.gov.ua/get-user-certificate/nQenUVAWhSNt8UKsUM0k","Завантажити сертифікат")</f>
        <v>Завантажити сертифікат</v>
      </c>
    </row>
    <row r="703" spans="1:5" x14ac:dyDescent="0.3">
      <c r="A703" t="s">
        <v>1699</v>
      </c>
      <c r="B703" t="s">
        <v>5</v>
      </c>
      <c r="C703" t="s">
        <v>1700</v>
      </c>
      <c r="D703" t="s">
        <v>1680</v>
      </c>
      <c r="E703" t="str">
        <f>HYPERLINK("https://talan.bank.gov.ua/get-user-certificate/nQenUkRbzvW34MpV1uBk","Завантажити сертифікат")</f>
        <v>Завантажити сертифікат</v>
      </c>
    </row>
    <row r="704" spans="1:5" x14ac:dyDescent="0.3">
      <c r="A704" t="s">
        <v>1701</v>
      </c>
      <c r="B704" t="s">
        <v>5</v>
      </c>
      <c r="C704" t="s">
        <v>1702</v>
      </c>
      <c r="D704" t="s">
        <v>1680</v>
      </c>
      <c r="E704" t="str">
        <f>HYPERLINK("https://talan.bank.gov.ua/get-user-certificate/nQenUiHAJ_H4gqUiICQY","Завантажити сертифікат")</f>
        <v>Завантажити сертифікат</v>
      </c>
    </row>
    <row r="705" spans="1:5" x14ac:dyDescent="0.3">
      <c r="A705" t="s">
        <v>1703</v>
      </c>
      <c r="B705" t="s">
        <v>5</v>
      </c>
      <c r="C705" t="s">
        <v>1704</v>
      </c>
      <c r="D705" t="s">
        <v>1680</v>
      </c>
      <c r="E705" t="str">
        <f>HYPERLINK("https://talan.bank.gov.ua/get-user-certificate/nQenUF37ysVWs_pqCXrO","Завантажити сертифікат")</f>
        <v>Завантажити сертифікат</v>
      </c>
    </row>
    <row r="706" spans="1:5" x14ac:dyDescent="0.3">
      <c r="A706" t="s">
        <v>1705</v>
      </c>
      <c r="B706" t="s">
        <v>5</v>
      </c>
      <c r="C706" t="s">
        <v>1706</v>
      </c>
      <c r="D706" t="s">
        <v>1680</v>
      </c>
      <c r="E706" t="str">
        <f>HYPERLINK("https://talan.bank.gov.ua/get-user-certificate/nQenUk_1kKoEMIiXjXkq","Завантажити сертифікат")</f>
        <v>Завантажити сертифікат</v>
      </c>
    </row>
    <row r="707" spans="1:5" x14ac:dyDescent="0.3">
      <c r="A707" t="s">
        <v>1707</v>
      </c>
      <c r="B707" t="s">
        <v>5</v>
      </c>
      <c r="C707" t="s">
        <v>1708</v>
      </c>
      <c r="D707" t="s">
        <v>1709</v>
      </c>
      <c r="E707" t="str">
        <f>HYPERLINK("https://talan.bank.gov.ua/get-user-certificate/nQenUviWY3dn4Sju_u78","Завантажити сертифікат")</f>
        <v>Завантажити сертифікат</v>
      </c>
    </row>
    <row r="708" spans="1:5" x14ac:dyDescent="0.3">
      <c r="A708" t="s">
        <v>1710</v>
      </c>
      <c r="B708" t="s">
        <v>5</v>
      </c>
      <c r="C708" t="s">
        <v>1711</v>
      </c>
      <c r="D708" t="s">
        <v>1712</v>
      </c>
      <c r="E708" t="str">
        <f>HYPERLINK("https://talan.bank.gov.ua/get-user-certificate/nQenUhUF_FzCQWg1vt2A","Завантажити сертифікат")</f>
        <v>Завантажити сертифікат</v>
      </c>
    </row>
    <row r="709" spans="1:5" x14ac:dyDescent="0.3">
      <c r="A709" t="s">
        <v>1713</v>
      </c>
      <c r="B709" t="s">
        <v>5</v>
      </c>
      <c r="C709" t="s">
        <v>1714</v>
      </c>
      <c r="D709" t="s">
        <v>1715</v>
      </c>
      <c r="E709" t="str">
        <f>HYPERLINK("https://talan.bank.gov.ua/get-user-certificate/nQenUpXCKSvC3KnMPikR","Завантажити сертифікат")</f>
        <v>Завантажити сертифікат</v>
      </c>
    </row>
    <row r="710" spans="1:5" x14ac:dyDescent="0.3">
      <c r="A710" t="s">
        <v>1716</v>
      </c>
      <c r="B710" t="s">
        <v>5</v>
      </c>
      <c r="C710" t="s">
        <v>1717</v>
      </c>
      <c r="D710" t="s">
        <v>1715</v>
      </c>
      <c r="E710" t="str">
        <f>HYPERLINK("https://talan.bank.gov.ua/get-user-certificate/nQenUQ1e_ZRy6mnJiEYb","Завантажити сертифікат")</f>
        <v>Завантажити сертифікат</v>
      </c>
    </row>
    <row r="711" spans="1:5" x14ac:dyDescent="0.3">
      <c r="A711" t="s">
        <v>1718</v>
      </c>
      <c r="B711" t="s">
        <v>5</v>
      </c>
      <c r="C711" t="s">
        <v>1719</v>
      </c>
      <c r="D711" t="s">
        <v>1715</v>
      </c>
      <c r="E711" t="str">
        <f>HYPERLINK("https://talan.bank.gov.ua/get-user-certificate/nQenUA3ONFp6Z1DNLt5t","Завантажити сертифікат")</f>
        <v>Завантажити сертифікат</v>
      </c>
    </row>
    <row r="712" spans="1:5" x14ac:dyDescent="0.3">
      <c r="A712" t="s">
        <v>1720</v>
      </c>
      <c r="B712" t="s">
        <v>5</v>
      </c>
      <c r="C712" t="s">
        <v>1721</v>
      </c>
      <c r="D712" t="s">
        <v>1715</v>
      </c>
      <c r="E712" t="str">
        <f>HYPERLINK("https://talan.bank.gov.ua/get-user-certificate/nQenU4xLezmLWaOjBAcS","Завантажити сертифікат")</f>
        <v>Завантажити сертифікат</v>
      </c>
    </row>
    <row r="713" spans="1:5" x14ac:dyDescent="0.3">
      <c r="A713" t="s">
        <v>1722</v>
      </c>
      <c r="B713" t="s">
        <v>5</v>
      </c>
      <c r="C713" t="s">
        <v>1723</v>
      </c>
      <c r="D713" t="s">
        <v>1724</v>
      </c>
      <c r="E713" t="str">
        <f>HYPERLINK("https://talan.bank.gov.ua/get-user-certificate/nQenU7EeNmg7FvJ6exXB","Завантажити сертифікат")</f>
        <v>Завантажити сертифікат</v>
      </c>
    </row>
    <row r="714" spans="1:5" x14ac:dyDescent="0.3">
      <c r="A714" t="s">
        <v>1725</v>
      </c>
      <c r="B714" t="s">
        <v>5</v>
      </c>
      <c r="C714" t="s">
        <v>1726</v>
      </c>
      <c r="D714" t="s">
        <v>1727</v>
      </c>
      <c r="E714" t="str">
        <f>HYPERLINK("https://talan.bank.gov.ua/get-user-certificate/nQenU-vzZ3I977S2nwxj","Завантажити сертифікат")</f>
        <v>Завантажити сертифікат</v>
      </c>
    </row>
    <row r="715" spans="1:5" x14ac:dyDescent="0.3">
      <c r="A715" t="s">
        <v>1728</v>
      </c>
      <c r="B715" t="s">
        <v>5</v>
      </c>
      <c r="C715" t="s">
        <v>1729</v>
      </c>
      <c r="D715" t="s">
        <v>1727</v>
      </c>
      <c r="E715" t="str">
        <f>HYPERLINK("https://talan.bank.gov.ua/get-user-certificate/nQenUcCukjjz2ecI0WnJ","Завантажити сертифікат")</f>
        <v>Завантажити сертифікат</v>
      </c>
    </row>
    <row r="716" spans="1:5" x14ac:dyDescent="0.3">
      <c r="A716" t="s">
        <v>1730</v>
      </c>
      <c r="B716" t="s">
        <v>5</v>
      </c>
      <c r="C716" t="s">
        <v>1731</v>
      </c>
      <c r="D716" t="s">
        <v>1732</v>
      </c>
      <c r="E716" t="str">
        <f>HYPERLINK("https://talan.bank.gov.ua/get-user-certificate/nQenUPvwfsxH7w_vswpm","Завантажити сертифікат")</f>
        <v>Завантажити сертифікат</v>
      </c>
    </row>
    <row r="717" spans="1:5" x14ac:dyDescent="0.3">
      <c r="A717" t="s">
        <v>1733</v>
      </c>
      <c r="B717" t="s">
        <v>5</v>
      </c>
      <c r="C717" t="s">
        <v>1734</v>
      </c>
      <c r="D717" t="s">
        <v>1732</v>
      </c>
      <c r="E717" t="str">
        <f>HYPERLINK("https://talan.bank.gov.ua/get-user-certificate/nQenUaPyc17J5TQ-AiEK","Завантажити сертифікат")</f>
        <v>Завантажити сертифікат</v>
      </c>
    </row>
    <row r="718" spans="1:5" x14ac:dyDescent="0.3">
      <c r="A718" t="s">
        <v>1735</v>
      </c>
      <c r="B718" t="s">
        <v>5</v>
      </c>
      <c r="C718" t="s">
        <v>1736</v>
      </c>
      <c r="D718" t="s">
        <v>1732</v>
      </c>
      <c r="E718" t="str">
        <f>HYPERLINK("https://talan.bank.gov.ua/get-user-certificate/nQenUOeuaMyAhwFF49y4","Завантажити сертифікат")</f>
        <v>Завантажити сертифікат</v>
      </c>
    </row>
    <row r="719" spans="1:5" x14ac:dyDescent="0.3">
      <c r="A719" t="s">
        <v>1737</v>
      </c>
      <c r="B719" t="s">
        <v>5</v>
      </c>
      <c r="C719" t="s">
        <v>1738</v>
      </c>
      <c r="D719" t="s">
        <v>1732</v>
      </c>
      <c r="E719" t="str">
        <f>HYPERLINK("https://talan.bank.gov.ua/get-user-certificate/nQenUOZU-t5PwRJ4MHi5","Завантажити сертифікат")</f>
        <v>Завантажити сертифікат</v>
      </c>
    </row>
    <row r="720" spans="1:5" x14ac:dyDescent="0.3">
      <c r="A720" t="s">
        <v>1739</v>
      </c>
      <c r="B720" t="s">
        <v>5</v>
      </c>
      <c r="C720" t="s">
        <v>1740</v>
      </c>
      <c r="D720" t="s">
        <v>1732</v>
      </c>
      <c r="E720" t="str">
        <f>HYPERLINK("https://talan.bank.gov.ua/get-user-certificate/nQenUMG4j48X1h2tLR9Z","Завантажити сертифікат")</f>
        <v>Завантажити сертифікат</v>
      </c>
    </row>
    <row r="721" spans="1:5" x14ac:dyDescent="0.3">
      <c r="A721" t="s">
        <v>1741</v>
      </c>
      <c r="B721" t="s">
        <v>5</v>
      </c>
      <c r="C721" t="s">
        <v>1742</v>
      </c>
      <c r="D721" t="s">
        <v>1732</v>
      </c>
      <c r="E721" t="str">
        <f>HYPERLINK("https://talan.bank.gov.ua/get-user-certificate/nQenUCSQq0dLsK5fV2E-","Завантажити сертифікат")</f>
        <v>Завантажити сертифікат</v>
      </c>
    </row>
    <row r="722" spans="1:5" x14ac:dyDescent="0.3">
      <c r="A722" t="s">
        <v>1743</v>
      </c>
      <c r="B722" t="s">
        <v>5</v>
      </c>
      <c r="C722" t="s">
        <v>1744</v>
      </c>
      <c r="D722" t="s">
        <v>1745</v>
      </c>
      <c r="E722" t="str">
        <f>HYPERLINK("https://talan.bank.gov.ua/get-user-certificate/nQenUpZoh5rm4LVmwRYa","Завантажити сертифікат")</f>
        <v>Завантажити сертифікат</v>
      </c>
    </row>
    <row r="723" spans="1:5" x14ac:dyDescent="0.3">
      <c r="A723" t="s">
        <v>1746</v>
      </c>
      <c r="B723" t="s">
        <v>5</v>
      </c>
      <c r="C723" t="s">
        <v>1747</v>
      </c>
      <c r="D723" t="s">
        <v>1748</v>
      </c>
      <c r="E723" t="str">
        <f>HYPERLINK("https://talan.bank.gov.ua/get-user-certificate/nQenU0ZeooXLAXaARWAd","Завантажити сертифікат")</f>
        <v>Завантажити сертифікат</v>
      </c>
    </row>
    <row r="724" spans="1:5" x14ac:dyDescent="0.3">
      <c r="A724" t="s">
        <v>1749</v>
      </c>
      <c r="B724" t="s">
        <v>5</v>
      </c>
      <c r="C724" t="s">
        <v>1750</v>
      </c>
      <c r="D724" t="s">
        <v>1748</v>
      </c>
      <c r="E724" t="str">
        <f>HYPERLINK("https://talan.bank.gov.ua/get-user-certificate/nQenUnbmTDUYy1CSmT2g","Завантажити сертифікат")</f>
        <v>Завантажити сертифікат</v>
      </c>
    </row>
    <row r="725" spans="1:5" x14ac:dyDescent="0.3">
      <c r="A725" t="s">
        <v>1751</v>
      </c>
      <c r="B725" t="s">
        <v>5</v>
      </c>
      <c r="C725" t="s">
        <v>1752</v>
      </c>
      <c r="D725" t="s">
        <v>1748</v>
      </c>
      <c r="E725" t="str">
        <f>HYPERLINK("https://talan.bank.gov.ua/get-user-certificate/nQenUIg7twJE57rgfrcI","Завантажити сертифікат")</f>
        <v>Завантажити сертифікат</v>
      </c>
    </row>
    <row r="726" spans="1:5" x14ac:dyDescent="0.3">
      <c r="A726" t="s">
        <v>1753</v>
      </c>
      <c r="B726" t="s">
        <v>5</v>
      </c>
      <c r="C726" t="s">
        <v>1754</v>
      </c>
      <c r="D726" t="s">
        <v>1748</v>
      </c>
      <c r="E726" t="str">
        <f>HYPERLINK("https://talan.bank.gov.ua/get-user-certificate/nQenUek8PF-VwBHE9vbk","Завантажити сертифікат")</f>
        <v>Завантажити сертифікат</v>
      </c>
    </row>
    <row r="727" spans="1:5" x14ac:dyDescent="0.3">
      <c r="A727" t="s">
        <v>1755</v>
      </c>
      <c r="B727" t="s">
        <v>5</v>
      </c>
      <c r="C727" t="s">
        <v>1756</v>
      </c>
      <c r="D727" t="s">
        <v>1748</v>
      </c>
      <c r="E727" t="str">
        <f>HYPERLINK("https://talan.bank.gov.ua/get-user-certificate/nQenUnq7HX4QxcDC3TaB","Завантажити сертифікат")</f>
        <v>Завантажити сертифікат</v>
      </c>
    </row>
    <row r="728" spans="1:5" x14ac:dyDescent="0.3">
      <c r="A728" t="s">
        <v>1757</v>
      </c>
      <c r="B728" t="s">
        <v>5</v>
      </c>
      <c r="C728" t="s">
        <v>1758</v>
      </c>
      <c r="D728" t="s">
        <v>1748</v>
      </c>
      <c r="E728" t="str">
        <f>HYPERLINK("https://talan.bank.gov.ua/get-user-certificate/nQenULl_ghIlmPQsoQVA","Завантажити сертифікат")</f>
        <v>Завантажити сертифікат</v>
      </c>
    </row>
    <row r="729" spans="1:5" x14ac:dyDescent="0.3">
      <c r="A729" t="s">
        <v>1759</v>
      </c>
      <c r="B729" t="s">
        <v>5</v>
      </c>
      <c r="C729" t="s">
        <v>1760</v>
      </c>
      <c r="D729" t="s">
        <v>1748</v>
      </c>
      <c r="E729" t="str">
        <f>HYPERLINK("https://talan.bank.gov.ua/get-user-certificate/nQenUC4NXAn8kgxUC7B-","Завантажити сертифікат")</f>
        <v>Завантажити сертифікат</v>
      </c>
    </row>
    <row r="730" spans="1:5" x14ac:dyDescent="0.3">
      <c r="A730" t="s">
        <v>1761</v>
      </c>
      <c r="B730" t="s">
        <v>5</v>
      </c>
      <c r="C730" t="s">
        <v>1762</v>
      </c>
      <c r="D730" t="s">
        <v>1748</v>
      </c>
      <c r="E730" t="str">
        <f>HYPERLINK("https://talan.bank.gov.ua/get-user-certificate/nQenUWxPrsHiNZT4WDeD","Завантажити сертифікат")</f>
        <v>Завантажити сертифікат</v>
      </c>
    </row>
    <row r="731" spans="1:5" x14ac:dyDescent="0.3">
      <c r="A731" t="s">
        <v>1763</v>
      </c>
      <c r="B731" t="s">
        <v>5</v>
      </c>
      <c r="C731" t="s">
        <v>1764</v>
      </c>
      <c r="D731" t="s">
        <v>1765</v>
      </c>
      <c r="E731" t="str">
        <f>HYPERLINK("https://talan.bank.gov.ua/get-user-certificate/nQenUSJj9Lm-bjJEIRY6","Завантажити сертифікат")</f>
        <v>Завантажити сертифікат</v>
      </c>
    </row>
    <row r="732" spans="1:5" x14ac:dyDescent="0.3">
      <c r="A732" t="s">
        <v>1766</v>
      </c>
      <c r="B732" t="s">
        <v>5</v>
      </c>
      <c r="C732" t="s">
        <v>1767</v>
      </c>
      <c r="D732" t="s">
        <v>1768</v>
      </c>
      <c r="E732" t="str">
        <f>HYPERLINK("https://talan.bank.gov.ua/get-user-certificate/nQenUaUyy_T0gBmm5o8C","Завантажити сертифікат")</f>
        <v>Завантажити сертифікат</v>
      </c>
    </row>
    <row r="733" spans="1:5" x14ac:dyDescent="0.3">
      <c r="A733" t="s">
        <v>1769</v>
      </c>
      <c r="B733" t="s">
        <v>5</v>
      </c>
      <c r="C733" t="s">
        <v>1770</v>
      </c>
      <c r="D733" t="s">
        <v>1768</v>
      </c>
      <c r="E733" t="str">
        <f>HYPERLINK("https://talan.bank.gov.ua/get-user-certificate/nQenUjdSMYBuYKdqoonR","Завантажити сертифікат")</f>
        <v>Завантажити сертифікат</v>
      </c>
    </row>
    <row r="734" spans="1:5" x14ac:dyDescent="0.3">
      <c r="A734" t="s">
        <v>1771</v>
      </c>
      <c r="B734" t="s">
        <v>5</v>
      </c>
      <c r="C734" t="s">
        <v>1772</v>
      </c>
      <c r="D734" t="s">
        <v>1768</v>
      </c>
      <c r="E734" t="str">
        <f>HYPERLINK("https://talan.bank.gov.ua/get-user-certificate/nQenUbOLTOCvUIysoXrL","Завантажити сертифікат")</f>
        <v>Завантажити сертифікат</v>
      </c>
    </row>
    <row r="735" spans="1:5" x14ac:dyDescent="0.3">
      <c r="A735" t="s">
        <v>1773</v>
      </c>
      <c r="B735" t="s">
        <v>5</v>
      </c>
      <c r="C735" t="s">
        <v>1774</v>
      </c>
      <c r="D735" t="s">
        <v>1768</v>
      </c>
      <c r="E735" t="str">
        <f>HYPERLINK("https://talan.bank.gov.ua/get-user-certificate/nQenUt84CE4lZFIVYIxK","Завантажити сертифікат")</f>
        <v>Завантажити сертифікат</v>
      </c>
    </row>
    <row r="736" spans="1:5" x14ac:dyDescent="0.3">
      <c r="A736" t="s">
        <v>1775</v>
      </c>
      <c r="B736" t="s">
        <v>5</v>
      </c>
      <c r="C736" t="s">
        <v>1776</v>
      </c>
      <c r="D736" t="s">
        <v>1768</v>
      </c>
      <c r="E736" t="str">
        <f>HYPERLINK("https://talan.bank.gov.ua/get-user-certificate/nQenUWDySQnz5jIoLWki","Завантажити сертифікат")</f>
        <v>Завантажити сертифікат</v>
      </c>
    </row>
    <row r="737" spans="1:5" x14ac:dyDescent="0.3">
      <c r="A737" t="s">
        <v>1777</v>
      </c>
      <c r="B737" t="s">
        <v>5</v>
      </c>
      <c r="C737" t="s">
        <v>1778</v>
      </c>
      <c r="D737" t="s">
        <v>1768</v>
      </c>
      <c r="E737" t="str">
        <f>HYPERLINK("https://talan.bank.gov.ua/get-user-certificate/nQenUQSO4AV46WmwcU7I","Завантажити сертифікат")</f>
        <v>Завантажити сертифікат</v>
      </c>
    </row>
    <row r="738" spans="1:5" x14ac:dyDescent="0.3">
      <c r="A738" t="s">
        <v>1779</v>
      </c>
      <c r="B738" t="s">
        <v>5</v>
      </c>
      <c r="C738" t="s">
        <v>1780</v>
      </c>
      <c r="D738" t="s">
        <v>1768</v>
      </c>
      <c r="E738" t="str">
        <f>HYPERLINK("https://talan.bank.gov.ua/get-user-certificate/nQenUlLt-ofFtLi_ORmj","Завантажити сертифікат")</f>
        <v>Завантажити сертифікат</v>
      </c>
    </row>
    <row r="739" spans="1:5" x14ac:dyDescent="0.3">
      <c r="A739" t="s">
        <v>1781</v>
      </c>
      <c r="B739" t="s">
        <v>5</v>
      </c>
      <c r="C739" t="s">
        <v>1782</v>
      </c>
      <c r="D739" t="s">
        <v>1768</v>
      </c>
      <c r="E739" t="str">
        <f>HYPERLINK("https://talan.bank.gov.ua/get-user-certificate/nQenUpvU6RHkJhl6AAHR","Завантажити сертифікат")</f>
        <v>Завантажити сертифікат</v>
      </c>
    </row>
    <row r="740" spans="1:5" x14ac:dyDescent="0.3">
      <c r="A740" t="s">
        <v>1783</v>
      </c>
      <c r="B740" t="s">
        <v>5</v>
      </c>
      <c r="C740" t="s">
        <v>1784</v>
      </c>
      <c r="D740" t="s">
        <v>1768</v>
      </c>
      <c r="E740" t="str">
        <f>HYPERLINK("https://talan.bank.gov.ua/get-user-certificate/nQenU3jTQmDhhyGBGNTQ","Завантажити сертифікат")</f>
        <v>Завантажити сертифікат</v>
      </c>
    </row>
    <row r="741" spans="1:5" x14ac:dyDescent="0.3">
      <c r="A741" t="s">
        <v>1785</v>
      </c>
      <c r="B741" t="s">
        <v>5</v>
      </c>
      <c r="C741" t="s">
        <v>1786</v>
      </c>
      <c r="D741" t="s">
        <v>1768</v>
      </c>
      <c r="E741" t="str">
        <f>HYPERLINK("https://talan.bank.gov.ua/get-user-certificate/nQenUNHxdmbh-1JqOoWA","Завантажити сертифікат")</f>
        <v>Завантажити сертифікат</v>
      </c>
    </row>
    <row r="742" spans="1:5" x14ac:dyDescent="0.3">
      <c r="A742" t="s">
        <v>1787</v>
      </c>
      <c r="B742" t="s">
        <v>5</v>
      </c>
      <c r="C742" t="s">
        <v>1788</v>
      </c>
      <c r="D742" t="s">
        <v>1768</v>
      </c>
      <c r="E742" t="str">
        <f>HYPERLINK("https://talan.bank.gov.ua/get-user-certificate/nQenUc9glCxmhFkmFJiO","Завантажити сертифікат")</f>
        <v>Завантажити сертифікат</v>
      </c>
    </row>
    <row r="743" spans="1:5" x14ac:dyDescent="0.3">
      <c r="A743" t="s">
        <v>1789</v>
      </c>
      <c r="B743" t="s">
        <v>5</v>
      </c>
      <c r="C743" t="s">
        <v>1790</v>
      </c>
      <c r="D743" t="s">
        <v>1768</v>
      </c>
      <c r="E743" t="str">
        <f>HYPERLINK("https://talan.bank.gov.ua/get-user-certificate/nQenUutXXMjZD_Jj94kO","Завантажити сертифікат")</f>
        <v>Завантажити сертифікат</v>
      </c>
    </row>
    <row r="744" spans="1:5" x14ac:dyDescent="0.3">
      <c r="A744" t="s">
        <v>1791</v>
      </c>
      <c r="B744" t="s">
        <v>5</v>
      </c>
      <c r="C744" t="s">
        <v>1792</v>
      </c>
      <c r="D744" t="s">
        <v>1768</v>
      </c>
      <c r="E744" t="str">
        <f>HYPERLINK("https://talan.bank.gov.ua/get-user-certificate/nQenUGO4OFokgnzwtKMc","Завантажити сертифікат")</f>
        <v>Завантажити сертифікат</v>
      </c>
    </row>
    <row r="745" spans="1:5" x14ac:dyDescent="0.3">
      <c r="A745" t="s">
        <v>1793</v>
      </c>
      <c r="B745" t="s">
        <v>5</v>
      </c>
      <c r="C745" t="s">
        <v>1794</v>
      </c>
      <c r="D745" t="s">
        <v>1768</v>
      </c>
      <c r="E745" t="str">
        <f>HYPERLINK("https://talan.bank.gov.ua/get-user-certificate/nQenU-Sare66mdVOkMtX","Завантажити сертифікат")</f>
        <v>Завантажити сертифікат</v>
      </c>
    </row>
    <row r="746" spans="1:5" x14ac:dyDescent="0.3">
      <c r="A746" t="s">
        <v>1795</v>
      </c>
      <c r="B746" t="s">
        <v>5</v>
      </c>
      <c r="C746" t="s">
        <v>1796</v>
      </c>
      <c r="D746" t="s">
        <v>1768</v>
      </c>
      <c r="E746" t="str">
        <f>HYPERLINK("https://talan.bank.gov.ua/get-user-certificate/nQenUOk73y9_6u0z-EU4","Завантажити сертифікат")</f>
        <v>Завантажити сертифікат</v>
      </c>
    </row>
    <row r="747" spans="1:5" x14ac:dyDescent="0.3">
      <c r="A747" t="s">
        <v>1797</v>
      </c>
      <c r="B747" t="s">
        <v>5</v>
      </c>
      <c r="C747" t="s">
        <v>1798</v>
      </c>
      <c r="D747" t="s">
        <v>1768</v>
      </c>
      <c r="E747" t="str">
        <f>HYPERLINK("https://talan.bank.gov.ua/get-user-certificate/nQenU6aMX0Gq377lrDKo","Завантажити сертифікат")</f>
        <v>Завантажити сертифікат</v>
      </c>
    </row>
    <row r="748" spans="1:5" x14ac:dyDescent="0.3">
      <c r="A748" t="s">
        <v>1799</v>
      </c>
      <c r="B748" t="s">
        <v>5</v>
      </c>
      <c r="C748" t="s">
        <v>1800</v>
      </c>
      <c r="D748" t="s">
        <v>1768</v>
      </c>
      <c r="E748" t="str">
        <f>HYPERLINK("https://talan.bank.gov.ua/get-user-certificate/nQenUYODr6vZldNOTnK4","Завантажити сертифікат")</f>
        <v>Завантажити сертифікат</v>
      </c>
    </row>
    <row r="749" spans="1:5" x14ac:dyDescent="0.3">
      <c r="A749" t="s">
        <v>1801</v>
      </c>
      <c r="B749" t="s">
        <v>5</v>
      </c>
      <c r="C749" t="s">
        <v>1802</v>
      </c>
      <c r="D749" t="s">
        <v>1768</v>
      </c>
      <c r="E749" t="str">
        <f>HYPERLINK("https://talan.bank.gov.ua/get-user-certificate/nQenURUU4Cm--AFEA7PX","Завантажити сертифікат")</f>
        <v>Завантажити сертифікат</v>
      </c>
    </row>
    <row r="750" spans="1:5" x14ac:dyDescent="0.3">
      <c r="A750" t="s">
        <v>1803</v>
      </c>
      <c r="B750" t="s">
        <v>5</v>
      </c>
      <c r="C750" t="s">
        <v>1804</v>
      </c>
      <c r="D750" t="s">
        <v>1768</v>
      </c>
      <c r="E750" t="str">
        <f>HYPERLINK("https://talan.bank.gov.ua/get-user-certificate/nQenUyLryOJa-N4CfjGr","Завантажити сертифікат")</f>
        <v>Завантажити сертифікат</v>
      </c>
    </row>
    <row r="751" spans="1:5" x14ac:dyDescent="0.3">
      <c r="A751" t="s">
        <v>1805</v>
      </c>
      <c r="B751" t="s">
        <v>5</v>
      </c>
      <c r="C751" t="s">
        <v>1806</v>
      </c>
      <c r="D751" t="s">
        <v>1768</v>
      </c>
      <c r="E751" t="str">
        <f>HYPERLINK("https://talan.bank.gov.ua/get-user-certificate/nQenUKAI57hM9v2oBFzf","Завантажити сертифікат")</f>
        <v>Завантажити сертифікат</v>
      </c>
    </row>
    <row r="752" spans="1:5" x14ac:dyDescent="0.3">
      <c r="A752" t="s">
        <v>1807</v>
      </c>
      <c r="B752" t="s">
        <v>5</v>
      </c>
      <c r="C752" t="s">
        <v>1808</v>
      </c>
      <c r="D752" t="s">
        <v>1768</v>
      </c>
      <c r="E752" t="str">
        <f>HYPERLINK("https://talan.bank.gov.ua/get-user-certificate/nQenUvoe3Si_ustxWMk5","Завантажити сертифікат")</f>
        <v>Завантажити сертифікат</v>
      </c>
    </row>
    <row r="753" spans="1:5" x14ac:dyDescent="0.3">
      <c r="A753" t="s">
        <v>1809</v>
      </c>
      <c r="B753" t="s">
        <v>5</v>
      </c>
      <c r="C753" t="s">
        <v>1810</v>
      </c>
      <c r="D753" t="s">
        <v>1811</v>
      </c>
      <c r="E753" t="str">
        <f>HYPERLINK("https://talan.bank.gov.ua/get-user-certificate/nQenUIjBKuEnLW9D8vUg","Завантажити сертифікат")</f>
        <v>Завантажити сертифікат</v>
      </c>
    </row>
    <row r="754" spans="1:5" x14ac:dyDescent="0.3">
      <c r="A754" t="s">
        <v>1812</v>
      </c>
      <c r="B754" t="s">
        <v>5</v>
      </c>
      <c r="C754" t="s">
        <v>1813</v>
      </c>
      <c r="D754" t="s">
        <v>1814</v>
      </c>
      <c r="E754" t="str">
        <f>HYPERLINK("https://talan.bank.gov.ua/get-user-certificate/nQenUyGkjXZ3gCMU6wOl","Завантажити сертифікат")</f>
        <v>Завантажити сертифікат</v>
      </c>
    </row>
    <row r="755" spans="1:5" x14ac:dyDescent="0.3">
      <c r="A755" t="s">
        <v>1815</v>
      </c>
      <c r="B755" t="s">
        <v>5</v>
      </c>
      <c r="C755" t="s">
        <v>1816</v>
      </c>
      <c r="D755" t="s">
        <v>1817</v>
      </c>
      <c r="E755" t="str">
        <f>HYPERLINK("https://talan.bank.gov.ua/get-user-certificate/nQenUGJ6LGGbcrbwRUI_","Завантажити сертифікат")</f>
        <v>Завантажити сертифікат</v>
      </c>
    </row>
    <row r="756" spans="1:5" x14ac:dyDescent="0.3">
      <c r="A756" t="s">
        <v>1818</v>
      </c>
      <c r="B756" t="s">
        <v>5</v>
      </c>
      <c r="C756" t="s">
        <v>1819</v>
      </c>
      <c r="D756" t="s">
        <v>1817</v>
      </c>
      <c r="E756" t="str">
        <f>HYPERLINK("https://talan.bank.gov.ua/get-user-certificate/nQenUHCOTQHR_kmYiuTH","Завантажити сертифікат")</f>
        <v>Завантажити сертифікат</v>
      </c>
    </row>
    <row r="757" spans="1:5" x14ac:dyDescent="0.3">
      <c r="A757" t="s">
        <v>1820</v>
      </c>
      <c r="B757" t="s">
        <v>5</v>
      </c>
      <c r="C757" t="s">
        <v>1821</v>
      </c>
      <c r="D757" t="s">
        <v>1822</v>
      </c>
      <c r="E757" t="str">
        <f>HYPERLINK("https://talan.bank.gov.ua/get-user-certificate/nQenUTGbZo6a203jVRLf","Завантажити сертифікат")</f>
        <v>Завантажити сертифікат</v>
      </c>
    </row>
    <row r="758" spans="1:5" x14ac:dyDescent="0.3">
      <c r="A758" t="s">
        <v>1823</v>
      </c>
      <c r="B758" t="s">
        <v>5</v>
      </c>
      <c r="C758" t="s">
        <v>1824</v>
      </c>
      <c r="D758" t="s">
        <v>1825</v>
      </c>
      <c r="E758" t="str">
        <f>HYPERLINK("https://talan.bank.gov.ua/get-user-certificate/nQenU4UaE_hRixhz4SJl","Завантажити сертифікат")</f>
        <v>Завантажити сертифікат</v>
      </c>
    </row>
    <row r="759" spans="1:5" x14ac:dyDescent="0.3">
      <c r="A759" t="s">
        <v>1826</v>
      </c>
      <c r="B759" t="s">
        <v>5</v>
      </c>
      <c r="C759" t="s">
        <v>1827</v>
      </c>
      <c r="D759" t="s">
        <v>1828</v>
      </c>
      <c r="E759" t="str">
        <f>HYPERLINK("https://talan.bank.gov.ua/get-user-certificate/nQenUT1_gUMmTG4rB3CP","Завантажити сертифікат")</f>
        <v>Завантажити сертифікат</v>
      </c>
    </row>
    <row r="760" spans="1:5" x14ac:dyDescent="0.3">
      <c r="A760" t="s">
        <v>1829</v>
      </c>
      <c r="B760" t="s">
        <v>5</v>
      </c>
      <c r="C760" t="s">
        <v>1830</v>
      </c>
      <c r="D760" t="s">
        <v>1831</v>
      </c>
      <c r="E760" t="str">
        <f>HYPERLINK("https://talan.bank.gov.ua/get-user-certificate/nQenUi4Bl9D6CY6gg9AW","Завантажити сертифікат")</f>
        <v>Завантажити сертифікат</v>
      </c>
    </row>
    <row r="761" spans="1:5" x14ac:dyDescent="0.3">
      <c r="A761" t="s">
        <v>1832</v>
      </c>
      <c r="B761" t="s">
        <v>5</v>
      </c>
      <c r="C761" t="s">
        <v>1833</v>
      </c>
      <c r="D761" t="s">
        <v>1831</v>
      </c>
      <c r="E761" t="str">
        <f>HYPERLINK("https://talan.bank.gov.ua/get-user-certificate/nQenU0Qx4_TuSJQZORUr","Завантажити сертифікат")</f>
        <v>Завантажити сертифікат</v>
      </c>
    </row>
    <row r="762" spans="1:5" x14ac:dyDescent="0.3">
      <c r="A762" t="s">
        <v>1834</v>
      </c>
      <c r="B762" t="s">
        <v>5</v>
      </c>
      <c r="C762" t="s">
        <v>1835</v>
      </c>
      <c r="D762" t="s">
        <v>1831</v>
      </c>
      <c r="E762" t="str">
        <f>HYPERLINK("https://talan.bank.gov.ua/get-user-certificate/nQenUt6H_rHyUlHBESMx","Завантажити сертифікат")</f>
        <v>Завантажити сертифікат</v>
      </c>
    </row>
    <row r="763" spans="1:5" x14ac:dyDescent="0.3">
      <c r="A763" t="s">
        <v>1836</v>
      </c>
      <c r="B763" t="s">
        <v>5</v>
      </c>
      <c r="C763" t="s">
        <v>1837</v>
      </c>
      <c r="D763" t="s">
        <v>1831</v>
      </c>
      <c r="E763" t="str">
        <f>HYPERLINK("https://talan.bank.gov.ua/get-user-certificate/nQenUrVpLElTPH3v0u7r","Завантажити сертифікат")</f>
        <v>Завантажити сертифікат</v>
      </c>
    </row>
    <row r="764" spans="1:5" x14ac:dyDescent="0.3">
      <c r="A764" t="s">
        <v>1838</v>
      </c>
      <c r="B764" t="s">
        <v>5</v>
      </c>
      <c r="C764" t="s">
        <v>1839</v>
      </c>
      <c r="D764" t="s">
        <v>1831</v>
      </c>
      <c r="E764" t="str">
        <f>HYPERLINK("https://talan.bank.gov.ua/get-user-certificate/nQenU_W8MO-2SwHkiGYH","Завантажити сертифікат")</f>
        <v>Завантажити сертифікат</v>
      </c>
    </row>
    <row r="765" spans="1:5" x14ac:dyDescent="0.3">
      <c r="A765" t="s">
        <v>1840</v>
      </c>
      <c r="B765" t="s">
        <v>5</v>
      </c>
      <c r="C765" t="s">
        <v>1841</v>
      </c>
      <c r="D765" t="s">
        <v>1831</v>
      </c>
      <c r="E765" t="str">
        <f>HYPERLINK("https://talan.bank.gov.ua/get-user-certificate/nQenUgvXHXoz6B6-NhTx","Завантажити сертифікат")</f>
        <v>Завантажити сертифікат</v>
      </c>
    </row>
    <row r="766" spans="1:5" x14ac:dyDescent="0.3">
      <c r="A766" t="s">
        <v>1842</v>
      </c>
      <c r="B766" t="s">
        <v>5</v>
      </c>
      <c r="C766" t="s">
        <v>1843</v>
      </c>
      <c r="D766" t="s">
        <v>1831</v>
      </c>
      <c r="E766" t="str">
        <f>HYPERLINK("https://talan.bank.gov.ua/get-user-certificate/nQenUBXJBKzgCKSdHPwm","Завантажити сертифікат")</f>
        <v>Завантажити сертифікат</v>
      </c>
    </row>
    <row r="767" spans="1:5" x14ac:dyDescent="0.3">
      <c r="A767" t="s">
        <v>1844</v>
      </c>
      <c r="B767" t="s">
        <v>5</v>
      </c>
      <c r="C767" t="s">
        <v>1845</v>
      </c>
      <c r="D767" t="s">
        <v>1831</v>
      </c>
      <c r="E767" t="str">
        <f>HYPERLINK("https://talan.bank.gov.ua/get-user-certificate/nQenUUe1XYXkNo4-VCwn","Завантажити сертифікат")</f>
        <v>Завантажити сертифікат</v>
      </c>
    </row>
    <row r="768" spans="1:5" x14ac:dyDescent="0.3">
      <c r="A768" t="s">
        <v>1846</v>
      </c>
      <c r="B768" t="s">
        <v>5</v>
      </c>
      <c r="C768" t="s">
        <v>1847</v>
      </c>
      <c r="D768" t="s">
        <v>1831</v>
      </c>
      <c r="E768" t="str">
        <f>HYPERLINK("https://talan.bank.gov.ua/get-user-certificate/nQenUQMEsdfDaIZbEI-9","Завантажити сертифікат")</f>
        <v>Завантажити сертифікат</v>
      </c>
    </row>
    <row r="769" spans="1:5" x14ac:dyDescent="0.3">
      <c r="A769" t="s">
        <v>1848</v>
      </c>
      <c r="B769" t="s">
        <v>5</v>
      </c>
      <c r="C769" t="s">
        <v>1849</v>
      </c>
      <c r="D769" t="s">
        <v>1831</v>
      </c>
      <c r="E769" t="str">
        <f>HYPERLINK("https://talan.bank.gov.ua/get-user-certificate/nQenUS0PDgBOjj7JN9mi","Завантажити сертифікат")</f>
        <v>Завантажити сертифікат</v>
      </c>
    </row>
    <row r="770" spans="1:5" x14ac:dyDescent="0.3">
      <c r="A770" t="s">
        <v>1850</v>
      </c>
      <c r="B770" t="s">
        <v>5</v>
      </c>
      <c r="C770" t="s">
        <v>1851</v>
      </c>
      <c r="D770" t="s">
        <v>1831</v>
      </c>
      <c r="E770" t="str">
        <f>HYPERLINK("https://talan.bank.gov.ua/get-user-certificate/nQenUovhmkwRyYicMoeH","Завантажити сертифікат")</f>
        <v>Завантажити сертифікат</v>
      </c>
    </row>
    <row r="771" spans="1:5" x14ac:dyDescent="0.3">
      <c r="A771" t="s">
        <v>1852</v>
      </c>
      <c r="B771" t="s">
        <v>5</v>
      </c>
      <c r="C771" t="s">
        <v>1853</v>
      </c>
      <c r="D771" t="s">
        <v>1831</v>
      </c>
      <c r="E771" t="str">
        <f>HYPERLINK("https://talan.bank.gov.ua/get-user-certificate/nQenUSFGmDKG9aOFjIUx","Завантажити сертифікат")</f>
        <v>Завантажити сертифікат</v>
      </c>
    </row>
    <row r="772" spans="1:5" x14ac:dyDescent="0.3">
      <c r="A772" t="s">
        <v>1854</v>
      </c>
      <c r="B772" t="s">
        <v>5</v>
      </c>
      <c r="C772" t="s">
        <v>1855</v>
      </c>
      <c r="D772" t="s">
        <v>1831</v>
      </c>
      <c r="E772" t="str">
        <f>HYPERLINK("https://talan.bank.gov.ua/get-user-certificate/nQenUTD9p2--18_5CEq5","Завантажити сертифікат")</f>
        <v>Завантажити сертифікат</v>
      </c>
    </row>
    <row r="773" spans="1:5" x14ac:dyDescent="0.3">
      <c r="A773" t="s">
        <v>1856</v>
      </c>
      <c r="B773" t="s">
        <v>5</v>
      </c>
      <c r="C773" t="s">
        <v>1857</v>
      </c>
      <c r="D773" t="s">
        <v>1831</v>
      </c>
      <c r="E773" t="str">
        <f>HYPERLINK("https://talan.bank.gov.ua/get-user-certificate/nQenUNQoQ7vrDiMu7Uxi","Завантажити сертифікат")</f>
        <v>Завантажити сертифікат</v>
      </c>
    </row>
    <row r="774" spans="1:5" x14ac:dyDescent="0.3">
      <c r="A774" t="s">
        <v>1858</v>
      </c>
      <c r="B774" t="s">
        <v>5</v>
      </c>
      <c r="C774" t="s">
        <v>1859</v>
      </c>
      <c r="D774" t="s">
        <v>1831</v>
      </c>
      <c r="E774" t="str">
        <f>HYPERLINK("https://talan.bank.gov.ua/get-user-certificate/nQenUH2Hbq_srln14kkf","Завантажити сертифікат")</f>
        <v>Завантажити сертифікат</v>
      </c>
    </row>
    <row r="775" spans="1:5" x14ac:dyDescent="0.3">
      <c r="A775" t="s">
        <v>1860</v>
      </c>
      <c r="B775" t="s">
        <v>5</v>
      </c>
      <c r="C775" t="s">
        <v>1861</v>
      </c>
      <c r="D775" t="s">
        <v>1831</v>
      </c>
      <c r="E775" t="str">
        <f>HYPERLINK("https://talan.bank.gov.ua/get-user-certificate/nQenUNHj0yChHz2cMBwM","Завантажити сертифікат")</f>
        <v>Завантажити сертифікат</v>
      </c>
    </row>
    <row r="776" spans="1:5" x14ac:dyDescent="0.3">
      <c r="A776" t="s">
        <v>1862</v>
      </c>
      <c r="B776" t="s">
        <v>5</v>
      </c>
      <c r="C776" t="s">
        <v>1863</v>
      </c>
      <c r="D776" t="s">
        <v>1831</v>
      </c>
      <c r="E776" t="str">
        <f>HYPERLINK("https://talan.bank.gov.ua/get-user-certificate/nQenULGxaHn-RPbIwG-h","Завантажити сертифікат")</f>
        <v>Завантажити сертифікат</v>
      </c>
    </row>
    <row r="777" spans="1:5" x14ac:dyDescent="0.3">
      <c r="A777" t="s">
        <v>1864</v>
      </c>
      <c r="B777" t="s">
        <v>5</v>
      </c>
      <c r="C777" t="s">
        <v>1865</v>
      </c>
      <c r="D777" t="s">
        <v>1866</v>
      </c>
      <c r="E777" t="str">
        <f>HYPERLINK("https://talan.bank.gov.ua/get-user-certificate/nQenU89TlroO6nOPzWTq","Завантажити сертифікат")</f>
        <v>Завантажити сертифікат</v>
      </c>
    </row>
    <row r="778" spans="1:5" x14ac:dyDescent="0.3">
      <c r="A778" t="s">
        <v>1867</v>
      </c>
      <c r="B778" t="s">
        <v>5</v>
      </c>
      <c r="C778" t="s">
        <v>1868</v>
      </c>
      <c r="D778" t="s">
        <v>1866</v>
      </c>
      <c r="E778" t="str">
        <f>HYPERLINK("https://talan.bank.gov.ua/get-user-certificate/nQenUdQAAZrT8OSze3Mx","Завантажити сертифікат")</f>
        <v>Завантажити сертифікат</v>
      </c>
    </row>
    <row r="779" spans="1:5" x14ac:dyDescent="0.3">
      <c r="A779" t="s">
        <v>1869</v>
      </c>
      <c r="B779" t="s">
        <v>5</v>
      </c>
      <c r="C779" t="s">
        <v>1870</v>
      </c>
      <c r="D779" t="s">
        <v>1871</v>
      </c>
      <c r="E779" t="str">
        <f>HYPERLINK("https://talan.bank.gov.ua/get-user-certificate/nQenUM9nRbQBEYjq5wFu","Завантажити сертифікат")</f>
        <v>Завантажити сертифікат</v>
      </c>
    </row>
    <row r="780" spans="1:5" x14ac:dyDescent="0.3">
      <c r="A780" t="s">
        <v>1872</v>
      </c>
      <c r="B780" t="s">
        <v>5</v>
      </c>
      <c r="C780" t="s">
        <v>1873</v>
      </c>
      <c r="D780" t="s">
        <v>1871</v>
      </c>
      <c r="E780" t="str">
        <f>HYPERLINK("https://talan.bank.gov.ua/get-user-certificate/nQenUqd-8feUVmK4bOl3","Завантажити сертифікат")</f>
        <v>Завантажити сертифікат</v>
      </c>
    </row>
    <row r="781" spans="1:5" x14ac:dyDescent="0.3">
      <c r="A781" t="s">
        <v>1874</v>
      </c>
      <c r="B781" t="s">
        <v>5</v>
      </c>
      <c r="C781" t="s">
        <v>1875</v>
      </c>
      <c r="D781" t="s">
        <v>1871</v>
      </c>
      <c r="E781" t="str">
        <f>HYPERLINK("https://talan.bank.gov.ua/get-user-certificate/nQenUCiRlPgqy84OktfO","Завантажити сертифікат")</f>
        <v>Завантажити сертифікат</v>
      </c>
    </row>
    <row r="782" spans="1:5" x14ac:dyDescent="0.3">
      <c r="A782" t="s">
        <v>1876</v>
      </c>
      <c r="B782" t="s">
        <v>5</v>
      </c>
      <c r="C782" t="s">
        <v>1877</v>
      </c>
      <c r="D782" t="s">
        <v>1871</v>
      </c>
      <c r="E782" t="str">
        <f>HYPERLINK("https://talan.bank.gov.ua/get-user-certificate/nQenU5Kb-eJWFTlymCsj","Завантажити сертифікат")</f>
        <v>Завантажити сертифікат</v>
      </c>
    </row>
    <row r="783" spans="1:5" x14ac:dyDescent="0.3">
      <c r="A783" t="s">
        <v>1878</v>
      </c>
      <c r="B783" t="s">
        <v>5</v>
      </c>
      <c r="C783" t="s">
        <v>1879</v>
      </c>
      <c r="D783" t="s">
        <v>1871</v>
      </c>
      <c r="E783" t="str">
        <f>HYPERLINK("https://talan.bank.gov.ua/get-user-certificate/nQenUcTSiDmjyMF1pX_0","Завантажити сертифікат")</f>
        <v>Завантажити сертифікат</v>
      </c>
    </row>
    <row r="784" spans="1:5" x14ac:dyDescent="0.3">
      <c r="A784" t="s">
        <v>1880</v>
      </c>
      <c r="B784" t="s">
        <v>5</v>
      </c>
      <c r="C784" t="s">
        <v>1881</v>
      </c>
      <c r="D784" t="s">
        <v>1871</v>
      </c>
      <c r="E784" t="str">
        <f>HYPERLINK("https://talan.bank.gov.ua/get-user-certificate/nQenUh1C9PVZbewUao-C","Завантажити сертифікат")</f>
        <v>Завантажити сертифікат</v>
      </c>
    </row>
    <row r="785" spans="1:5" x14ac:dyDescent="0.3">
      <c r="A785" t="s">
        <v>1882</v>
      </c>
      <c r="B785" t="s">
        <v>5</v>
      </c>
      <c r="C785" t="s">
        <v>1883</v>
      </c>
      <c r="D785" t="s">
        <v>1871</v>
      </c>
      <c r="E785" t="str">
        <f>HYPERLINK("https://talan.bank.gov.ua/get-user-certificate/nQenU4ZMBCTgzMQIUyCY","Завантажити сертифікат")</f>
        <v>Завантажити сертифікат</v>
      </c>
    </row>
    <row r="786" spans="1:5" x14ac:dyDescent="0.3">
      <c r="A786" t="s">
        <v>1884</v>
      </c>
      <c r="B786" t="s">
        <v>5</v>
      </c>
      <c r="C786" t="s">
        <v>1885</v>
      </c>
      <c r="D786" t="s">
        <v>1871</v>
      </c>
      <c r="E786" t="str">
        <f>HYPERLINK("https://talan.bank.gov.ua/get-user-certificate/nQenUxGFXlPw2ka9y1N2","Завантажити сертифікат")</f>
        <v>Завантажити сертифікат</v>
      </c>
    </row>
    <row r="787" spans="1:5" x14ac:dyDescent="0.3">
      <c r="A787" t="s">
        <v>1886</v>
      </c>
      <c r="B787" t="s">
        <v>5</v>
      </c>
      <c r="C787" t="s">
        <v>1887</v>
      </c>
      <c r="D787" t="s">
        <v>1871</v>
      </c>
      <c r="E787" t="str">
        <f>HYPERLINK("https://talan.bank.gov.ua/get-user-certificate/nQenUZLuMMp_-Js_AT5P","Завантажити сертифікат")</f>
        <v>Завантажити сертифікат</v>
      </c>
    </row>
    <row r="788" spans="1:5" x14ac:dyDescent="0.3">
      <c r="A788" t="s">
        <v>1888</v>
      </c>
      <c r="B788" t="s">
        <v>5</v>
      </c>
      <c r="C788" t="s">
        <v>1889</v>
      </c>
      <c r="D788" t="s">
        <v>1871</v>
      </c>
      <c r="E788" t="str">
        <f>HYPERLINK("https://talan.bank.gov.ua/get-user-certificate/nQenU9F7zr_N_tIbBc2i","Завантажити сертифікат")</f>
        <v>Завантажити сертифікат</v>
      </c>
    </row>
    <row r="789" spans="1:5" x14ac:dyDescent="0.3">
      <c r="A789" t="s">
        <v>1890</v>
      </c>
      <c r="B789" t="s">
        <v>5</v>
      </c>
      <c r="C789" t="s">
        <v>1891</v>
      </c>
      <c r="D789" t="s">
        <v>1871</v>
      </c>
      <c r="E789" t="str">
        <f>HYPERLINK("https://talan.bank.gov.ua/get-user-certificate/nQenULCxHm12KS2ZvAMO","Завантажити сертифікат")</f>
        <v>Завантажити сертифікат</v>
      </c>
    </row>
    <row r="790" spans="1:5" x14ac:dyDescent="0.3">
      <c r="A790" t="s">
        <v>1892</v>
      </c>
      <c r="B790" t="s">
        <v>5</v>
      </c>
      <c r="C790" t="s">
        <v>1893</v>
      </c>
      <c r="D790" t="s">
        <v>1871</v>
      </c>
      <c r="E790" t="str">
        <f>HYPERLINK("https://talan.bank.gov.ua/get-user-certificate/nQenUDKyOve2lyaicqdG","Завантажити сертифікат")</f>
        <v>Завантажити сертифікат</v>
      </c>
    </row>
    <row r="791" spans="1:5" x14ac:dyDescent="0.3">
      <c r="A791" t="s">
        <v>1894</v>
      </c>
      <c r="B791" t="s">
        <v>5</v>
      </c>
      <c r="C791" t="s">
        <v>1895</v>
      </c>
      <c r="D791" t="s">
        <v>1871</v>
      </c>
      <c r="E791" t="str">
        <f>HYPERLINK("https://talan.bank.gov.ua/get-user-certificate/nQenUQ-dFfazYX0zPwcQ","Завантажити сертифікат")</f>
        <v>Завантажити сертифікат</v>
      </c>
    </row>
    <row r="792" spans="1:5" x14ac:dyDescent="0.3">
      <c r="A792" t="s">
        <v>1896</v>
      </c>
      <c r="B792" t="s">
        <v>5</v>
      </c>
      <c r="C792" t="s">
        <v>1897</v>
      </c>
      <c r="D792" t="s">
        <v>1871</v>
      </c>
      <c r="E792" t="str">
        <f>HYPERLINK("https://talan.bank.gov.ua/get-user-certificate/nQenUz7Cx_UCRzwkL9u4","Завантажити сертифікат")</f>
        <v>Завантажити сертифікат</v>
      </c>
    </row>
    <row r="793" spans="1:5" x14ac:dyDescent="0.3">
      <c r="A793" t="s">
        <v>1898</v>
      </c>
      <c r="B793" t="s">
        <v>5</v>
      </c>
      <c r="C793" t="s">
        <v>1899</v>
      </c>
      <c r="D793" t="s">
        <v>1871</v>
      </c>
      <c r="E793" t="str">
        <f>HYPERLINK("https://talan.bank.gov.ua/get-user-certificate/nQenUbK8dEF3XUMfg2T8","Завантажити сертифікат")</f>
        <v>Завантажити сертифікат</v>
      </c>
    </row>
    <row r="794" spans="1:5" x14ac:dyDescent="0.3">
      <c r="A794" t="s">
        <v>1900</v>
      </c>
      <c r="B794" t="s">
        <v>5</v>
      </c>
      <c r="C794" t="s">
        <v>1901</v>
      </c>
      <c r="D794" t="s">
        <v>1871</v>
      </c>
      <c r="E794" t="str">
        <f>HYPERLINK("https://talan.bank.gov.ua/get-user-certificate/nQenUR2IGX92Nfp34Fg9","Завантажити сертифікат")</f>
        <v>Завантажити сертифікат</v>
      </c>
    </row>
    <row r="795" spans="1:5" x14ac:dyDescent="0.3">
      <c r="A795" t="s">
        <v>1902</v>
      </c>
      <c r="B795" t="s">
        <v>5</v>
      </c>
      <c r="C795" t="s">
        <v>1903</v>
      </c>
      <c r="D795" t="s">
        <v>1871</v>
      </c>
      <c r="E795" t="str">
        <f>HYPERLINK("https://talan.bank.gov.ua/get-user-certificate/nQenUafoQLBiCDb59r1M","Завантажити сертифікат")</f>
        <v>Завантажити сертифікат</v>
      </c>
    </row>
    <row r="796" spans="1:5" x14ac:dyDescent="0.3">
      <c r="A796" t="s">
        <v>1904</v>
      </c>
      <c r="B796" t="s">
        <v>5</v>
      </c>
      <c r="C796" t="s">
        <v>1905</v>
      </c>
      <c r="D796" t="s">
        <v>1871</v>
      </c>
      <c r="E796" t="str">
        <f>HYPERLINK("https://talan.bank.gov.ua/get-user-certificate/nQenUvnQEI0kkwdlWdpc","Завантажити сертифікат")</f>
        <v>Завантажити сертифікат</v>
      </c>
    </row>
    <row r="797" spans="1:5" x14ac:dyDescent="0.3">
      <c r="A797" t="s">
        <v>1906</v>
      </c>
      <c r="B797" t="s">
        <v>5</v>
      </c>
      <c r="C797" t="s">
        <v>1907</v>
      </c>
      <c r="D797" t="s">
        <v>1871</v>
      </c>
      <c r="E797" t="str">
        <f>HYPERLINK("https://talan.bank.gov.ua/get-user-certificate/nQenU80RR_yg2D4uAIAn","Завантажити сертифікат")</f>
        <v>Завантажити сертифікат</v>
      </c>
    </row>
    <row r="798" spans="1:5" x14ac:dyDescent="0.3">
      <c r="A798" t="s">
        <v>1908</v>
      </c>
      <c r="B798" t="s">
        <v>5</v>
      </c>
      <c r="C798" t="s">
        <v>1909</v>
      </c>
      <c r="D798" t="s">
        <v>1871</v>
      </c>
      <c r="E798" t="str">
        <f>HYPERLINK("https://talan.bank.gov.ua/get-user-certificate/nQenUFF7w40oKaEn7CcE","Завантажити сертифікат")</f>
        <v>Завантажити сертифікат</v>
      </c>
    </row>
    <row r="799" spans="1:5" x14ac:dyDescent="0.3">
      <c r="A799" t="s">
        <v>1910</v>
      </c>
      <c r="B799" t="s">
        <v>5</v>
      </c>
      <c r="C799" t="s">
        <v>1911</v>
      </c>
      <c r="D799" t="s">
        <v>1871</v>
      </c>
      <c r="E799" t="str">
        <f>HYPERLINK("https://talan.bank.gov.ua/get-user-certificate/nQenUoUY-ldTIfnvhQ4m","Завантажити сертифікат")</f>
        <v>Завантажити сертифікат</v>
      </c>
    </row>
    <row r="800" spans="1:5" x14ac:dyDescent="0.3">
      <c r="A800" t="s">
        <v>1912</v>
      </c>
      <c r="B800" t="s">
        <v>5</v>
      </c>
      <c r="C800" t="s">
        <v>1913</v>
      </c>
      <c r="D800" t="s">
        <v>1871</v>
      </c>
      <c r="E800" t="str">
        <f>HYPERLINK("https://talan.bank.gov.ua/get-user-certificate/nQenUZ2-DkcEeB2vIkrE","Завантажити сертифікат")</f>
        <v>Завантажити сертифікат</v>
      </c>
    </row>
    <row r="801" spans="1:5" x14ac:dyDescent="0.3">
      <c r="A801" t="s">
        <v>1914</v>
      </c>
      <c r="B801" t="s">
        <v>5</v>
      </c>
      <c r="C801" t="s">
        <v>1915</v>
      </c>
      <c r="D801" t="s">
        <v>1916</v>
      </c>
      <c r="E801" t="str">
        <f>HYPERLINK("https://talan.bank.gov.ua/get-user-certificate/nQenUNZ2KmKWR27dIpL_","Завантажити сертифікат")</f>
        <v>Завантажити сертифікат</v>
      </c>
    </row>
    <row r="802" spans="1:5" x14ac:dyDescent="0.3">
      <c r="A802" t="s">
        <v>1917</v>
      </c>
      <c r="B802" t="s">
        <v>5</v>
      </c>
      <c r="C802" t="s">
        <v>1918</v>
      </c>
      <c r="D802" t="s">
        <v>1916</v>
      </c>
      <c r="E802" t="str">
        <f>HYPERLINK("https://talan.bank.gov.ua/get-user-certificate/nQenUcEtU0nkffWM7ZJI","Завантажити сертифікат")</f>
        <v>Завантажити сертифікат</v>
      </c>
    </row>
    <row r="803" spans="1:5" x14ac:dyDescent="0.3">
      <c r="A803" t="s">
        <v>1919</v>
      </c>
      <c r="B803" t="s">
        <v>5</v>
      </c>
      <c r="C803" t="s">
        <v>1920</v>
      </c>
      <c r="D803" t="s">
        <v>1916</v>
      </c>
      <c r="E803" t="str">
        <f>HYPERLINK("https://talan.bank.gov.ua/get-user-certificate/nQenUGugcSQoN6lFSYrO","Завантажити сертифікат")</f>
        <v>Завантажити сертифікат</v>
      </c>
    </row>
    <row r="804" spans="1:5" x14ac:dyDescent="0.3">
      <c r="A804" t="s">
        <v>1921</v>
      </c>
      <c r="B804" t="s">
        <v>5</v>
      </c>
      <c r="C804" t="s">
        <v>1922</v>
      </c>
      <c r="D804" t="s">
        <v>1916</v>
      </c>
      <c r="E804" t="str">
        <f>HYPERLINK("https://talan.bank.gov.ua/get-user-certificate/nQenUsOWxtR8VBeAl09_","Завантажити сертифікат")</f>
        <v>Завантажити сертифікат</v>
      </c>
    </row>
    <row r="805" spans="1:5" x14ac:dyDescent="0.3">
      <c r="A805" t="s">
        <v>1923</v>
      </c>
      <c r="B805" t="s">
        <v>5</v>
      </c>
      <c r="C805" t="s">
        <v>1924</v>
      </c>
      <c r="D805" t="s">
        <v>1916</v>
      </c>
      <c r="E805" t="str">
        <f>HYPERLINK("https://talan.bank.gov.ua/get-user-certificate/nQenURBIdmGag--umKAj","Завантажити сертифікат")</f>
        <v>Завантажити сертифікат</v>
      </c>
    </row>
    <row r="806" spans="1:5" x14ac:dyDescent="0.3">
      <c r="A806" t="s">
        <v>1925</v>
      </c>
      <c r="B806" t="s">
        <v>5</v>
      </c>
      <c r="C806" t="s">
        <v>1926</v>
      </c>
      <c r="D806" t="s">
        <v>1916</v>
      </c>
      <c r="E806" t="str">
        <f>HYPERLINK("https://talan.bank.gov.ua/get-user-certificate/nQenU4UST7jFPgPHsGSi","Завантажити сертифікат")</f>
        <v>Завантажити сертифікат</v>
      </c>
    </row>
    <row r="807" spans="1:5" x14ac:dyDescent="0.3">
      <c r="A807" t="s">
        <v>1927</v>
      </c>
      <c r="B807" t="s">
        <v>5</v>
      </c>
      <c r="C807" t="s">
        <v>1928</v>
      </c>
      <c r="D807" t="s">
        <v>1929</v>
      </c>
      <c r="E807" t="str">
        <f>HYPERLINK("https://talan.bank.gov.ua/get-user-certificate/nQenUQNrQSbpbdt92Kok","Завантажити сертифікат")</f>
        <v>Завантажити сертифікат</v>
      </c>
    </row>
    <row r="808" spans="1:5" x14ac:dyDescent="0.3">
      <c r="A808" t="s">
        <v>1930</v>
      </c>
      <c r="B808" t="s">
        <v>5</v>
      </c>
      <c r="C808" t="s">
        <v>1931</v>
      </c>
      <c r="D808" t="s">
        <v>1929</v>
      </c>
      <c r="E808" t="str">
        <f>HYPERLINK("https://talan.bank.gov.ua/get-user-certificate/nQenU9e_G0fQRudLgDQB","Завантажити сертифікат")</f>
        <v>Завантажити сертифікат</v>
      </c>
    </row>
    <row r="809" spans="1:5" x14ac:dyDescent="0.3">
      <c r="A809" t="s">
        <v>1932</v>
      </c>
      <c r="B809" t="s">
        <v>5</v>
      </c>
      <c r="C809" t="s">
        <v>1933</v>
      </c>
      <c r="D809" t="s">
        <v>1929</v>
      </c>
      <c r="E809" t="str">
        <f>HYPERLINK("https://talan.bank.gov.ua/get-user-certificate/nQenU7BnoO8xWeAJ-W5h","Завантажити сертифікат")</f>
        <v>Завантажити сертифікат</v>
      </c>
    </row>
    <row r="810" spans="1:5" x14ac:dyDescent="0.3">
      <c r="A810" t="s">
        <v>1934</v>
      </c>
      <c r="B810" t="s">
        <v>5</v>
      </c>
      <c r="C810" t="s">
        <v>1935</v>
      </c>
      <c r="D810" t="s">
        <v>1929</v>
      </c>
      <c r="E810" t="str">
        <f>HYPERLINK("https://talan.bank.gov.ua/get-user-certificate/nQenUHkPaK8qbfrefKVb","Завантажити сертифікат")</f>
        <v>Завантажити сертифікат</v>
      </c>
    </row>
    <row r="811" spans="1:5" x14ac:dyDescent="0.3">
      <c r="A811" t="s">
        <v>1936</v>
      </c>
      <c r="B811" t="s">
        <v>5</v>
      </c>
      <c r="C811" t="s">
        <v>1937</v>
      </c>
      <c r="D811" t="s">
        <v>1929</v>
      </c>
      <c r="E811" t="str">
        <f>HYPERLINK("https://talan.bank.gov.ua/get-user-certificate/nQenUbIstcPSNFzvQ1L0","Завантажити сертифікат")</f>
        <v>Завантажити сертифікат</v>
      </c>
    </row>
    <row r="812" spans="1:5" x14ac:dyDescent="0.3">
      <c r="A812" t="s">
        <v>1938</v>
      </c>
      <c r="B812" t="s">
        <v>5</v>
      </c>
      <c r="C812" t="s">
        <v>1939</v>
      </c>
      <c r="D812" t="s">
        <v>1929</v>
      </c>
      <c r="E812" t="str">
        <f>HYPERLINK("https://talan.bank.gov.ua/get-user-certificate/nQenU3wK6lwFDwhWZsAc","Завантажити сертифікат")</f>
        <v>Завантажити сертифікат</v>
      </c>
    </row>
    <row r="813" spans="1:5" x14ac:dyDescent="0.3">
      <c r="A813" t="s">
        <v>1940</v>
      </c>
      <c r="B813" t="s">
        <v>5</v>
      </c>
      <c r="C813" t="s">
        <v>1941</v>
      </c>
      <c r="D813" t="s">
        <v>1929</v>
      </c>
      <c r="E813" t="str">
        <f>HYPERLINK("https://talan.bank.gov.ua/get-user-certificate/nQenURrqZtVLgAW8w9PH","Завантажити сертифікат")</f>
        <v>Завантажити сертифікат</v>
      </c>
    </row>
    <row r="814" spans="1:5" x14ac:dyDescent="0.3">
      <c r="A814" t="s">
        <v>1942</v>
      </c>
      <c r="B814" t="s">
        <v>5</v>
      </c>
      <c r="C814" t="s">
        <v>1943</v>
      </c>
      <c r="D814" t="s">
        <v>1929</v>
      </c>
      <c r="E814" t="str">
        <f>HYPERLINK("https://talan.bank.gov.ua/get-user-certificate/nQenUsJDjJHn6hoq5rPR","Завантажити сертифікат")</f>
        <v>Завантажити сертифікат</v>
      </c>
    </row>
    <row r="815" spans="1:5" x14ac:dyDescent="0.3">
      <c r="A815" t="s">
        <v>1944</v>
      </c>
      <c r="B815" t="s">
        <v>5</v>
      </c>
      <c r="C815" t="s">
        <v>1945</v>
      </c>
      <c r="D815" t="s">
        <v>1929</v>
      </c>
      <c r="E815" t="str">
        <f>HYPERLINK("https://talan.bank.gov.ua/get-user-certificate/nQenUa6cwvKyEbQ9RY8e","Завантажити сертифікат")</f>
        <v>Завантажити сертифікат</v>
      </c>
    </row>
    <row r="816" spans="1:5" x14ac:dyDescent="0.3">
      <c r="A816" t="s">
        <v>1946</v>
      </c>
      <c r="B816" t="s">
        <v>5</v>
      </c>
      <c r="C816" t="s">
        <v>1947</v>
      </c>
      <c r="D816" t="s">
        <v>1929</v>
      </c>
      <c r="E816" t="str">
        <f>HYPERLINK("https://talan.bank.gov.ua/get-user-certificate/nQenUE3rzC-2SNIBn5n7","Завантажити сертифікат")</f>
        <v>Завантажити сертифікат</v>
      </c>
    </row>
    <row r="817" spans="1:5" x14ac:dyDescent="0.3">
      <c r="A817" t="s">
        <v>1948</v>
      </c>
      <c r="B817" t="s">
        <v>5</v>
      </c>
      <c r="C817" t="s">
        <v>1949</v>
      </c>
      <c r="D817" t="s">
        <v>1929</v>
      </c>
      <c r="E817" t="str">
        <f>HYPERLINK("https://talan.bank.gov.ua/get-user-certificate/nQenUB-L76ah0szfPSrT","Завантажити сертифікат")</f>
        <v>Завантажити сертифікат</v>
      </c>
    </row>
    <row r="818" spans="1:5" x14ac:dyDescent="0.3">
      <c r="A818" t="s">
        <v>1950</v>
      </c>
      <c r="B818" t="s">
        <v>5</v>
      </c>
      <c r="C818" t="s">
        <v>1951</v>
      </c>
      <c r="D818" t="s">
        <v>1929</v>
      </c>
      <c r="E818" t="str">
        <f>HYPERLINK("https://talan.bank.gov.ua/get-user-certificate/nQenUW0jF5GHQh48th9t","Завантажити сертифікат")</f>
        <v>Завантажити сертифікат</v>
      </c>
    </row>
    <row r="819" spans="1:5" x14ac:dyDescent="0.3">
      <c r="A819" t="s">
        <v>1952</v>
      </c>
      <c r="B819" t="s">
        <v>5</v>
      </c>
      <c r="C819" t="s">
        <v>1953</v>
      </c>
      <c r="D819" t="s">
        <v>1929</v>
      </c>
      <c r="E819" t="str">
        <f>HYPERLINK("https://talan.bank.gov.ua/get-user-certificate/nQenUCXTfihVW8War3NE","Завантажити сертифікат")</f>
        <v>Завантажити сертифікат</v>
      </c>
    </row>
    <row r="820" spans="1:5" x14ac:dyDescent="0.3">
      <c r="A820" t="s">
        <v>1954</v>
      </c>
      <c r="B820" t="s">
        <v>5</v>
      </c>
      <c r="C820" t="s">
        <v>1955</v>
      </c>
      <c r="D820" t="s">
        <v>1929</v>
      </c>
      <c r="E820" t="str">
        <f>HYPERLINK("https://talan.bank.gov.ua/get-user-certificate/nQenU4SBSJhxqoU5TugF","Завантажити сертифікат")</f>
        <v>Завантажити сертифікат</v>
      </c>
    </row>
    <row r="821" spans="1:5" x14ac:dyDescent="0.3">
      <c r="A821" t="s">
        <v>1956</v>
      </c>
      <c r="B821" t="s">
        <v>5</v>
      </c>
      <c r="C821" t="s">
        <v>1957</v>
      </c>
      <c r="D821" t="s">
        <v>1929</v>
      </c>
      <c r="E821" t="str">
        <f>HYPERLINK("https://talan.bank.gov.ua/get-user-certificate/nQenUt-zPQJV3wG4JH3a","Завантажити сертифікат")</f>
        <v>Завантажити сертифікат</v>
      </c>
    </row>
    <row r="822" spans="1:5" x14ac:dyDescent="0.3">
      <c r="A822" t="s">
        <v>1958</v>
      </c>
      <c r="B822" t="s">
        <v>5</v>
      </c>
      <c r="C822" t="s">
        <v>1959</v>
      </c>
      <c r="D822" t="s">
        <v>1929</v>
      </c>
      <c r="E822" t="str">
        <f>HYPERLINK("https://talan.bank.gov.ua/get-user-certificate/nQenUUjtK33R6NtSPbHb","Завантажити сертифікат")</f>
        <v>Завантажити сертифікат</v>
      </c>
    </row>
    <row r="823" spans="1:5" x14ac:dyDescent="0.3">
      <c r="A823" t="s">
        <v>1960</v>
      </c>
      <c r="B823" t="s">
        <v>5</v>
      </c>
      <c r="C823" t="s">
        <v>1961</v>
      </c>
      <c r="D823" t="s">
        <v>1929</v>
      </c>
      <c r="E823" t="str">
        <f>HYPERLINK("https://talan.bank.gov.ua/get-user-certificate/nQenUPvJfX8pr47RCh8g","Завантажити сертифікат")</f>
        <v>Завантажити сертифікат</v>
      </c>
    </row>
    <row r="824" spans="1:5" x14ac:dyDescent="0.3">
      <c r="A824" t="s">
        <v>1962</v>
      </c>
      <c r="B824" t="s">
        <v>5</v>
      </c>
      <c r="C824" t="s">
        <v>1963</v>
      </c>
      <c r="D824" t="s">
        <v>1929</v>
      </c>
      <c r="E824" t="str">
        <f>HYPERLINK("https://talan.bank.gov.ua/get-user-certificate/nQenUJIw4rgLOs8Y1L6k","Завантажити сертифікат")</f>
        <v>Завантажити сертифікат</v>
      </c>
    </row>
    <row r="825" spans="1:5" x14ac:dyDescent="0.3">
      <c r="A825" t="s">
        <v>1964</v>
      </c>
      <c r="B825" t="s">
        <v>5</v>
      </c>
      <c r="C825" t="s">
        <v>1965</v>
      </c>
      <c r="D825" t="s">
        <v>1929</v>
      </c>
      <c r="E825" t="str">
        <f>HYPERLINK("https://talan.bank.gov.ua/get-user-certificate/nQenUFtjeYsu3nl-y67_","Завантажити сертифікат")</f>
        <v>Завантажити сертифікат</v>
      </c>
    </row>
    <row r="826" spans="1:5" x14ac:dyDescent="0.3">
      <c r="A826" t="s">
        <v>1966</v>
      </c>
      <c r="B826" t="s">
        <v>5</v>
      </c>
      <c r="C826" t="s">
        <v>1967</v>
      </c>
      <c r="D826" t="s">
        <v>1929</v>
      </c>
      <c r="E826" t="str">
        <f>HYPERLINK("https://talan.bank.gov.ua/get-user-certificate/nQenU4uQ16Rmqv-mzyLh","Завантажити сертифікат")</f>
        <v>Завантажити сертифікат</v>
      </c>
    </row>
    <row r="827" spans="1:5" x14ac:dyDescent="0.3">
      <c r="A827" t="s">
        <v>1968</v>
      </c>
      <c r="B827" t="s">
        <v>5</v>
      </c>
      <c r="C827" t="s">
        <v>1969</v>
      </c>
      <c r="D827" t="s">
        <v>1929</v>
      </c>
      <c r="E827" t="str">
        <f>HYPERLINK("https://talan.bank.gov.ua/get-user-certificate/nQenUC61roaVEIDe0ADR","Завантажити сертифікат")</f>
        <v>Завантажити сертифікат</v>
      </c>
    </row>
    <row r="828" spans="1:5" x14ac:dyDescent="0.3">
      <c r="A828" t="s">
        <v>1970</v>
      </c>
      <c r="B828" t="s">
        <v>5</v>
      </c>
      <c r="C828" t="s">
        <v>1971</v>
      </c>
      <c r="D828" t="s">
        <v>1929</v>
      </c>
      <c r="E828" t="str">
        <f>HYPERLINK("https://talan.bank.gov.ua/get-user-certificate/nQenUgBR8NcZsZvd1eXu","Завантажити сертифікат")</f>
        <v>Завантажити сертифікат</v>
      </c>
    </row>
    <row r="829" spans="1:5" x14ac:dyDescent="0.3">
      <c r="A829" t="s">
        <v>1972</v>
      </c>
      <c r="B829" t="s">
        <v>5</v>
      </c>
      <c r="C829" t="s">
        <v>1973</v>
      </c>
      <c r="D829" t="s">
        <v>1929</v>
      </c>
      <c r="E829" t="str">
        <f>HYPERLINK("https://talan.bank.gov.ua/get-user-certificate/nQenUfNi-Uv3WVrVFLi-","Завантажити сертифікат")</f>
        <v>Завантажити сертифікат</v>
      </c>
    </row>
    <row r="830" spans="1:5" x14ac:dyDescent="0.3">
      <c r="A830" t="s">
        <v>1974</v>
      </c>
      <c r="B830" t="s">
        <v>5</v>
      </c>
      <c r="C830" t="s">
        <v>1975</v>
      </c>
      <c r="D830" t="s">
        <v>1929</v>
      </c>
      <c r="E830" t="str">
        <f>HYPERLINK("https://talan.bank.gov.ua/get-user-certificate/nQenUVt6IS-_-tiSMYsh","Завантажити сертифікат")</f>
        <v>Завантажити сертифікат</v>
      </c>
    </row>
    <row r="831" spans="1:5" x14ac:dyDescent="0.3">
      <c r="A831" t="s">
        <v>1976</v>
      </c>
      <c r="B831" t="s">
        <v>5</v>
      </c>
      <c r="C831" t="s">
        <v>1977</v>
      </c>
      <c r="D831" t="s">
        <v>1929</v>
      </c>
      <c r="E831" t="str">
        <f>HYPERLINK("https://talan.bank.gov.ua/get-user-certificate/nQenU0UMvh4LWn24FMcO","Завантажити сертифікат")</f>
        <v>Завантажити сертифікат</v>
      </c>
    </row>
    <row r="832" spans="1:5" x14ac:dyDescent="0.3">
      <c r="A832" t="s">
        <v>1978</v>
      </c>
      <c r="B832" t="s">
        <v>5</v>
      </c>
      <c r="C832" t="s">
        <v>1979</v>
      </c>
      <c r="D832" t="s">
        <v>1929</v>
      </c>
      <c r="E832" t="str">
        <f>HYPERLINK("https://talan.bank.gov.ua/get-user-certificate/nQenUIkOnEAkSi4WDOC5","Завантажити сертифікат")</f>
        <v>Завантажити сертифікат</v>
      </c>
    </row>
    <row r="833" spans="1:5" x14ac:dyDescent="0.3">
      <c r="A833" t="s">
        <v>1980</v>
      </c>
      <c r="B833" t="s">
        <v>5</v>
      </c>
      <c r="C833" t="s">
        <v>1981</v>
      </c>
      <c r="D833" t="s">
        <v>1929</v>
      </c>
      <c r="E833" t="str">
        <f>HYPERLINK("https://talan.bank.gov.ua/get-user-certificate/nQenU4ENQtw5_YyFV9K6","Завантажити сертифікат")</f>
        <v>Завантажити сертифікат</v>
      </c>
    </row>
    <row r="834" spans="1:5" x14ac:dyDescent="0.3">
      <c r="A834" t="s">
        <v>1982</v>
      </c>
      <c r="B834" t="s">
        <v>5</v>
      </c>
      <c r="C834" t="s">
        <v>1983</v>
      </c>
      <c r="D834" t="s">
        <v>1929</v>
      </c>
      <c r="E834" t="str">
        <f>HYPERLINK("https://talan.bank.gov.ua/get-user-certificate/nQenUD5x5BhQu2wGMQtD","Завантажити сертифікат")</f>
        <v>Завантажити сертифікат</v>
      </c>
    </row>
    <row r="835" spans="1:5" x14ac:dyDescent="0.3">
      <c r="A835" t="s">
        <v>1984</v>
      </c>
      <c r="B835" t="s">
        <v>5</v>
      </c>
      <c r="C835" t="s">
        <v>1985</v>
      </c>
      <c r="D835" t="s">
        <v>1929</v>
      </c>
      <c r="E835" t="str">
        <f>HYPERLINK("https://talan.bank.gov.ua/get-user-certificate/nQenUSgVJ6MP99oVOcQ9","Завантажити сертифікат")</f>
        <v>Завантажити сертифікат</v>
      </c>
    </row>
    <row r="836" spans="1:5" x14ac:dyDescent="0.3">
      <c r="A836" t="s">
        <v>1986</v>
      </c>
      <c r="B836" t="s">
        <v>5</v>
      </c>
      <c r="C836" t="s">
        <v>1987</v>
      </c>
      <c r="D836" t="s">
        <v>1929</v>
      </c>
      <c r="E836" t="str">
        <f>HYPERLINK("https://talan.bank.gov.ua/get-user-certificate/nQenUg3zblVDi_-u3H3g","Завантажити сертифікат")</f>
        <v>Завантажити сертифікат</v>
      </c>
    </row>
    <row r="837" spans="1:5" x14ac:dyDescent="0.3">
      <c r="A837" t="s">
        <v>1988</v>
      </c>
      <c r="B837" t="s">
        <v>5</v>
      </c>
      <c r="C837" t="s">
        <v>1989</v>
      </c>
      <c r="D837" t="s">
        <v>1929</v>
      </c>
      <c r="E837" t="str">
        <f>HYPERLINK("https://talan.bank.gov.ua/get-user-certificate/nQenUYUyZjux0fJFXs1v","Завантажити сертифікат")</f>
        <v>Завантажити сертифікат</v>
      </c>
    </row>
    <row r="838" spans="1:5" x14ac:dyDescent="0.3">
      <c r="A838" t="s">
        <v>1990</v>
      </c>
      <c r="B838" t="s">
        <v>5</v>
      </c>
      <c r="C838" t="s">
        <v>1991</v>
      </c>
      <c r="D838" t="s">
        <v>1929</v>
      </c>
      <c r="E838" t="str">
        <f>HYPERLINK("https://talan.bank.gov.ua/get-user-certificate/nQenUdb_rE0w_i6EFDa-","Завантажити сертифікат")</f>
        <v>Завантажити сертифікат</v>
      </c>
    </row>
    <row r="839" spans="1:5" x14ac:dyDescent="0.3">
      <c r="A839" t="s">
        <v>1992</v>
      </c>
      <c r="B839" t="s">
        <v>5</v>
      </c>
      <c r="C839" t="s">
        <v>1993</v>
      </c>
      <c r="D839" t="s">
        <v>1929</v>
      </c>
      <c r="E839" t="str">
        <f>HYPERLINK("https://talan.bank.gov.ua/get-user-certificate/nQenU1esLtSzbAUbEOCQ","Завантажити сертифікат")</f>
        <v>Завантажити сертифікат</v>
      </c>
    </row>
    <row r="840" spans="1:5" x14ac:dyDescent="0.3">
      <c r="A840" t="s">
        <v>1994</v>
      </c>
      <c r="B840" t="s">
        <v>5</v>
      </c>
      <c r="C840" t="s">
        <v>1995</v>
      </c>
      <c r="D840" t="s">
        <v>1929</v>
      </c>
      <c r="E840" t="str">
        <f>HYPERLINK("https://talan.bank.gov.ua/get-user-certificate/nQenUH1WlMPYDwcGd9tS","Завантажити сертифікат")</f>
        <v>Завантажити сертифікат</v>
      </c>
    </row>
    <row r="841" spans="1:5" x14ac:dyDescent="0.3">
      <c r="A841" t="s">
        <v>1996</v>
      </c>
      <c r="B841" t="s">
        <v>5</v>
      </c>
      <c r="C841" t="s">
        <v>1997</v>
      </c>
      <c r="D841" t="s">
        <v>1929</v>
      </c>
      <c r="E841" t="str">
        <f>HYPERLINK("https://talan.bank.gov.ua/get-user-certificate/nQenUv9rOiRd1XBbXTOs","Завантажити сертифікат")</f>
        <v>Завантажити сертифікат</v>
      </c>
    </row>
    <row r="842" spans="1:5" x14ac:dyDescent="0.3">
      <c r="A842" t="s">
        <v>1998</v>
      </c>
      <c r="B842" t="s">
        <v>5</v>
      </c>
      <c r="C842" t="s">
        <v>1999</v>
      </c>
      <c r="D842" t="s">
        <v>1929</v>
      </c>
      <c r="E842" t="str">
        <f>HYPERLINK("https://talan.bank.gov.ua/get-user-certificate/nQenUfIXW9X_MNdJshjt","Завантажити сертифікат")</f>
        <v>Завантажити сертифікат</v>
      </c>
    </row>
    <row r="843" spans="1:5" x14ac:dyDescent="0.3">
      <c r="A843" t="s">
        <v>2000</v>
      </c>
      <c r="B843" t="s">
        <v>5</v>
      </c>
      <c r="C843" t="s">
        <v>2001</v>
      </c>
      <c r="D843" t="s">
        <v>1929</v>
      </c>
      <c r="E843" t="str">
        <f>HYPERLINK("https://talan.bank.gov.ua/get-user-certificate/nQenUCu9_gRTucewW59Z","Завантажити сертифікат")</f>
        <v>Завантажити сертифікат</v>
      </c>
    </row>
    <row r="844" spans="1:5" x14ac:dyDescent="0.3">
      <c r="A844" t="s">
        <v>2002</v>
      </c>
      <c r="B844" t="s">
        <v>5</v>
      </c>
      <c r="C844" t="s">
        <v>2003</v>
      </c>
      <c r="D844" t="s">
        <v>1929</v>
      </c>
      <c r="E844" t="str">
        <f>HYPERLINK("https://talan.bank.gov.ua/get-user-certificate/nQenUF1-Lic8YqYtKFGj","Завантажити сертифікат")</f>
        <v>Завантажити сертифікат</v>
      </c>
    </row>
    <row r="845" spans="1:5" x14ac:dyDescent="0.3">
      <c r="A845" t="s">
        <v>2004</v>
      </c>
      <c r="B845" t="s">
        <v>5</v>
      </c>
      <c r="C845" t="s">
        <v>2005</v>
      </c>
      <c r="D845" t="s">
        <v>1929</v>
      </c>
      <c r="E845" t="str">
        <f>HYPERLINK("https://talan.bank.gov.ua/get-user-certificate/nQenUc6PB_MoCu9r37D8","Завантажити сертифікат")</f>
        <v>Завантажити сертифікат</v>
      </c>
    </row>
    <row r="846" spans="1:5" x14ac:dyDescent="0.3">
      <c r="A846" t="s">
        <v>2006</v>
      </c>
      <c r="B846" t="s">
        <v>5</v>
      </c>
      <c r="C846" t="s">
        <v>2007</v>
      </c>
      <c r="D846" t="s">
        <v>1929</v>
      </c>
      <c r="E846" t="str">
        <f>HYPERLINK("https://talan.bank.gov.ua/get-user-certificate/nQenUzN0WK4M1r544v0L","Завантажити сертифікат")</f>
        <v>Завантажити сертифікат</v>
      </c>
    </row>
    <row r="847" spans="1:5" x14ac:dyDescent="0.3">
      <c r="A847" t="s">
        <v>2008</v>
      </c>
      <c r="B847" t="s">
        <v>5</v>
      </c>
      <c r="C847" t="s">
        <v>2009</v>
      </c>
      <c r="D847" t="s">
        <v>1929</v>
      </c>
      <c r="E847" t="str">
        <f>HYPERLINK("https://talan.bank.gov.ua/get-user-certificate/nQenUcLOffSddRJZbCFn","Завантажити сертифікат")</f>
        <v>Завантажити сертифікат</v>
      </c>
    </row>
    <row r="848" spans="1:5" x14ac:dyDescent="0.3">
      <c r="A848" t="s">
        <v>2010</v>
      </c>
      <c r="B848" t="s">
        <v>5</v>
      </c>
      <c r="C848" t="s">
        <v>2011</v>
      </c>
      <c r="D848" t="s">
        <v>1929</v>
      </c>
      <c r="E848" t="str">
        <f>HYPERLINK("https://talan.bank.gov.ua/get-user-certificate/nQenUNA-BhJAK7b8usu6","Завантажити сертифікат")</f>
        <v>Завантажити сертифікат</v>
      </c>
    </row>
    <row r="849" spans="1:5" x14ac:dyDescent="0.3">
      <c r="A849" t="s">
        <v>2012</v>
      </c>
      <c r="B849" t="s">
        <v>5</v>
      </c>
      <c r="C849" t="s">
        <v>2013</v>
      </c>
      <c r="D849" t="s">
        <v>1929</v>
      </c>
      <c r="E849" t="str">
        <f>HYPERLINK("https://talan.bank.gov.ua/get-user-certificate/nQenUYx2sz8xHU_Kt1AW","Завантажити сертифікат")</f>
        <v>Завантажити сертифікат</v>
      </c>
    </row>
    <row r="850" spans="1:5" x14ac:dyDescent="0.3">
      <c r="A850" t="s">
        <v>2014</v>
      </c>
      <c r="B850" t="s">
        <v>5</v>
      </c>
      <c r="C850" t="s">
        <v>2015</v>
      </c>
      <c r="D850" t="s">
        <v>1929</v>
      </c>
      <c r="E850" t="str">
        <f>HYPERLINK("https://talan.bank.gov.ua/get-user-certificate/nQenU3MREoqsKwRKDa65","Завантажити сертифікат")</f>
        <v>Завантажити сертифікат</v>
      </c>
    </row>
    <row r="851" spans="1:5" x14ac:dyDescent="0.3">
      <c r="A851" t="s">
        <v>2016</v>
      </c>
      <c r="B851" t="s">
        <v>5</v>
      </c>
      <c r="C851" t="s">
        <v>2017</v>
      </c>
      <c r="D851" t="s">
        <v>1929</v>
      </c>
      <c r="E851" t="str">
        <f>HYPERLINK("https://talan.bank.gov.ua/get-user-certificate/nQenU_SZA9D1pnV60HaP","Завантажити сертифікат")</f>
        <v>Завантажити сертифікат</v>
      </c>
    </row>
    <row r="852" spans="1:5" x14ac:dyDescent="0.3">
      <c r="A852" t="s">
        <v>2018</v>
      </c>
      <c r="B852" t="s">
        <v>5</v>
      </c>
      <c r="C852" t="s">
        <v>2019</v>
      </c>
      <c r="D852" t="s">
        <v>1929</v>
      </c>
      <c r="E852" t="str">
        <f>HYPERLINK("https://talan.bank.gov.ua/get-user-certificate/nQenU5VjwEb6KDlf4L9M","Завантажити сертифікат")</f>
        <v>Завантажити сертифікат</v>
      </c>
    </row>
    <row r="853" spans="1:5" x14ac:dyDescent="0.3">
      <c r="A853" t="s">
        <v>2020</v>
      </c>
      <c r="B853" t="s">
        <v>5</v>
      </c>
      <c r="C853" t="s">
        <v>2021</v>
      </c>
      <c r="D853" t="s">
        <v>1929</v>
      </c>
      <c r="E853" t="str">
        <f>HYPERLINK("https://talan.bank.gov.ua/get-user-certificate/nQenUIKDriie6ObS6xUT","Завантажити сертифікат")</f>
        <v>Завантажити сертифікат</v>
      </c>
    </row>
    <row r="854" spans="1:5" x14ac:dyDescent="0.3">
      <c r="A854" t="s">
        <v>2022</v>
      </c>
      <c r="B854" t="s">
        <v>5</v>
      </c>
      <c r="C854" t="s">
        <v>2023</v>
      </c>
      <c r="D854" t="s">
        <v>1929</v>
      </c>
      <c r="E854" t="str">
        <f>HYPERLINK("https://talan.bank.gov.ua/get-user-certificate/nQenUsTcAjLyMMlGcJGw","Завантажити сертифікат")</f>
        <v>Завантажити сертифікат</v>
      </c>
    </row>
    <row r="855" spans="1:5" x14ac:dyDescent="0.3">
      <c r="A855" t="s">
        <v>2024</v>
      </c>
      <c r="B855" t="s">
        <v>5</v>
      </c>
      <c r="C855" t="s">
        <v>2025</v>
      </c>
      <c r="D855" t="s">
        <v>1929</v>
      </c>
      <c r="E855" t="str">
        <f>HYPERLINK("https://talan.bank.gov.ua/get-user-certificate/nQenUZu69dh0SwmYk0ft","Завантажити сертифікат")</f>
        <v>Завантажити сертифікат</v>
      </c>
    </row>
    <row r="856" spans="1:5" x14ac:dyDescent="0.3">
      <c r="A856" t="s">
        <v>2026</v>
      </c>
      <c r="B856" t="s">
        <v>5</v>
      </c>
      <c r="C856" t="s">
        <v>2027</v>
      </c>
      <c r="D856" t="s">
        <v>1929</v>
      </c>
      <c r="E856" t="str">
        <f>HYPERLINK("https://talan.bank.gov.ua/get-user-certificate/nQenUF6jPTuEiDm5IVu7","Завантажити сертифікат")</f>
        <v>Завантажити сертифікат</v>
      </c>
    </row>
    <row r="857" spans="1:5" x14ac:dyDescent="0.3">
      <c r="A857" t="s">
        <v>2028</v>
      </c>
      <c r="B857" t="s">
        <v>5</v>
      </c>
      <c r="C857" t="s">
        <v>2029</v>
      </c>
      <c r="D857" t="s">
        <v>1929</v>
      </c>
      <c r="E857" t="str">
        <f>HYPERLINK("https://talan.bank.gov.ua/get-user-certificate/nQenUM_tZ7rJVB_iqUxN","Завантажити сертифікат")</f>
        <v>Завантажити сертифікат</v>
      </c>
    </row>
    <row r="858" spans="1:5" x14ac:dyDescent="0.3">
      <c r="A858" t="s">
        <v>2030</v>
      </c>
      <c r="B858" t="s">
        <v>5</v>
      </c>
      <c r="C858" t="s">
        <v>2031</v>
      </c>
      <c r="D858" t="s">
        <v>1929</v>
      </c>
      <c r="E858" t="str">
        <f>HYPERLINK("https://talan.bank.gov.ua/get-user-certificate/nQenUHdzZb42e4r1Toqi","Завантажити сертифікат")</f>
        <v>Завантажити сертифікат</v>
      </c>
    </row>
    <row r="859" spans="1:5" x14ac:dyDescent="0.3">
      <c r="A859" t="s">
        <v>2032</v>
      </c>
      <c r="B859" t="s">
        <v>5</v>
      </c>
      <c r="C859" t="s">
        <v>2033</v>
      </c>
      <c r="D859" t="s">
        <v>1929</v>
      </c>
      <c r="E859" t="str">
        <f>HYPERLINK("https://talan.bank.gov.ua/get-user-certificate/nQenU8tAV4NBBBm161Rw","Завантажити сертифікат")</f>
        <v>Завантажити сертифікат</v>
      </c>
    </row>
    <row r="860" spans="1:5" x14ac:dyDescent="0.3">
      <c r="A860" t="s">
        <v>2034</v>
      </c>
      <c r="B860" t="s">
        <v>5</v>
      </c>
      <c r="C860" t="s">
        <v>2035</v>
      </c>
      <c r="D860" t="s">
        <v>1929</v>
      </c>
      <c r="E860" t="str">
        <f>HYPERLINK("https://talan.bank.gov.ua/get-user-certificate/nQenUUw6K_2MCpNcgBjx","Завантажити сертифікат")</f>
        <v>Завантажити сертифікат</v>
      </c>
    </row>
    <row r="861" spans="1:5" x14ac:dyDescent="0.3">
      <c r="A861" t="s">
        <v>2036</v>
      </c>
      <c r="B861" t="s">
        <v>5</v>
      </c>
      <c r="C861" t="s">
        <v>2037</v>
      </c>
      <c r="D861" t="s">
        <v>1929</v>
      </c>
      <c r="E861" t="str">
        <f>HYPERLINK("https://talan.bank.gov.ua/get-user-certificate/nQenUM7EKjIe8tFvaVsJ","Завантажити сертифікат")</f>
        <v>Завантажити сертифікат</v>
      </c>
    </row>
    <row r="862" spans="1:5" x14ac:dyDescent="0.3">
      <c r="A862" t="s">
        <v>2038</v>
      </c>
      <c r="B862" t="s">
        <v>5</v>
      </c>
      <c r="C862" t="s">
        <v>2039</v>
      </c>
      <c r="D862" t="s">
        <v>1929</v>
      </c>
      <c r="E862" t="str">
        <f>HYPERLINK("https://talan.bank.gov.ua/get-user-certificate/nQenUPeTCWJzJCzkuSZm","Завантажити сертифікат")</f>
        <v>Завантажити сертифікат</v>
      </c>
    </row>
    <row r="863" spans="1:5" x14ac:dyDescent="0.3">
      <c r="A863" t="s">
        <v>2040</v>
      </c>
      <c r="B863" t="s">
        <v>5</v>
      </c>
      <c r="C863" t="s">
        <v>2041</v>
      </c>
      <c r="D863" t="s">
        <v>1929</v>
      </c>
      <c r="E863" t="str">
        <f>HYPERLINK("https://talan.bank.gov.ua/get-user-certificate/nQenUSMeUNQ50skQkC1u","Завантажити сертифікат")</f>
        <v>Завантажити сертифікат</v>
      </c>
    </row>
    <row r="864" spans="1:5" x14ac:dyDescent="0.3">
      <c r="A864" t="s">
        <v>2042</v>
      </c>
      <c r="B864" t="s">
        <v>5</v>
      </c>
      <c r="C864" t="s">
        <v>2043</v>
      </c>
      <c r="D864" t="s">
        <v>1929</v>
      </c>
      <c r="E864" t="str">
        <f>HYPERLINK("https://talan.bank.gov.ua/get-user-certificate/nQenUhfuNMchzRPRQxz8","Завантажити сертифікат")</f>
        <v>Завантажити сертифікат</v>
      </c>
    </row>
    <row r="865" spans="1:5" x14ac:dyDescent="0.3">
      <c r="A865" t="s">
        <v>2044</v>
      </c>
      <c r="B865" t="s">
        <v>5</v>
      </c>
      <c r="C865" t="s">
        <v>2045</v>
      </c>
      <c r="D865" t="s">
        <v>1929</v>
      </c>
      <c r="E865" t="str">
        <f>HYPERLINK("https://talan.bank.gov.ua/get-user-certificate/nQenURzZUIN3eIvC8SqK","Завантажити сертифікат")</f>
        <v>Завантажити сертифікат</v>
      </c>
    </row>
    <row r="866" spans="1:5" x14ac:dyDescent="0.3">
      <c r="A866" t="s">
        <v>2046</v>
      </c>
      <c r="B866" t="s">
        <v>5</v>
      </c>
      <c r="C866" t="s">
        <v>2047</v>
      </c>
      <c r="D866" t="s">
        <v>1929</v>
      </c>
      <c r="E866" t="str">
        <f>HYPERLINK("https://talan.bank.gov.ua/get-user-certificate/nQenUImtVIQQVmhbgPUv","Завантажити сертифікат")</f>
        <v>Завантажити сертифікат</v>
      </c>
    </row>
    <row r="867" spans="1:5" x14ac:dyDescent="0.3">
      <c r="A867" t="s">
        <v>2048</v>
      </c>
      <c r="B867" t="s">
        <v>5</v>
      </c>
      <c r="C867" t="s">
        <v>2049</v>
      </c>
      <c r="D867" t="s">
        <v>1929</v>
      </c>
      <c r="E867" t="str">
        <f>HYPERLINK("https://talan.bank.gov.ua/get-user-certificate/nQenUD2SrEjk8CsF5RS-","Завантажити сертифікат")</f>
        <v>Завантажити сертифікат</v>
      </c>
    </row>
    <row r="868" spans="1:5" x14ac:dyDescent="0.3">
      <c r="A868" t="s">
        <v>2050</v>
      </c>
      <c r="B868" t="s">
        <v>5</v>
      </c>
      <c r="C868" t="s">
        <v>2051</v>
      </c>
      <c r="D868" t="s">
        <v>1929</v>
      </c>
      <c r="E868" t="str">
        <f>HYPERLINK("https://talan.bank.gov.ua/get-user-certificate/nQenUwKNdlrAiQK8A3Nz","Завантажити сертифікат")</f>
        <v>Завантажити сертифікат</v>
      </c>
    </row>
    <row r="869" spans="1:5" x14ac:dyDescent="0.3">
      <c r="A869" t="s">
        <v>2052</v>
      </c>
      <c r="B869" t="s">
        <v>5</v>
      </c>
      <c r="C869" t="s">
        <v>2053</v>
      </c>
      <c r="D869" t="s">
        <v>2054</v>
      </c>
      <c r="E869" t="str">
        <f>HYPERLINK("https://talan.bank.gov.ua/get-user-certificate/nQenU6Ku8RaL-Qtzh3ja","Завантажити сертифікат")</f>
        <v>Завантажити сертифікат</v>
      </c>
    </row>
    <row r="870" spans="1:5" x14ac:dyDescent="0.3">
      <c r="A870" t="s">
        <v>2055</v>
      </c>
      <c r="B870" t="s">
        <v>5</v>
      </c>
      <c r="C870" t="s">
        <v>2056</v>
      </c>
      <c r="D870" t="s">
        <v>2054</v>
      </c>
      <c r="E870" t="str">
        <f>HYPERLINK("https://talan.bank.gov.ua/get-user-certificate/nQenUl1rL9x3Wd1qxADr","Завантажити сертифікат")</f>
        <v>Завантажити сертифікат</v>
      </c>
    </row>
    <row r="871" spans="1:5" x14ac:dyDescent="0.3">
      <c r="A871" t="s">
        <v>2057</v>
      </c>
      <c r="B871" t="s">
        <v>5</v>
      </c>
      <c r="C871" t="s">
        <v>2058</v>
      </c>
      <c r="D871" t="s">
        <v>2054</v>
      </c>
      <c r="E871" t="str">
        <f>HYPERLINK("https://talan.bank.gov.ua/get-user-certificate/nQenUUZqmJQFaatHRXcc","Завантажити сертифікат")</f>
        <v>Завантажити сертифікат</v>
      </c>
    </row>
    <row r="872" spans="1:5" x14ac:dyDescent="0.3">
      <c r="A872" t="s">
        <v>2059</v>
      </c>
      <c r="B872" t="s">
        <v>5</v>
      </c>
      <c r="C872" t="s">
        <v>2060</v>
      </c>
      <c r="D872" t="s">
        <v>2054</v>
      </c>
      <c r="E872" t="str">
        <f>HYPERLINK("https://talan.bank.gov.ua/get-user-certificate/nQenUkOG9ynjCIJqD1tn","Завантажити сертифікат")</f>
        <v>Завантажити сертифікат</v>
      </c>
    </row>
    <row r="873" spans="1:5" x14ac:dyDescent="0.3">
      <c r="A873" t="s">
        <v>2061</v>
      </c>
      <c r="B873" t="s">
        <v>5</v>
      </c>
      <c r="C873" t="s">
        <v>2062</v>
      </c>
      <c r="D873" t="s">
        <v>2054</v>
      </c>
      <c r="E873" t="str">
        <f>HYPERLINK("https://talan.bank.gov.ua/get-user-certificate/nQenUKJG4n6zCxVqWNZn","Завантажити сертифікат")</f>
        <v>Завантажити сертифікат</v>
      </c>
    </row>
    <row r="874" spans="1:5" x14ac:dyDescent="0.3">
      <c r="A874" t="s">
        <v>2063</v>
      </c>
      <c r="B874" t="s">
        <v>5</v>
      </c>
      <c r="C874" t="s">
        <v>2064</v>
      </c>
      <c r="D874" t="s">
        <v>2054</v>
      </c>
      <c r="E874" t="str">
        <f>HYPERLINK("https://talan.bank.gov.ua/get-user-certificate/nQenUjH9Hv2_030s7_IR","Завантажити сертифікат")</f>
        <v>Завантажити сертифікат</v>
      </c>
    </row>
    <row r="875" spans="1:5" x14ac:dyDescent="0.3">
      <c r="A875" t="s">
        <v>2065</v>
      </c>
      <c r="B875" t="s">
        <v>5</v>
      </c>
      <c r="C875" t="s">
        <v>2066</v>
      </c>
      <c r="D875" t="s">
        <v>2054</v>
      </c>
      <c r="E875" t="str">
        <f>HYPERLINK("https://talan.bank.gov.ua/get-user-certificate/nQenUU6Z4oCismHOmqBJ","Завантажити сертифікат")</f>
        <v>Завантажити сертифікат</v>
      </c>
    </row>
    <row r="876" spans="1:5" x14ac:dyDescent="0.3">
      <c r="A876" t="s">
        <v>2067</v>
      </c>
      <c r="B876" t="s">
        <v>5</v>
      </c>
      <c r="C876" t="s">
        <v>2068</v>
      </c>
      <c r="D876" t="s">
        <v>2069</v>
      </c>
      <c r="E876" t="str">
        <f>HYPERLINK("https://talan.bank.gov.ua/get-user-certificate/nQenUZh1uCx1pRXfg4po","Завантажити сертифікат")</f>
        <v>Завантажити сертифікат</v>
      </c>
    </row>
    <row r="877" spans="1:5" x14ac:dyDescent="0.3">
      <c r="A877" t="s">
        <v>2070</v>
      </c>
      <c r="B877" t="s">
        <v>5</v>
      </c>
      <c r="C877" t="s">
        <v>2071</v>
      </c>
      <c r="D877" t="s">
        <v>2069</v>
      </c>
      <c r="E877" t="str">
        <f>HYPERLINK("https://talan.bank.gov.ua/get-user-certificate/nQenUj4KaC3aINIktI6S","Завантажити сертифікат")</f>
        <v>Завантажити сертифікат</v>
      </c>
    </row>
    <row r="878" spans="1:5" x14ac:dyDescent="0.3">
      <c r="A878" t="s">
        <v>2072</v>
      </c>
      <c r="B878" t="s">
        <v>5</v>
      </c>
      <c r="C878" t="s">
        <v>2073</v>
      </c>
      <c r="D878" t="s">
        <v>2069</v>
      </c>
      <c r="E878" t="str">
        <f>HYPERLINK("https://talan.bank.gov.ua/get-user-certificate/nQenUQ8Wo4MqVXcyf-Pt","Завантажити сертифікат")</f>
        <v>Завантажити сертифікат</v>
      </c>
    </row>
    <row r="879" spans="1:5" x14ac:dyDescent="0.3">
      <c r="A879" t="s">
        <v>2074</v>
      </c>
      <c r="B879" t="s">
        <v>5</v>
      </c>
      <c r="C879" t="s">
        <v>2075</v>
      </c>
      <c r="D879" t="s">
        <v>2069</v>
      </c>
      <c r="E879" t="str">
        <f>HYPERLINK("https://talan.bank.gov.ua/get-user-certificate/nQenUZo4kBj-9yKi_3xC","Завантажити сертифікат")</f>
        <v>Завантажити сертифікат</v>
      </c>
    </row>
    <row r="880" spans="1:5" x14ac:dyDescent="0.3">
      <c r="A880" t="s">
        <v>2076</v>
      </c>
      <c r="B880" t="s">
        <v>5</v>
      </c>
      <c r="C880" t="s">
        <v>2077</v>
      </c>
      <c r="D880" t="s">
        <v>2069</v>
      </c>
      <c r="E880" t="str">
        <f>HYPERLINK("https://talan.bank.gov.ua/get-user-certificate/nQenUgS3jp1dMUzlsDpV","Завантажити сертифікат")</f>
        <v>Завантажити сертифікат</v>
      </c>
    </row>
    <row r="881" spans="1:5" x14ac:dyDescent="0.3">
      <c r="A881" t="s">
        <v>2078</v>
      </c>
      <c r="B881" t="s">
        <v>5</v>
      </c>
      <c r="C881" t="s">
        <v>2079</v>
      </c>
      <c r="D881" t="s">
        <v>2069</v>
      </c>
      <c r="E881" t="str">
        <f>HYPERLINK("https://talan.bank.gov.ua/get-user-certificate/nQenUFLMhC2SCn_BIMWT","Завантажити сертифікат")</f>
        <v>Завантажити сертифікат</v>
      </c>
    </row>
    <row r="882" spans="1:5" x14ac:dyDescent="0.3">
      <c r="A882" t="s">
        <v>2080</v>
      </c>
      <c r="B882" t="s">
        <v>5</v>
      </c>
      <c r="C882" t="s">
        <v>2081</v>
      </c>
      <c r="D882" t="s">
        <v>2069</v>
      </c>
      <c r="E882" t="str">
        <f>HYPERLINK("https://talan.bank.gov.ua/get-user-certificate/nQenUya7JkL2Ls6t6Pdv","Завантажити сертифікат")</f>
        <v>Завантажити сертифікат</v>
      </c>
    </row>
    <row r="883" spans="1:5" x14ac:dyDescent="0.3">
      <c r="A883" t="s">
        <v>2082</v>
      </c>
      <c r="B883" t="s">
        <v>5</v>
      </c>
      <c r="C883" t="s">
        <v>2083</v>
      </c>
      <c r="D883" t="s">
        <v>2069</v>
      </c>
      <c r="E883" t="str">
        <f>HYPERLINK("https://talan.bank.gov.ua/get-user-certificate/nQenUPzrF5crw35OQYiu","Завантажити сертифікат")</f>
        <v>Завантажити сертифікат</v>
      </c>
    </row>
    <row r="884" spans="1:5" x14ac:dyDescent="0.3">
      <c r="A884" t="s">
        <v>2084</v>
      </c>
      <c r="B884" t="s">
        <v>5</v>
      </c>
      <c r="C884" t="s">
        <v>2085</v>
      </c>
      <c r="D884" t="s">
        <v>2086</v>
      </c>
      <c r="E884" t="str">
        <f>HYPERLINK("https://talan.bank.gov.ua/get-user-certificate/nQenUP_Ee8KHKs_-Wnpo","Завантажити сертифікат")</f>
        <v>Завантажити сертифікат</v>
      </c>
    </row>
    <row r="885" spans="1:5" x14ac:dyDescent="0.3">
      <c r="A885" t="s">
        <v>2087</v>
      </c>
      <c r="B885" t="s">
        <v>5</v>
      </c>
      <c r="C885" t="s">
        <v>2088</v>
      </c>
      <c r="D885" t="s">
        <v>2089</v>
      </c>
      <c r="E885" t="str">
        <f>HYPERLINK("https://talan.bank.gov.ua/get-user-certificate/nQenU83b3dLfA2ENJc2Y","Завантажити сертифікат")</f>
        <v>Завантажити сертифікат</v>
      </c>
    </row>
    <row r="886" spans="1:5" x14ac:dyDescent="0.3">
      <c r="A886" t="s">
        <v>2090</v>
      </c>
      <c r="B886" t="s">
        <v>5</v>
      </c>
      <c r="C886" t="s">
        <v>2091</v>
      </c>
      <c r="D886" t="s">
        <v>2089</v>
      </c>
      <c r="E886" t="str">
        <f>HYPERLINK("https://talan.bank.gov.ua/get-user-certificate/nQenUwgq2hDL_X9e263H","Завантажити сертифікат")</f>
        <v>Завантажити сертифікат</v>
      </c>
    </row>
    <row r="887" spans="1:5" x14ac:dyDescent="0.3">
      <c r="A887" t="s">
        <v>2092</v>
      </c>
      <c r="B887" t="s">
        <v>5</v>
      </c>
      <c r="C887" t="s">
        <v>2093</v>
      </c>
      <c r="D887" t="s">
        <v>2089</v>
      </c>
      <c r="E887" t="str">
        <f>HYPERLINK("https://talan.bank.gov.ua/get-user-certificate/nQenUbW0TfpxM-jC3PzU","Завантажити сертифікат")</f>
        <v>Завантажити сертифікат</v>
      </c>
    </row>
    <row r="888" spans="1:5" x14ac:dyDescent="0.3">
      <c r="A888" t="s">
        <v>2094</v>
      </c>
      <c r="B888" t="s">
        <v>5</v>
      </c>
      <c r="C888" t="s">
        <v>2095</v>
      </c>
      <c r="D888" t="s">
        <v>2089</v>
      </c>
      <c r="E888" t="str">
        <f>HYPERLINK("https://talan.bank.gov.ua/get-user-certificate/nQenUjP0ZvD_fRV6bKTY","Завантажити сертифікат")</f>
        <v>Завантажити сертифікат</v>
      </c>
    </row>
    <row r="889" spans="1:5" x14ac:dyDescent="0.3">
      <c r="A889" t="s">
        <v>2096</v>
      </c>
      <c r="B889" t="s">
        <v>5</v>
      </c>
      <c r="C889" t="s">
        <v>2097</v>
      </c>
      <c r="D889" t="s">
        <v>2089</v>
      </c>
      <c r="E889" t="str">
        <f>HYPERLINK("https://talan.bank.gov.ua/get-user-certificate/nQenU0MEJFjmQ3IAAL2x","Завантажити сертифікат")</f>
        <v>Завантажити сертифікат</v>
      </c>
    </row>
    <row r="890" spans="1:5" x14ac:dyDescent="0.3">
      <c r="A890" t="s">
        <v>2098</v>
      </c>
      <c r="B890" t="s">
        <v>5</v>
      </c>
      <c r="C890" t="s">
        <v>2099</v>
      </c>
      <c r="D890" t="s">
        <v>2089</v>
      </c>
      <c r="E890" t="str">
        <f>HYPERLINK("https://talan.bank.gov.ua/get-user-certificate/nQenUPHW6zWKxu2aVt-p","Завантажити сертифікат")</f>
        <v>Завантажити сертифікат</v>
      </c>
    </row>
    <row r="891" spans="1:5" x14ac:dyDescent="0.3">
      <c r="A891" t="s">
        <v>2100</v>
      </c>
      <c r="B891" t="s">
        <v>5</v>
      </c>
      <c r="C891" t="s">
        <v>2101</v>
      </c>
      <c r="D891" t="s">
        <v>2089</v>
      </c>
      <c r="E891" t="str">
        <f>HYPERLINK("https://talan.bank.gov.ua/get-user-certificate/nQenUWJ-yu4y_oPqWcWF","Завантажити сертифікат")</f>
        <v>Завантажити сертифікат</v>
      </c>
    </row>
    <row r="892" spans="1:5" x14ac:dyDescent="0.3">
      <c r="A892" t="s">
        <v>2102</v>
      </c>
      <c r="B892" t="s">
        <v>5</v>
      </c>
      <c r="C892" t="s">
        <v>2103</v>
      </c>
      <c r="D892" t="s">
        <v>2089</v>
      </c>
      <c r="E892" t="str">
        <f>HYPERLINK("https://talan.bank.gov.ua/get-user-certificate/nQenUmq5nanDsVtc3AOu","Завантажити сертифікат")</f>
        <v>Завантажити сертифікат</v>
      </c>
    </row>
    <row r="893" spans="1:5" x14ac:dyDescent="0.3">
      <c r="A893" t="s">
        <v>2104</v>
      </c>
      <c r="B893" t="s">
        <v>5</v>
      </c>
      <c r="C893" t="s">
        <v>2105</v>
      </c>
      <c r="D893" t="s">
        <v>2089</v>
      </c>
      <c r="E893" t="str">
        <f>HYPERLINK("https://talan.bank.gov.ua/get-user-certificate/nQenUC6tXBh12NDW2U7e","Завантажити сертифікат")</f>
        <v>Завантажити сертифікат</v>
      </c>
    </row>
    <row r="894" spans="1:5" x14ac:dyDescent="0.3">
      <c r="A894" t="s">
        <v>2106</v>
      </c>
      <c r="B894" t="s">
        <v>5</v>
      </c>
      <c r="C894" t="s">
        <v>2107</v>
      </c>
      <c r="D894" t="s">
        <v>2089</v>
      </c>
      <c r="E894" t="str">
        <f>HYPERLINK("https://talan.bank.gov.ua/get-user-certificate/nQenUr9EM7sLo80RrnYf","Завантажити сертифікат")</f>
        <v>Завантажити сертифікат</v>
      </c>
    </row>
    <row r="895" spans="1:5" x14ac:dyDescent="0.3">
      <c r="A895" t="s">
        <v>2108</v>
      </c>
      <c r="B895" t="s">
        <v>5</v>
      </c>
      <c r="C895" t="s">
        <v>2109</v>
      </c>
      <c r="D895" t="s">
        <v>2089</v>
      </c>
      <c r="E895" t="str">
        <f>HYPERLINK("https://talan.bank.gov.ua/get-user-certificate/nQenUaKQ7THgTL73Stzv","Завантажити сертифікат")</f>
        <v>Завантажити сертифікат</v>
      </c>
    </row>
    <row r="896" spans="1:5" x14ac:dyDescent="0.3">
      <c r="A896" t="s">
        <v>2110</v>
      </c>
      <c r="B896" t="s">
        <v>5</v>
      </c>
      <c r="C896" t="s">
        <v>2111</v>
      </c>
      <c r="D896" t="s">
        <v>2089</v>
      </c>
      <c r="E896" t="str">
        <f>HYPERLINK("https://talan.bank.gov.ua/get-user-certificate/nQenU0_cUOKWUZ0lOcIT","Завантажити сертифікат")</f>
        <v>Завантажити сертифікат</v>
      </c>
    </row>
    <row r="897" spans="1:5" x14ac:dyDescent="0.3">
      <c r="A897" t="s">
        <v>2112</v>
      </c>
      <c r="B897" t="s">
        <v>5</v>
      </c>
      <c r="C897" t="s">
        <v>2113</v>
      </c>
      <c r="D897" t="s">
        <v>2089</v>
      </c>
      <c r="E897" t="str">
        <f>HYPERLINK("https://talan.bank.gov.ua/get-user-certificate/nQenU_tl2Eu3tANIQ0aB","Завантажити сертифікат")</f>
        <v>Завантажити сертифікат</v>
      </c>
    </row>
    <row r="898" spans="1:5" x14ac:dyDescent="0.3">
      <c r="A898" t="s">
        <v>2114</v>
      </c>
      <c r="B898" t="s">
        <v>5</v>
      </c>
      <c r="C898" t="s">
        <v>2115</v>
      </c>
      <c r="D898" t="s">
        <v>2089</v>
      </c>
      <c r="E898" t="str">
        <f>HYPERLINK("https://talan.bank.gov.ua/get-user-certificate/nQenUrvRQhmpcsPCW_Uw","Завантажити сертифікат")</f>
        <v>Завантажити сертифікат</v>
      </c>
    </row>
    <row r="899" spans="1:5" x14ac:dyDescent="0.3">
      <c r="A899" t="s">
        <v>2116</v>
      </c>
      <c r="B899" t="s">
        <v>5</v>
      </c>
      <c r="C899" t="s">
        <v>2117</v>
      </c>
      <c r="D899" t="s">
        <v>2118</v>
      </c>
      <c r="E899" t="str">
        <f>HYPERLINK("https://talan.bank.gov.ua/get-user-certificate/nQenUdTg6nEGCYPO_JeI","Завантажити сертифікат")</f>
        <v>Завантажити сертифікат</v>
      </c>
    </row>
    <row r="900" spans="1:5" x14ac:dyDescent="0.3">
      <c r="A900" t="s">
        <v>2119</v>
      </c>
      <c r="B900" t="s">
        <v>5</v>
      </c>
      <c r="C900" t="s">
        <v>2120</v>
      </c>
      <c r="D900" t="s">
        <v>2121</v>
      </c>
      <c r="E900" t="str">
        <f>HYPERLINK("https://talan.bank.gov.ua/get-user-certificate/nQenUNGGhnzhggrSmFXX","Завантажити сертифікат")</f>
        <v>Завантажити сертифікат</v>
      </c>
    </row>
    <row r="901" spans="1:5" x14ac:dyDescent="0.3">
      <c r="A901" t="s">
        <v>2122</v>
      </c>
      <c r="B901" t="s">
        <v>5</v>
      </c>
      <c r="C901" t="s">
        <v>2123</v>
      </c>
      <c r="D901" t="s">
        <v>2124</v>
      </c>
      <c r="E901" t="str">
        <f>HYPERLINK("https://talan.bank.gov.ua/get-user-certificate/nQenUtwLhJzbkLrfdYYC","Завантажити сертифікат")</f>
        <v>Завантажити сертифікат</v>
      </c>
    </row>
    <row r="902" spans="1:5" x14ac:dyDescent="0.3">
      <c r="A902" t="s">
        <v>2125</v>
      </c>
      <c r="B902" t="s">
        <v>5</v>
      </c>
      <c r="C902" t="s">
        <v>2126</v>
      </c>
      <c r="D902" t="s">
        <v>1584</v>
      </c>
      <c r="E902" t="str">
        <f>HYPERLINK("https://talan.bank.gov.ua/get-user-certificate/nQenUUoCFgRndcpez7oF","Завантажити сертифікат")</f>
        <v>Завантажити сертифікат</v>
      </c>
    </row>
    <row r="903" spans="1:5" x14ac:dyDescent="0.3">
      <c r="A903" t="s">
        <v>2127</v>
      </c>
      <c r="B903" t="s">
        <v>5</v>
      </c>
      <c r="C903" t="s">
        <v>2128</v>
      </c>
      <c r="D903" t="s">
        <v>1584</v>
      </c>
      <c r="E903" t="str">
        <f>HYPERLINK("https://talan.bank.gov.ua/get-user-certificate/nQenU_fKJOlzmWtqhaXW","Завантажити сертифікат")</f>
        <v>Завантажити сертифікат</v>
      </c>
    </row>
    <row r="904" spans="1:5" x14ac:dyDescent="0.3">
      <c r="A904" t="s">
        <v>2129</v>
      </c>
      <c r="B904" t="s">
        <v>5</v>
      </c>
      <c r="C904" t="s">
        <v>2130</v>
      </c>
      <c r="D904" t="s">
        <v>2131</v>
      </c>
      <c r="E904" t="str">
        <f>HYPERLINK("https://talan.bank.gov.ua/get-user-certificate/nQenUvzLcJru9Mpubrb4","Завантажити сертифікат")</f>
        <v>Завантажити сертифікат</v>
      </c>
    </row>
    <row r="905" spans="1:5" x14ac:dyDescent="0.3">
      <c r="A905" t="s">
        <v>2132</v>
      </c>
      <c r="B905" t="s">
        <v>5</v>
      </c>
      <c r="C905" t="s">
        <v>2133</v>
      </c>
      <c r="D905" t="s">
        <v>2131</v>
      </c>
      <c r="E905" t="str">
        <f>HYPERLINK("https://talan.bank.gov.ua/get-user-certificate/nQenUHKVlAeG7dBOGo16","Завантажити сертифікат")</f>
        <v>Завантажити сертифікат</v>
      </c>
    </row>
    <row r="906" spans="1:5" x14ac:dyDescent="0.3">
      <c r="A906" t="s">
        <v>2134</v>
      </c>
      <c r="B906" t="s">
        <v>5</v>
      </c>
      <c r="C906" t="s">
        <v>2135</v>
      </c>
      <c r="D906" t="s">
        <v>2131</v>
      </c>
      <c r="E906" t="str">
        <f>HYPERLINK("https://talan.bank.gov.ua/get-user-certificate/nQenUOULlZenryyCwfaC","Завантажити сертифікат")</f>
        <v>Завантажити сертифікат</v>
      </c>
    </row>
    <row r="907" spans="1:5" x14ac:dyDescent="0.3">
      <c r="A907" t="s">
        <v>2136</v>
      </c>
      <c r="B907" t="s">
        <v>5</v>
      </c>
      <c r="C907" t="s">
        <v>2137</v>
      </c>
      <c r="D907" t="s">
        <v>2131</v>
      </c>
      <c r="E907" t="str">
        <f>HYPERLINK("https://talan.bank.gov.ua/get-user-certificate/nQenUtZ0VC_lm1EACukH","Завантажити сертифікат")</f>
        <v>Завантажити сертифікат</v>
      </c>
    </row>
    <row r="908" spans="1:5" x14ac:dyDescent="0.3">
      <c r="A908" t="s">
        <v>2138</v>
      </c>
      <c r="B908" t="s">
        <v>5</v>
      </c>
      <c r="C908" t="s">
        <v>2139</v>
      </c>
      <c r="D908" t="s">
        <v>2131</v>
      </c>
      <c r="E908" t="str">
        <f>HYPERLINK("https://talan.bank.gov.ua/get-user-certificate/nQenUKYDEym5ZURdYxLR","Завантажити сертифікат")</f>
        <v>Завантажити сертифікат</v>
      </c>
    </row>
    <row r="909" spans="1:5" x14ac:dyDescent="0.3">
      <c r="A909" t="s">
        <v>2140</v>
      </c>
      <c r="B909" t="s">
        <v>5</v>
      </c>
      <c r="C909" t="s">
        <v>2141</v>
      </c>
      <c r="D909" t="s">
        <v>2131</v>
      </c>
      <c r="E909" t="str">
        <f>HYPERLINK("https://talan.bank.gov.ua/get-user-certificate/nQenUeAyMeP_Pcx_iShr","Завантажити сертифікат")</f>
        <v>Завантажити сертифікат</v>
      </c>
    </row>
    <row r="910" spans="1:5" x14ac:dyDescent="0.3">
      <c r="A910" t="s">
        <v>2142</v>
      </c>
      <c r="B910" t="s">
        <v>5</v>
      </c>
      <c r="C910" t="s">
        <v>2143</v>
      </c>
      <c r="D910" t="s">
        <v>2131</v>
      </c>
      <c r="E910" t="str">
        <f>HYPERLINK("https://talan.bank.gov.ua/get-user-certificate/nQenUmuiVHdt5r9dYa-i","Завантажити сертифікат")</f>
        <v>Завантажити сертифікат</v>
      </c>
    </row>
    <row r="911" spans="1:5" x14ac:dyDescent="0.3">
      <c r="A911" t="s">
        <v>2144</v>
      </c>
      <c r="B911" t="s">
        <v>5</v>
      </c>
      <c r="C911" t="s">
        <v>2145</v>
      </c>
      <c r="D911" t="s">
        <v>2146</v>
      </c>
      <c r="E911" t="str">
        <f>HYPERLINK("https://talan.bank.gov.ua/get-user-certificate/nQenUCxrRPdGELoVaD0U","Завантажити сертифікат")</f>
        <v>Завантажити сертифікат</v>
      </c>
    </row>
    <row r="912" spans="1:5" x14ac:dyDescent="0.3">
      <c r="A912" t="s">
        <v>2147</v>
      </c>
      <c r="B912" t="s">
        <v>5</v>
      </c>
      <c r="C912" t="s">
        <v>2148</v>
      </c>
      <c r="D912" t="s">
        <v>2149</v>
      </c>
      <c r="E912" t="str">
        <f>HYPERLINK("https://talan.bank.gov.ua/get-user-certificate/nQenUeOGPQSFjU7O31Lw","Завантажити сертифікат")</f>
        <v>Завантажити сертифікат</v>
      </c>
    </row>
    <row r="913" spans="1:5" x14ac:dyDescent="0.3">
      <c r="A913" t="s">
        <v>2150</v>
      </c>
      <c r="B913" t="s">
        <v>5</v>
      </c>
      <c r="C913" t="s">
        <v>2151</v>
      </c>
      <c r="D913" t="s">
        <v>2149</v>
      </c>
      <c r="E913" t="str">
        <f>HYPERLINK("https://talan.bank.gov.ua/get-user-certificate/nQenUwWCpFK0mNJrbq8h","Завантажити сертифікат")</f>
        <v>Завантажити сертифікат</v>
      </c>
    </row>
    <row r="914" spans="1:5" x14ac:dyDescent="0.3">
      <c r="A914" t="s">
        <v>2152</v>
      </c>
      <c r="B914" t="s">
        <v>5</v>
      </c>
      <c r="C914" t="s">
        <v>2153</v>
      </c>
      <c r="D914" t="s">
        <v>2149</v>
      </c>
      <c r="E914" t="str">
        <f>HYPERLINK("https://talan.bank.gov.ua/get-user-certificate/nQenUztAUda84RnccUt0","Завантажити сертифікат")</f>
        <v>Завантажити сертифікат</v>
      </c>
    </row>
    <row r="915" spans="1:5" x14ac:dyDescent="0.3">
      <c r="A915" t="s">
        <v>2154</v>
      </c>
      <c r="B915" t="s">
        <v>5</v>
      </c>
      <c r="C915" t="s">
        <v>2155</v>
      </c>
      <c r="D915" t="s">
        <v>2149</v>
      </c>
      <c r="E915" t="str">
        <f>HYPERLINK("https://talan.bank.gov.ua/get-user-certificate/nQenUhRbi3as9maWiEst","Завантажити сертифікат")</f>
        <v>Завантажити сертифікат</v>
      </c>
    </row>
    <row r="916" spans="1:5" x14ac:dyDescent="0.3">
      <c r="A916" t="s">
        <v>2156</v>
      </c>
      <c r="B916" t="s">
        <v>5</v>
      </c>
      <c r="C916" t="s">
        <v>2157</v>
      </c>
      <c r="D916" t="s">
        <v>2158</v>
      </c>
      <c r="E916" t="str">
        <f>HYPERLINK("https://talan.bank.gov.ua/get-user-certificate/nQenU1i9cZUyDVBP1K13","Завантажити сертифікат")</f>
        <v>Завантажити сертифікат</v>
      </c>
    </row>
    <row r="917" spans="1:5" x14ac:dyDescent="0.3">
      <c r="A917" t="s">
        <v>2159</v>
      </c>
      <c r="B917" t="s">
        <v>5</v>
      </c>
      <c r="C917" t="s">
        <v>2160</v>
      </c>
      <c r="D917" t="s">
        <v>2161</v>
      </c>
      <c r="E917" t="str">
        <f>HYPERLINK("https://talan.bank.gov.ua/get-user-certificate/nQenUlbzGFmwCebFDnvP","Завантажити сертифікат")</f>
        <v>Завантажити сертифікат</v>
      </c>
    </row>
    <row r="918" spans="1:5" x14ac:dyDescent="0.3">
      <c r="A918" t="s">
        <v>2162</v>
      </c>
      <c r="B918" t="s">
        <v>5</v>
      </c>
      <c r="C918" t="s">
        <v>2163</v>
      </c>
      <c r="D918" t="s">
        <v>2161</v>
      </c>
      <c r="E918" t="str">
        <f>HYPERLINK("https://talan.bank.gov.ua/get-user-certificate/nQenUbHS180VgCLRvblI","Завантажити сертифікат")</f>
        <v>Завантажити сертифікат</v>
      </c>
    </row>
    <row r="919" spans="1:5" x14ac:dyDescent="0.3">
      <c r="A919" t="s">
        <v>2164</v>
      </c>
      <c r="B919" t="s">
        <v>5</v>
      </c>
      <c r="C919" t="s">
        <v>2165</v>
      </c>
      <c r="D919" t="s">
        <v>2161</v>
      </c>
      <c r="E919" t="str">
        <f>HYPERLINK("https://talan.bank.gov.ua/get-user-certificate/nQenUByLaAPk9h-dU0BU","Завантажити сертифікат")</f>
        <v>Завантажити сертифікат</v>
      </c>
    </row>
    <row r="920" spans="1:5" x14ac:dyDescent="0.3">
      <c r="A920" t="s">
        <v>2166</v>
      </c>
      <c r="B920" t="s">
        <v>5</v>
      </c>
      <c r="C920" t="s">
        <v>2167</v>
      </c>
      <c r="D920" t="s">
        <v>2161</v>
      </c>
      <c r="E920" t="str">
        <f>HYPERLINK("https://talan.bank.gov.ua/get-user-certificate/nQenUScTf2jkc-hLK3_m","Завантажити сертифікат")</f>
        <v>Завантажити сертифікат</v>
      </c>
    </row>
    <row r="921" spans="1:5" x14ac:dyDescent="0.3">
      <c r="A921" t="s">
        <v>2168</v>
      </c>
      <c r="B921" t="s">
        <v>5</v>
      </c>
      <c r="C921" t="s">
        <v>2169</v>
      </c>
      <c r="D921" t="s">
        <v>2161</v>
      </c>
      <c r="E921" t="str">
        <f>HYPERLINK("https://talan.bank.gov.ua/get-user-certificate/nQenUuIprfIMBwzOMJOY","Завантажити сертифікат")</f>
        <v>Завантажити сертифікат</v>
      </c>
    </row>
    <row r="922" spans="1:5" x14ac:dyDescent="0.3">
      <c r="A922" t="s">
        <v>2170</v>
      </c>
      <c r="B922" t="s">
        <v>5</v>
      </c>
      <c r="C922" t="s">
        <v>2171</v>
      </c>
      <c r="D922" t="s">
        <v>2161</v>
      </c>
      <c r="E922" t="str">
        <f>HYPERLINK("https://talan.bank.gov.ua/get-user-certificate/nQenUoxSJEzQb51E_P4n","Завантажити сертифікат")</f>
        <v>Завантажити сертифікат</v>
      </c>
    </row>
    <row r="923" spans="1:5" x14ac:dyDescent="0.3">
      <c r="A923" t="s">
        <v>2172</v>
      </c>
      <c r="B923" t="s">
        <v>5</v>
      </c>
      <c r="C923" t="s">
        <v>2173</v>
      </c>
      <c r="D923" t="s">
        <v>2161</v>
      </c>
      <c r="E923" t="str">
        <f>HYPERLINK("https://talan.bank.gov.ua/get-user-certificate/nQenUe-yBl4-4F4TDAR-","Завантажити сертифікат")</f>
        <v>Завантажити сертифікат</v>
      </c>
    </row>
    <row r="924" spans="1:5" x14ac:dyDescent="0.3">
      <c r="A924" t="s">
        <v>2174</v>
      </c>
      <c r="B924" t="s">
        <v>5</v>
      </c>
      <c r="C924" t="s">
        <v>2175</v>
      </c>
      <c r="D924" t="s">
        <v>2176</v>
      </c>
      <c r="E924" t="str">
        <f>HYPERLINK("https://talan.bank.gov.ua/get-user-certificate/nQenUQID-CZ4nThZaIfL","Завантажити сертифікат")</f>
        <v>Завантажити сертифікат</v>
      </c>
    </row>
    <row r="925" spans="1:5" x14ac:dyDescent="0.3">
      <c r="A925" t="s">
        <v>2177</v>
      </c>
      <c r="B925" t="s">
        <v>5</v>
      </c>
      <c r="C925" t="s">
        <v>2178</v>
      </c>
      <c r="D925" t="s">
        <v>2179</v>
      </c>
      <c r="E925" t="str">
        <f>HYPERLINK("https://talan.bank.gov.ua/get-user-certificate/nQenUVhV1p6Hh07kXNb8","Завантажити сертифікат")</f>
        <v>Завантажити сертифікат</v>
      </c>
    </row>
    <row r="926" spans="1:5" x14ac:dyDescent="0.3">
      <c r="A926" t="s">
        <v>2180</v>
      </c>
      <c r="B926" t="s">
        <v>5</v>
      </c>
      <c r="C926" t="s">
        <v>2181</v>
      </c>
      <c r="D926" t="s">
        <v>2179</v>
      </c>
      <c r="E926" t="str">
        <f>HYPERLINK("https://talan.bank.gov.ua/get-user-certificate/nQenUh7XFa9QYjRM0Ft7","Завантажити сертифікат")</f>
        <v>Завантажити сертифікат</v>
      </c>
    </row>
    <row r="927" spans="1:5" x14ac:dyDescent="0.3">
      <c r="A927" t="s">
        <v>2182</v>
      </c>
      <c r="B927" t="s">
        <v>5</v>
      </c>
      <c r="C927" t="s">
        <v>2183</v>
      </c>
      <c r="D927" t="s">
        <v>2179</v>
      </c>
      <c r="E927" t="str">
        <f>HYPERLINK("https://talan.bank.gov.ua/get-user-certificate/nQenUjlkJnmrtQWvVDpY","Завантажити сертифікат")</f>
        <v>Завантажити сертифікат</v>
      </c>
    </row>
    <row r="928" spans="1:5" x14ac:dyDescent="0.3">
      <c r="A928" t="s">
        <v>2184</v>
      </c>
      <c r="B928" t="s">
        <v>5</v>
      </c>
      <c r="C928" t="s">
        <v>2185</v>
      </c>
      <c r="D928" t="s">
        <v>2179</v>
      </c>
      <c r="E928" t="str">
        <f>HYPERLINK("https://talan.bank.gov.ua/get-user-certificate/nQenUoQu6THg1aFI9oJl","Завантажити сертифікат")</f>
        <v>Завантажити сертифікат</v>
      </c>
    </row>
    <row r="929" spans="1:5" x14ac:dyDescent="0.3">
      <c r="A929" t="s">
        <v>2186</v>
      </c>
      <c r="B929" t="s">
        <v>5</v>
      </c>
      <c r="C929" t="s">
        <v>2187</v>
      </c>
      <c r="D929" t="s">
        <v>2179</v>
      </c>
      <c r="E929" t="str">
        <f>HYPERLINK("https://talan.bank.gov.ua/get-user-certificate/nQenUa2fkSH3da6Z4_ut","Завантажити сертифікат")</f>
        <v>Завантажити сертифікат</v>
      </c>
    </row>
    <row r="930" spans="1:5" x14ac:dyDescent="0.3">
      <c r="A930" t="s">
        <v>2188</v>
      </c>
      <c r="B930" t="s">
        <v>5</v>
      </c>
      <c r="C930" t="s">
        <v>2189</v>
      </c>
      <c r="D930" t="s">
        <v>2190</v>
      </c>
      <c r="E930" t="str">
        <f>HYPERLINK("https://talan.bank.gov.ua/get-user-certificate/nQenUv2kTulhjGM_VtUM","Завантажити сертифікат")</f>
        <v>Завантажити сертифікат</v>
      </c>
    </row>
    <row r="931" spans="1:5" x14ac:dyDescent="0.3">
      <c r="A931" t="s">
        <v>2191</v>
      </c>
      <c r="B931" t="s">
        <v>5</v>
      </c>
      <c r="C931" t="s">
        <v>2192</v>
      </c>
      <c r="D931" t="s">
        <v>730</v>
      </c>
      <c r="E931" t="str">
        <f>HYPERLINK("https://talan.bank.gov.ua/get-user-certificate/nQenUl52dy7KaheeWT6x","Завантажити сертифікат")</f>
        <v>Завантажити сертифікат</v>
      </c>
    </row>
    <row r="932" spans="1:5" x14ac:dyDescent="0.3">
      <c r="A932" t="s">
        <v>2193</v>
      </c>
      <c r="B932" t="s">
        <v>5</v>
      </c>
      <c r="C932" t="s">
        <v>2194</v>
      </c>
      <c r="D932" t="s">
        <v>2195</v>
      </c>
      <c r="E932" t="str">
        <f>HYPERLINK("https://talan.bank.gov.ua/get-user-certificate/nQenUQazawGlGpL70i0c","Завантажити сертифікат")</f>
        <v>Завантажити сертифікат</v>
      </c>
    </row>
    <row r="933" spans="1:5" x14ac:dyDescent="0.3">
      <c r="A933" t="s">
        <v>2196</v>
      </c>
      <c r="B933" t="s">
        <v>5</v>
      </c>
      <c r="C933" t="s">
        <v>2197</v>
      </c>
      <c r="D933" t="s">
        <v>2195</v>
      </c>
      <c r="E933" t="str">
        <f>HYPERLINK("https://talan.bank.gov.ua/get-user-certificate/nQenUcewPiGrHdBlYQ-8","Завантажити сертифікат")</f>
        <v>Завантажити сертифікат</v>
      </c>
    </row>
    <row r="934" spans="1:5" x14ac:dyDescent="0.3">
      <c r="A934" t="s">
        <v>2198</v>
      </c>
      <c r="B934" t="s">
        <v>5</v>
      </c>
      <c r="C934" t="s">
        <v>2199</v>
      </c>
      <c r="D934" t="s">
        <v>2195</v>
      </c>
      <c r="E934" t="str">
        <f>HYPERLINK("https://talan.bank.gov.ua/get-user-certificate/nQenUivP2JRyvaT0TBhH","Завантажити сертифікат")</f>
        <v>Завантажити сертифікат</v>
      </c>
    </row>
    <row r="935" spans="1:5" x14ac:dyDescent="0.3">
      <c r="A935" t="s">
        <v>2200</v>
      </c>
      <c r="B935" t="s">
        <v>5</v>
      </c>
      <c r="C935" t="s">
        <v>2201</v>
      </c>
      <c r="D935" t="s">
        <v>2195</v>
      </c>
      <c r="E935" t="str">
        <f>HYPERLINK("https://talan.bank.gov.ua/get-user-certificate/nQenUPxLcEXELXjeNKcc","Завантажити сертифікат")</f>
        <v>Завантажити сертифікат</v>
      </c>
    </row>
    <row r="936" spans="1:5" x14ac:dyDescent="0.3">
      <c r="A936" t="s">
        <v>2202</v>
      </c>
      <c r="B936" t="s">
        <v>5</v>
      </c>
      <c r="C936" t="s">
        <v>2203</v>
      </c>
      <c r="D936" t="s">
        <v>2195</v>
      </c>
      <c r="E936" t="str">
        <f>HYPERLINK("https://talan.bank.gov.ua/get-user-certificate/nQenUjM6T1fYhR16Tr_m","Завантажити сертифікат")</f>
        <v>Завантажити сертифікат</v>
      </c>
    </row>
    <row r="937" spans="1:5" x14ac:dyDescent="0.3">
      <c r="A937" t="s">
        <v>2204</v>
      </c>
      <c r="B937" t="s">
        <v>5</v>
      </c>
      <c r="C937" t="s">
        <v>2205</v>
      </c>
      <c r="D937" t="s">
        <v>2206</v>
      </c>
      <c r="E937" t="str">
        <f>HYPERLINK("https://talan.bank.gov.ua/get-user-certificate/nQenUq21wWbs_tDy9XnX","Завантажити сертифікат")</f>
        <v>Завантажити сертифікат</v>
      </c>
    </row>
    <row r="938" spans="1:5" x14ac:dyDescent="0.3">
      <c r="A938" t="s">
        <v>2207</v>
      </c>
      <c r="B938" t="s">
        <v>5</v>
      </c>
      <c r="C938" t="s">
        <v>2208</v>
      </c>
      <c r="D938" t="s">
        <v>2209</v>
      </c>
      <c r="E938" t="str">
        <f>HYPERLINK("https://talan.bank.gov.ua/get-user-certificate/nQenUo8mYrNxnRKCiZ7g","Завантажити сертифікат")</f>
        <v>Завантажити сертифікат</v>
      </c>
    </row>
    <row r="939" spans="1:5" x14ac:dyDescent="0.3">
      <c r="A939" t="s">
        <v>2210</v>
      </c>
      <c r="B939" t="s">
        <v>5</v>
      </c>
      <c r="C939" t="s">
        <v>2211</v>
      </c>
      <c r="D939" t="s">
        <v>2212</v>
      </c>
      <c r="E939" t="str">
        <f>HYPERLINK("https://talan.bank.gov.ua/get-user-certificate/nQenU_6A-1zuAVcXMpHx","Завантажити сертифікат")</f>
        <v>Завантажити сертифікат</v>
      </c>
    </row>
    <row r="940" spans="1:5" x14ac:dyDescent="0.3">
      <c r="A940" t="s">
        <v>2213</v>
      </c>
      <c r="B940" t="s">
        <v>5</v>
      </c>
      <c r="C940" t="s">
        <v>2214</v>
      </c>
      <c r="D940" t="s">
        <v>2215</v>
      </c>
      <c r="E940" t="str">
        <f>HYPERLINK("https://talan.bank.gov.ua/get-user-certificate/nQenUL_yV-i4SGOB5_xE","Завантажити сертифікат")</f>
        <v>Завантажити сертифікат</v>
      </c>
    </row>
    <row r="941" spans="1:5" x14ac:dyDescent="0.3">
      <c r="A941" t="s">
        <v>2216</v>
      </c>
      <c r="B941" t="s">
        <v>5</v>
      </c>
      <c r="C941" t="s">
        <v>2217</v>
      </c>
      <c r="D941" t="s">
        <v>2215</v>
      </c>
      <c r="E941" t="str">
        <f>HYPERLINK("https://talan.bank.gov.ua/get-user-certificate/nQenUBd2A4Ib7URHRFO-","Завантажити сертифікат")</f>
        <v>Завантажити сертифікат</v>
      </c>
    </row>
    <row r="942" spans="1:5" x14ac:dyDescent="0.3">
      <c r="A942" t="s">
        <v>2218</v>
      </c>
      <c r="B942" t="s">
        <v>5</v>
      </c>
      <c r="C942" t="s">
        <v>2219</v>
      </c>
      <c r="D942" t="s">
        <v>2215</v>
      </c>
      <c r="E942" t="str">
        <f>HYPERLINK("https://talan.bank.gov.ua/get-user-certificate/nQenU-n0Zh4h7pkHSg2P","Завантажити сертифікат")</f>
        <v>Завантажити сертифікат</v>
      </c>
    </row>
    <row r="943" spans="1:5" x14ac:dyDescent="0.3">
      <c r="A943" t="s">
        <v>2220</v>
      </c>
      <c r="B943" t="s">
        <v>5</v>
      </c>
      <c r="C943" t="s">
        <v>2221</v>
      </c>
      <c r="D943" t="s">
        <v>2222</v>
      </c>
      <c r="E943" t="str">
        <f>HYPERLINK("https://talan.bank.gov.ua/get-user-certificate/nQenUKtwWe5bBAFSkbGW","Завантажити сертифікат")</f>
        <v>Завантажити сертифікат</v>
      </c>
    </row>
    <row r="944" spans="1:5" x14ac:dyDescent="0.3">
      <c r="A944" t="s">
        <v>2223</v>
      </c>
      <c r="B944" t="s">
        <v>5</v>
      </c>
      <c r="C944" t="s">
        <v>2224</v>
      </c>
      <c r="D944" t="s">
        <v>2222</v>
      </c>
      <c r="E944" t="str">
        <f>HYPERLINK("https://talan.bank.gov.ua/get-user-certificate/nQenUFQ6r8TunctCB92X","Завантажити сертифікат")</f>
        <v>Завантажити сертифікат</v>
      </c>
    </row>
    <row r="945" spans="1:5" x14ac:dyDescent="0.3">
      <c r="A945" t="s">
        <v>2225</v>
      </c>
      <c r="B945" t="s">
        <v>5</v>
      </c>
      <c r="C945" t="s">
        <v>2226</v>
      </c>
      <c r="D945" t="s">
        <v>2222</v>
      </c>
      <c r="E945" t="str">
        <f>HYPERLINK("https://talan.bank.gov.ua/get-user-certificate/nQenUlLXdfXKRlCubRNA","Завантажити сертифікат")</f>
        <v>Завантажити сертифікат</v>
      </c>
    </row>
    <row r="946" spans="1:5" x14ac:dyDescent="0.3">
      <c r="A946" t="s">
        <v>2227</v>
      </c>
      <c r="B946" t="s">
        <v>5</v>
      </c>
      <c r="C946" t="s">
        <v>2228</v>
      </c>
      <c r="D946" t="s">
        <v>2229</v>
      </c>
      <c r="E946" t="str">
        <f>HYPERLINK("https://talan.bank.gov.ua/get-user-certificate/nQenU_aY_7mBrhAqqWeU","Завантажити сертифікат")</f>
        <v>Завантажити сертифікат</v>
      </c>
    </row>
    <row r="947" spans="1:5" x14ac:dyDescent="0.3">
      <c r="A947" t="s">
        <v>2230</v>
      </c>
      <c r="B947" t="s">
        <v>5</v>
      </c>
      <c r="C947" t="s">
        <v>2231</v>
      </c>
      <c r="D947" t="s">
        <v>2232</v>
      </c>
      <c r="E947" t="str">
        <f>HYPERLINK("https://talan.bank.gov.ua/get-user-certificate/nQenU8TJXmUubIFV8aP_","Завантажити сертифікат")</f>
        <v>Завантажити сертифікат</v>
      </c>
    </row>
    <row r="948" spans="1:5" x14ac:dyDescent="0.3">
      <c r="A948" t="s">
        <v>2233</v>
      </c>
      <c r="B948" t="s">
        <v>5</v>
      </c>
      <c r="C948" t="s">
        <v>2234</v>
      </c>
      <c r="D948" t="s">
        <v>2232</v>
      </c>
      <c r="E948" t="str">
        <f>HYPERLINK("https://talan.bank.gov.ua/get-user-certificate/nQenU5LPEcIUbNAn2IEy","Завантажити сертифікат")</f>
        <v>Завантажити сертифікат</v>
      </c>
    </row>
    <row r="949" spans="1:5" x14ac:dyDescent="0.3">
      <c r="A949" t="s">
        <v>2235</v>
      </c>
      <c r="B949" t="s">
        <v>5</v>
      </c>
      <c r="C949" t="s">
        <v>2236</v>
      </c>
      <c r="D949" t="s">
        <v>2232</v>
      </c>
      <c r="E949" t="str">
        <f>HYPERLINK("https://talan.bank.gov.ua/get-user-certificate/nQenUtUqcZoHaGSAwX3F","Завантажити сертифікат")</f>
        <v>Завантажити сертифікат</v>
      </c>
    </row>
    <row r="950" spans="1:5" x14ac:dyDescent="0.3">
      <c r="A950" t="s">
        <v>2237</v>
      </c>
      <c r="B950" t="s">
        <v>5</v>
      </c>
      <c r="C950" t="s">
        <v>2238</v>
      </c>
      <c r="D950" t="s">
        <v>2239</v>
      </c>
      <c r="E950" t="str">
        <f>HYPERLINK("https://talan.bank.gov.ua/get-user-certificate/nQenUg01P9bVnjKSQMaY","Завантажити сертифікат")</f>
        <v>Завантажити сертифікат</v>
      </c>
    </row>
    <row r="951" spans="1:5" x14ac:dyDescent="0.3">
      <c r="A951" t="s">
        <v>2240</v>
      </c>
      <c r="B951" t="s">
        <v>5</v>
      </c>
      <c r="C951" t="s">
        <v>2241</v>
      </c>
      <c r="D951" t="s">
        <v>2239</v>
      </c>
      <c r="E951" t="str">
        <f>HYPERLINK("https://talan.bank.gov.ua/get-user-certificate/nQenUIKkb4bF2ZD96uwm","Завантажити сертифікат")</f>
        <v>Завантажити сертифікат</v>
      </c>
    </row>
    <row r="952" spans="1:5" x14ac:dyDescent="0.3">
      <c r="A952" t="s">
        <v>2242</v>
      </c>
      <c r="B952" t="s">
        <v>5</v>
      </c>
      <c r="C952" t="s">
        <v>2243</v>
      </c>
      <c r="D952" t="s">
        <v>2244</v>
      </c>
      <c r="E952" t="str">
        <f>HYPERLINK("https://talan.bank.gov.ua/get-user-certificate/nQenUqIDXlcVQvimQlFq","Завантажити сертифікат")</f>
        <v>Завантажити сертифікат</v>
      </c>
    </row>
    <row r="953" spans="1:5" x14ac:dyDescent="0.3">
      <c r="A953" t="s">
        <v>2245</v>
      </c>
      <c r="B953" t="s">
        <v>5</v>
      </c>
      <c r="C953" t="s">
        <v>2246</v>
      </c>
      <c r="D953" t="s">
        <v>2244</v>
      </c>
      <c r="E953" t="str">
        <f>HYPERLINK("https://talan.bank.gov.ua/get-user-certificate/nQenUsUwmp08_ATkcuBu","Завантажити сертифікат")</f>
        <v>Завантажити сертифікат</v>
      </c>
    </row>
    <row r="954" spans="1:5" x14ac:dyDescent="0.3">
      <c r="A954" t="s">
        <v>2247</v>
      </c>
      <c r="B954" t="s">
        <v>5</v>
      </c>
      <c r="C954" t="s">
        <v>2248</v>
      </c>
      <c r="D954" t="s">
        <v>2244</v>
      </c>
      <c r="E954" t="str">
        <f>HYPERLINK("https://talan.bank.gov.ua/get-user-certificate/nQenUGJZYiJdqmDQVhKG","Завантажити сертифікат")</f>
        <v>Завантажити сертифікат</v>
      </c>
    </row>
    <row r="955" spans="1:5" x14ac:dyDescent="0.3">
      <c r="A955" t="s">
        <v>2249</v>
      </c>
      <c r="B955" t="s">
        <v>5</v>
      </c>
      <c r="C955" t="s">
        <v>2250</v>
      </c>
      <c r="D955" t="s">
        <v>2244</v>
      </c>
      <c r="E955" t="str">
        <f>HYPERLINK("https://talan.bank.gov.ua/get-user-certificate/nQenUg4Mxy8gMmi-FuSj","Завантажити сертифікат")</f>
        <v>Завантажити сертифікат</v>
      </c>
    </row>
    <row r="956" spans="1:5" x14ac:dyDescent="0.3">
      <c r="A956" t="s">
        <v>2251</v>
      </c>
      <c r="B956" t="s">
        <v>5</v>
      </c>
      <c r="C956" t="s">
        <v>2252</v>
      </c>
      <c r="D956" t="s">
        <v>2253</v>
      </c>
      <c r="E956" t="str">
        <f>HYPERLINK("https://talan.bank.gov.ua/get-user-certificate/nQenUOQjz3bnEHaRqbgq","Завантажити сертифікат")</f>
        <v>Завантажити сертифікат</v>
      </c>
    </row>
    <row r="957" spans="1:5" x14ac:dyDescent="0.3">
      <c r="A957" t="s">
        <v>2254</v>
      </c>
      <c r="B957" t="s">
        <v>5</v>
      </c>
      <c r="C957" t="s">
        <v>2255</v>
      </c>
      <c r="D957" t="s">
        <v>2253</v>
      </c>
      <c r="E957" t="str">
        <f>HYPERLINK("https://talan.bank.gov.ua/get-user-certificate/nQenUw05ei89XVmU-kez","Завантажити сертифікат")</f>
        <v>Завантажити сертифікат</v>
      </c>
    </row>
    <row r="958" spans="1:5" x14ac:dyDescent="0.3">
      <c r="A958" t="s">
        <v>2256</v>
      </c>
      <c r="B958" t="s">
        <v>5</v>
      </c>
      <c r="C958" t="s">
        <v>2257</v>
      </c>
      <c r="D958" t="s">
        <v>2258</v>
      </c>
      <c r="E958" t="str">
        <f>HYPERLINK("https://talan.bank.gov.ua/get-user-certificate/nQenUpnXHgje3il7j4o7","Завантажити сертифікат")</f>
        <v>Завантажити сертифікат</v>
      </c>
    </row>
    <row r="959" spans="1:5" x14ac:dyDescent="0.3">
      <c r="A959" t="s">
        <v>2259</v>
      </c>
      <c r="B959" t="s">
        <v>5</v>
      </c>
      <c r="C959" t="s">
        <v>2260</v>
      </c>
      <c r="D959" t="s">
        <v>2261</v>
      </c>
      <c r="E959" t="str">
        <f>HYPERLINK("https://talan.bank.gov.ua/get-user-certificate/nQenU5UY9cLrnNqhE3VT","Завантажити сертифікат")</f>
        <v>Завантажити сертифікат</v>
      </c>
    </row>
    <row r="960" spans="1:5" x14ac:dyDescent="0.3">
      <c r="A960" t="s">
        <v>2262</v>
      </c>
      <c r="B960" t="s">
        <v>5</v>
      </c>
      <c r="C960" t="s">
        <v>2263</v>
      </c>
      <c r="D960" t="s">
        <v>2261</v>
      </c>
      <c r="E960" t="str">
        <f>HYPERLINK("https://talan.bank.gov.ua/get-user-certificate/nQenUrU6lgBXayQYqaTo","Завантажити сертифікат")</f>
        <v>Завантажити сертифікат</v>
      </c>
    </row>
    <row r="961" spans="1:5" x14ac:dyDescent="0.3">
      <c r="A961" t="s">
        <v>2264</v>
      </c>
      <c r="B961" t="s">
        <v>5</v>
      </c>
      <c r="C961" t="s">
        <v>2265</v>
      </c>
      <c r="D961" t="s">
        <v>2261</v>
      </c>
      <c r="E961" t="str">
        <f>HYPERLINK("https://talan.bank.gov.ua/get-user-certificate/nQenUDzdiNl8QAQOAeuG","Завантажити сертифікат")</f>
        <v>Завантажити сертифікат</v>
      </c>
    </row>
    <row r="962" spans="1:5" x14ac:dyDescent="0.3">
      <c r="A962" t="s">
        <v>2266</v>
      </c>
      <c r="B962" t="s">
        <v>5</v>
      </c>
      <c r="C962" t="s">
        <v>2267</v>
      </c>
      <c r="D962" t="s">
        <v>2261</v>
      </c>
      <c r="E962" t="str">
        <f>HYPERLINK("https://talan.bank.gov.ua/get-user-certificate/nQenUjNIO6xXV5LrC_D1","Завантажити сертифікат")</f>
        <v>Завантажити сертифікат</v>
      </c>
    </row>
    <row r="963" spans="1:5" x14ac:dyDescent="0.3">
      <c r="A963" t="s">
        <v>2268</v>
      </c>
      <c r="B963" t="s">
        <v>5</v>
      </c>
      <c r="C963" t="s">
        <v>2269</v>
      </c>
      <c r="D963" t="s">
        <v>2261</v>
      </c>
      <c r="E963" t="str">
        <f>HYPERLINK("https://talan.bank.gov.ua/get-user-certificate/nQenUuINPtINdDebux_V","Завантажити сертифікат")</f>
        <v>Завантажити сертифікат</v>
      </c>
    </row>
    <row r="964" spans="1:5" x14ac:dyDescent="0.3">
      <c r="A964" t="s">
        <v>2270</v>
      </c>
      <c r="B964" t="s">
        <v>5</v>
      </c>
      <c r="C964" t="s">
        <v>2271</v>
      </c>
      <c r="D964" t="s">
        <v>2069</v>
      </c>
      <c r="E964" t="str">
        <f>HYPERLINK("https://talan.bank.gov.ua/get-user-certificate/nQenUbTowQzF8Hg16t6Z","Завантажити сертифікат")</f>
        <v>Завантажити сертифікат</v>
      </c>
    </row>
    <row r="965" spans="1:5" x14ac:dyDescent="0.3">
      <c r="A965" t="s">
        <v>2272</v>
      </c>
      <c r="B965" t="s">
        <v>5</v>
      </c>
      <c r="C965" t="s">
        <v>2273</v>
      </c>
      <c r="D965" t="s">
        <v>2069</v>
      </c>
      <c r="E965" t="str">
        <f>HYPERLINK("https://talan.bank.gov.ua/get-user-certificate/nQenUgUPU6FPNm5ySc9v","Завантажити сертифікат")</f>
        <v>Завантажити сертифікат</v>
      </c>
    </row>
    <row r="966" spans="1:5" x14ac:dyDescent="0.3">
      <c r="A966" t="s">
        <v>2274</v>
      </c>
      <c r="B966" t="s">
        <v>5</v>
      </c>
      <c r="C966" t="s">
        <v>2275</v>
      </c>
      <c r="D966" t="s">
        <v>2276</v>
      </c>
      <c r="E966" t="str">
        <f>HYPERLINK("https://talan.bank.gov.ua/get-user-certificate/nQenUr2wANnjgfvYoRTZ","Завантажити сертифікат")</f>
        <v>Завантажити сертифікат</v>
      </c>
    </row>
    <row r="967" spans="1:5" x14ac:dyDescent="0.3">
      <c r="A967" t="s">
        <v>2277</v>
      </c>
      <c r="B967" t="s">
        <v>5</v>
      </c>
      <c r="C967" t="s">
        <v>2278</v>
      </c>
      <c r="D967" t="s">
        <v>2276</v>
      </c>
      <c r="E967" t="str">
        <f>HYPERLINK("https://talan.bank.gov.ua/get-user-certificate/nQenUzVgHGXA4FJ3l8BS","Завантажити сертифікат")</f>
        <v>Завантажити сертифікат</v>
      </c>
    </row>
    <row r="968" spans="1:5" x14ac:dyDescent="0.3">
      <c r="A968" t="s">
        <v>2279</v>
      </c>
      <c r="B968" t="s">
        <v>5</v>
      </c>
      <c r="C968" t="s">
        <v>2280</v>
      </c>
      <c r="D968" t="s">
        <v>2276</v>
      </c>
      <c r="E968" t="str">
        <f>HYPERLINK("https://talan.bank.gov.ua/get-user-certificate/nQenU8h5Yt6YGqVgEhw5","Завантажити сертифікат")</f>
        <v>Завантажити сертифікат</v>
      </c>
    </row>
    <row r="969" spans="1:5" x14ac:dyDescent="0.3">
      <c r="A969" t="s">
        <v>2281</v>
      </c>
      <c r="B969" t="s">
        <v>5</v>
      </c>
      <c r="C969" t="s">
        <v>2282</v>
      </c>
      <c r="D969" t="s">
        <v>2276</v>
      </c>
      <c r="E969" t="str">
        <f>HYPERLINK("https://talan.bank.gov.ua/get-user-certificate/nQenUXD8CK4fQY3pfSEV","Завантажити сертифікат")</f>
        <v>Завантажити сертифікат</v>
      </c>
    </row>
    <row r="970" spans="1:5" x14ac:dyDescent="0.3">
      <c r="A970" t="s">
        <v>2283</v>
      </c>
      <c r="B970" t="s">
        <v>5</v>
      </c>
      <c r="C970" t="s">
        <v>2284</v>
      </c>
      <c r="D970" t="s">
        <v>2276</v>
      </c>
      <c r="E970" t="str">
        <f>HYPERLINK("https://talan.bank.gov.ua/get-user-certificate/nQenU6lGZj6qw0Fz6b1c","Завантажити сертифікат")</f>
        <v>Завантажити сертифікат</v>
      </c>
    </row>
    <row r="971" spans="1:5" x14ac:dyDescent="0.3">
      <c r="A971" t="s">
        <v>2285</v>
      </c>
      <c r="B971" t="s">
        <v>5</v>
      </c>
      <c r="C971" t="s">
        <v>2286</v>
      </c>
      <c r="D971" t="s">
        <v>2276</v>
      </c>
      <c r="E971" t="str">
        <f>HYPERLINK("https://talan.bank.gov.ua/get-user-certificate/nQenUIKwQvFzle1NJiIA","Завантажити сертифікат")</f>
        <v>Завантажити сертифікат</v>
      </c>
    </row>
    <row r="972" spans="1:5" x14ac:dyDescent="0.3">
      <c r="A972" t="s">
        <v>2287</v>
      </c>
      <c r="B972" t="s">
        <v>5</v>
      </c>
      <c r="C972" t="s">
        <v>2288</v>
      </c>
      <c r="D972" t="s">
        <v>2276</v>
      </c>
      <c r="E972" t="str">
        <f>HYPERLINK("https://talan.bank.gov.ua/get-user-certificate/nQenUXSXdttRSFHehobu","Завантажити сертифікат")</f>
        <v>Завантажити сертифікат</v>
      </c>
    </row>
    <row r="973" spans="1:5" x14ac:dyDescent="0.3">
      <c r="A973" t="s">
        <v>2289</v>
      </c>
      <c r="B973" t="s">
        <v>5</v>
      </c>
      <c r="C973" t="s">
        <v>2290</v>
      </c>
      <c r="D973" t="s">
        <v>2291</v>
      </c>
      <c r="E973" t="str">
        <f>HYPERLINK("https://talan.bank.gov.ua/get-user-certificate/nQenUcr0xNJeMeTUYzrK","Завантажити сертифікат")</f>
        <v>Завантажити сертифікат</v>
      </c>
    </row>
    <row r="974" spans="1:5" x14ac:dyDescent="0.3">
      <c r="A974" t="s">
        <v>2292</v>
      </c>
      <c r="B974" t="s">
        <v>5</v>
      </c>
      <c r="C974" t="s">
        <v>2293</v>
      </c>
      <c r="D974" t="s">
        <v>2294</v>
      </c>
      <c r="E974" t="str">
        <f>HYPERLINK("https://talan.bank.gov.ua/get-user-certificate/nQenUK1mHqOznobG7zbF","Завантажити сертифікат")</f>
        <v>Завантажити сертифікат</v>
      </c>
    </row>
    <row r="975" spans="1:5" x14ac:dyDescent="0.3">
      <c r="A975" t="s">
        <v>2295</v>
      </c>
      <c r="B975" t="s">
        <v>5</v>
      </c>
      <c r="C975" t="s">
        <v>2296</v>
      </c>
      <c r="D975" t="s">
        <v>2297</v>
      </c>
      <c r="E975" t="str">
        <f>HYPERLINK("https://talan.bank.gov.ua/get-user-certificate/nQenU92clpTVizB_b1Hv","Завантажити сертифікат")</f>
        <v>Завантажити сертифікат</v>
      </c>
    </row>
    <row r="976" spans="1:5" x14ac:dyDescent="0.3">
      <c r="A976" t="s">
        <v>2298</v>
      </c>
      <c r="B976" t="s">
        <v>5</v>
      </c>
      <c r="C976" t="s">
        <v>2299</v>
      </c>
      <c r="D976" t="s">
        <v>2300</v>
      </c>
      <c r="E976" t="str">
        <f>HYPERLINK("https://talan.bank.gov.ua/get-user-certificate/nQenUJ1WXyVEJuXyeiJr","Завантажити сертифікат")</f>
        <v>Завантажити сертифікат</v>
      </c>
    </row>
    <row r="977" spans="1:5" x14ac:dyDescent="0.3">
      <c r="A977" t="s">
        <v>2301</v>
      </c>
      <c r="B977" t="s">
        <v>5</v>
      </c>
      <c r="C977" t="s">
        <v>2302</v>
      </c>
      <c r="D977" t="s">
        <v>2300</v>
      </c>
      <c r="E977" t="str">
        <f>HYPERLINK("https://talan.bank.gov.ua/get-user-certificate/nQenUPHKUfvG3KZ3UTVT","Завантажити сертифікат")</f>
        <v>Завантажити сертифікат</v>
      </c>
    </row>
    <row r="978" spans="1:5" x14ac:dyDescent="0.3">
      <c r="A978" t="s">
        <v>2303</v>
      </c>
      <c r="B978" t="s">
        <v>5</v>
      </c>
      <c r="C978" t="s">
        <v>2304</v>
      </c>
      <c r="D978" t="s">
        <v>2300</v>
      </c>
      <c r="E978" t="str">
        <f>HYPERLINK("https://talan.bank.gov.ua/get-user-certificate/nQenUdulYD1dC9fEMPG-","Завантажити сертифікат")</f>
        <v>Завантажити сертифікат</v>
      </c>
    </row>
    <row r="979" spans="1:5" x14ac:dyDescent="0.3">
      <c r="A979" t="s">
        <v>2305</v>
      </c>
      <c r="B979" t="s">
        <v>5</v>
      </c>
      <c r="C979" t="s">
        <v>2306</v>
      </c>
      <c r="D979" t="s">
        <v>2300</v>
      </c>
      <c r="E979" t="str">
        <f>HYPERLINK("https://talan.bank.gov.ua/get-user-certificate/nQenUZPn5NUJgeHFLOK9","Завантажити сертифікат")</f>
        <v>Завантажити сертифікат</v>
      </c>
    </row>
    <row r="980" spans="1:5" x14ac:dyDescent="0.3">
      <c r="A980" t="s">
        <v>2307</v>
      </c>
      <c r="B980" t="s">
        <v>5</v>
      </c>
      <c r="C980" t="s">
        <v>2308</v>
      </c>
      <c r="D980" t="s">
        <v>2300</v>
      </c>
      <c r="E980" t="str">
        <f>HYPERLINK("https://talan.bank.gov.ua/get-user-certificate/nQenU3qxkAhBK_f9GZt3","Завантажити сертифікат")</f>
        <v>Завантажити сертифікат</v>
      </c>
    </row>
    <row r="981" spans="1:5" x14ac:dyDescent="0.3">
      <c r="A981" t="s">
        <v>2309</v>
      </c>
      <c r="B981" t="s">
        <v>5</v>
      </c>
      <c r="C981" t="s">
        <v>2310</v>
      </c>
      <c r="D981" t="s">
        <v>2300</v>
      </c>
      <c r="E981" t="str">
        <f>HYPERLINK("https://talan.bank.gov.ua/get-user-certificate/nQenUJN4FQcQddpTSp_P","Завантажити сертифікат")</f>
        <v>Завантажити сертифікат</v>
      </c>
    </row>
    <row r="982" spans="1:5" x14ac:dyDescent="0.3">
      <c r="A982" t="s">
        <v>2311</v>
      </c>
      <c r="B982" t="s">
        <v>5</v>
      </c>
      <c r="C982" t="s">
        <v>2312</v>
      </c>
      <c r="D982" t="s">
        <v>2300</v>
      </c>
      <c r="E982" t="str">
        <f>HYPERLINK("https://talan.bank.gov.ua/get-user-certificate/nQenUzKHlEUc1i9Oifb9","Завантажити сертифікат")</f>
        <v>Завантажити сертифікат</v>
      </c>
    </row>
    <row r="983" spans="1:5" x14ac:dyDescent="0.3">
      <c r="A983" t="s">
        <v>2313</v>
      </c>
      <c r="B983" t="s">
        <v>5</v>
      </c>
      <c r="C983" t="s">
        <v>2314</v>
      </c>
      <c r="D983" t="s">
        <v>2300</v>
      </c>
      <c r="E983" t="str">
        <f>HYPERLINK("https://talan.bank.gov.ua/get-user-certificate/nQenUsZ2d872XF4m5X5h","Завантажити сертифікат")</f>
        <v>Завантажити сертифікат</v>
      </c>
    </row>
    <row r="984" spans="1:5" x14ac:dyDescent="0.3">
      <c r="A984" t="s">
        <v>2315</v>
      </c>
      <c r="B984" t="s">
        <v>5</v>
      </c>
      <c r="C984" t="s">
        <v>2316</v>
      </c>
      <c r="D984" t="s">
        <v>2300</v>
      </c>
      <c r="E984" t="str">
        <f>HYPERLINK("https://talan.bank.gov.ua/get-user-certificate/nQenUBW1Met1l5z36BoA","Завантажити сертифікат")</f>
        <v>Завантажити сертифікат</v>
      </c>
    </row>
    <row r="985" spans="1:5" x14ac:dyDescent="0.3">
      <c r="A985" t="s">
        <v>2317</v>
      </c>
      <c r="B985" t="s">
        <v>5</v>
      </c>
      <c r="C985" t="s">
        <v>2318</v>
      </c>
      <c r="D985" t="s">
        <v>2300</v>
      </c>
      <c r="E985" t="str">
        <f>HYPERLINK("https://talan.bank.gov.ua/get-user-certificate/nQenUWA5gVaXMWZ0jcFL","Завантажити сертифікат")</f>
        <v>Завантажити сертифікат</v>
      </c>
    </row>
    <row r="986" spans="1:5" x14ac:dyDescent="0.3">
      <c r="A986" t="s">
        <v>2319</v>
      </c>
      <c r="B986" t="s">
        <v>5</v>
      </c>
      <c r="C986" t="s">
        <v>2320</v>
      </c>
      <c r="D986" t="s">
        <v>2300</v>
      </c>
      <c r="E986" t="str">
        <f>HYPERLINK("https://talan.bank.gov.ua/get-user-certificate/nQenU-gUxoIxjRANkJxw","Завантажити сертифікат")</f>
        <v>Завантажити сертифікат</v>
      </c>
    </row>
    <row r="987" spans="1:5" x14ac:dyDescent="0.3">
      <c r="A987" t="s">
        <v>2321</v>
      </c>
      <c r="B987" t="s">
        <v>5</v>
      </c>
      <c r="C987" t="s">
        <v>2322</v>
      </c>
      <c r="D987" t="s">
        <v>2300</v>
      </c>
      <c r="E987" t="str">
        <f>HYPERLINK("https://talan.bank.gov.ua/get-user-certificate/nQenU5bBaVoknOmnZNAS","Завантажити сертифікат")</f>
        <v>Завантажити сертифікат</v>
      </c>
    </row>
    <row r="988" spans="1:5" x14ac:dyDescent="0.3">
      <c r="A988" t="s">
        <v>2323</v>
      </c>
      <c r="B988" t="s">
        <v>5</v>
      </c>
      <c r="C988" t="s">
        <v>2324</v>
      </c>
      <c r="D988" t="s">
        <v>2300</v>
      </c>
      <c r="E988" t="str">
        <f>HYPERLINK("https://talan.bank.gov.ua/get-user-certificate/nQenURSsyd_0OO5miU9U","Завантажити сертифікат")</f>
        <v>Завантажити сертифікат</v>
      </c>
    </row>
    <row r="989" spans="1:5" x14ac:dyDescent="0.3">
      <c r="A989" t="s">
        <v>2325</v>
      </c>
      <c r="B989" t="s">
        <v>5</v>
      </c>
      <c r="C989" t="s">
        <v>2326</v>
      </c>
      <c r="D989" t="s">
        <v>2300</v>
      </c>
      <c r="E989" t="str">
        <f>HYPERLINK("https://talan.bank.gov.ua/get-user-certificate/nQenUaDkPqdXuh6fJoC6","Завантажити сертифікат")</f>
        <v>Завантажити сертифікат</v>
      </c>
    </row>
    <row r="990" spans="1:5" x14ac:dyDescent="0.3">
      <c r="A990" t="s">
        <v>2327</v>
      </c>
      <c r="B990" t="s">
        <v>5</v>
      </c>
      <c r="C990" t="s">
        <v>2328</v>
      </c>
      <c r="D990" t="s">
        <v>2329</v>
      </c>
      <c r="E990" t="str">
        <f>HYPERLINK("https://talan.bank.gov.ua/get-user-certificate/nQenU0goRdTWWptvarZu","Завантажити сертифікат")</f>
        <v>Завантажити сертифікат</v>
      </c>
    </row>
    <row r="991" spans="1:5" x14ac:dyDescent="0.3">
      <c r="A991" t="s">
        <v>2330</v>
      </c>
      <c r="B991" t="s">
        <v>5</v>
      </c>
      <c r="C991" t="s">
        <v>2331</v>
      </c>
      <c r="D991" t="s">
        <v>2332</v>
      </c>
      <c r="E991" t="str">
        <f>HYPERLINK("https://talan.bank.gov.ua/get-user-certificate/nQenUINSbcaQNeieF2n9","Завантажити сертифікат")</f>
        <v>Завантажити сертифікат</v>
      </c>
    </row>
    <row r="992" spans="1:5" x14ac:dyDescent="0.3">
      <c r="A992" t="s">
        <v>2333</v>
      </c>
      <c r="B992" t="s">
        <v>5</v>
      </c>
      <c r="C992" t="s">
        <v>2334</v>
      </c>
      <c r="D992" t="s">
        <v>2335</v>
      </c>
      <c r="E992" t="str">
        <f>HYPERLINK("https://talan.bank.gov.ua/get-user-certificate/nQenUbc8rkJapmsdpJ0L","Завантажити сертифікат")</f>
        <v>Завантажити сертифікат</v>
      </c>
    </row>
    <row r="993" spans="1:5" x14ac:dyDescent="0.3">
      <c r="A993" t="s">
        <v>2336</v>
      </c>
      <c r="B993" t="s">
        <v>5</v>
      </c>
      <c r="C993" t="s">
        <v>2337</v>
      </c>
      <c r="D993" t="s">
        <v>2338</v>
      </c>
      <c r="E993" t="str">
        <f>HYPERLINK("https://talan.bank.gov.ua/get-user-certificate/nQenUad3fmbBylFvEoWR","Завантажити сертифікат")</f>
        <v>Завантажити сертифікат</v>
      </c>
    </row>
    <row r="994" spans="1:5" x14ac:dyDescent="0.3">
      <c r="A994" t="s">
        <v>2339</v>
      </c>
      <c r="B994" t="s">
        <v>5</v>
      </c>
      <c r="C994" t="s">
        <v>2340</v>
      </c>
      <c r="D994" t="s">
        <v>2341</v>
      </c>
      <c r="E994" t="str">
        <f>HYPERLINK("https://talan.bank.gov.ua/get-user-certificate/nQenU-y4IjA1_0m_koi6","Завантажити сертифікат")</f>
        <v>Завантажити сертифікат</v>
      </c>
    </row>
    <row r="995" spans="1:5" x14ac:dyDescent="0.3">
      <c r="A995" t="s">
        <v>2342</v>
      </c>
      <c r="B995" t="s">
        <v>5</v>
      </c>
      <c r="C995" t="s">
        <v>2343</v>
      </c>
      <c r="D995" t="s">
        <v>2344</v>
      </c>
      <c r="E995" t="str">
        <f>HYPERLINK("https://talan.bank.gov.ua/get-user-certificate/nQenU5mz4ns081wqggju","Завантажити сертифікат")</f>
        <v>Завантажити сертифікат</v>
      </c>
    </row>
    <row r="996" spans="1:5" x14ac:dyDescent="0.3">
      <c r="A996" t="s">
        <v>2345</v>
      </c>
      <c r="B996" t="s">
        <v>5</v>
      </c>
      <c r="C996" t="s">
        <v>2346</v>
      </c>
      <c r="D996" t="s">
        <v>2344</v>
      </c>
      <c r="E996" t="str">
        <f>HYPERLINK("https://talan.bank.gov.ua/get-user-certificate/nQenUgGoQjh9wLOjwueO","Завантажити сертифікат")</f>
        <v>Завантажити сертифікат</v>
      </c>
    </row>
    <row r="997" spans="1:5" x14ac:dyDescent="0.3">
      <c r="A997" t="s">
        <v>2347</v>
      </c>
      <c r="B997" t="s">
        <v>5</v>
      </c>
      <c r="C997" t="s">
        <v>2348</v>
      </c>
      <c r="D997" t="s">
        <v>2344</v>
      </c>
      <c r="E997" t="str">
        <f>HYPERLINK("https://talan.bank.gov.ua/get-user-certificate/nQenUTYygkskhnb84FGZ","Завантажити сертифікат")</f>
        <v>Завантажити сертифікат</v>
      </c>
    </row>
    <row r="998" spans="1:5" x14ac:dyDescent="0.3">
      <c r="A998" t="s">
        <v>2349</v>
      </c>
      <c r="B998" t="s">
        <v>5</v>
      </c>
      <c r="C998" t="s">
        <v>2350</v>
      </c>
      <c r="D998" t="s">
        <v>2344</v>
      </c>
      <c r="E998" t="str">
        <f>HYPERLINK("https://talan.bank.gov.ua/get-user-certificate/nQenUTUFZLwayttriw8Q","Завантажити сертифікат")</f>
        <v>Завантажити сертифікат</v>
      </c>
    </row>
    <row r="999" spans="1:5" x14ac:dyDescent="0.3">
      <c r="A999" t="s">
        <v>2351</v>
      </c>
      <c r="B999" t="s">
        <v>5</v>
      </c>
      <c r="C999" t="s">
        <v>2352</v>
      </c>
      <c r="D999" t="s">
        <v>2344</v>
      </c>
      <c r="E999" t="str">
        <f>HYPERLINK("https://talan.bank.gov.ua/get-user-certificate/nQenUIdOIqwLSttXa2Q0","Завантажити сертифікат")</f>
        <v>Завантажити сертифікат</v>
      </c>
    </row>
    <row r="1000" spans="1:5" x14ac:dyDescent="0.3">
      <c r="A1000" t="s">
        <v>2353</v>
      </c>
      <c r="B1000" t="s">
        <v>5</v>
      </c>
      <c r="C1000" t="s">
        <v>2354</v>
      </c>
      <c r="D1000" t="s">
        <v>2344</v>
      </c>
      <c r="E1000" t="str">
        <f>HYPERLINK("https://talan.bank.gov.ua/get-user-certificate/nQenUiw3aLL0pGfS-QkS","Завантажити сертифікат")</f>
        <v>Завантажити сертифікат</v>
      </c>
    </row>
    <row r="1001" spans="1:5" x14ac:dyDescent="0.3">
      <c r="A1001" t="s">
        <v>2355</v>
      </c>
      <c r="B1001" t="s">
        <v>5</v>
      </c>
      <c r="C1001" t="s">
        <v>2356</v>
      </c>
      <c r="D1001" t="s">
        <v>797</v>
      </c>
      <c r="E1001" t="str">
        <f>HYPERLINK("https://talan.bank.gov.ua/get-user-certificate/nQenUm8gCD0ADnxQ4vTE","Завантажити сертифікат")</f>
        <v>Завантажити сертифікат</v>
      </c>
    </row>
    <row r="1002" spans="1:5" x14ac:dyDescent="0.3">
      <c r="A1002" t="s">
        <v>2357</v>
      </c>
      <c r="B1002" t="s">
        <v>5</v>
      </c>
      <c r="C1002" t="s">
        <v>2358</v>
      </c>
      <c r="D1002" t="s">
        <v>2359</v>
      </c>
      <c r="E1002" t="str">
        <f>HYPERLINK("https://talan.bank.gov.ua/get-user-certificate/nQenUtYvnU1h8KuDzxdN","Завантажити сертифікат")</f>
        <v>Завантажити сертифікат</v>
      </c>
    </row>
    <row r="1003" spans="1:5" x14ac:dyDescent="0.3">
      <c r="A1003" t="s">
        <v>2360</v>
      </c>
      <c r="B1003" t="s">
        <v>5</v>
      </c>
      <c r="C1003" t="s">
        <v>2361</v>
      </c>
      <c r="D1003" t="s">
        <v>2359</v>
      </c>
      <c r="E1003" t="str">
        <f>HYPERLINK("https://talan.bank.gov.ua/get-user-certificate/nQenUOdpVcJROUg3Qn3s","Завантажити сертифікат")</f>
        <v>Завантажити сертифікат</v>
      </c>
    </row>
    <row r="1004" spans="1:5" x14ac:dyDescent="0.3">
      <c r="A1004" t="s">
        <v>2362</v>
      </c>
      <c r="B1004" t="s">
        <v>5</v>
      </c>
      <c r="C1004" t="s">
        <v>2363</v>
      </c>
      <c r="D1004" t="s">
        <v>2359</v>
      </c>
      <c r="E1004" t="str">
        <f>HYPERLINK("https://talan.bank.gov.ua/get-user-certificate/nQenUleuW-6LOPdPfnUC","Завантажити сертифікат")</f>
        <v>Завантажити сертифікат</v>
      </c>
    </row>
    <row r="1005" spans="1:5" x14ac:dyDescent="0.3">
      <c r="A1005" t="s">
        <v>2364</v>
      </c>
      <c r="B1005" t="s">
        <v>5</v>
      </c>
      <c r="C1005" t="s">
        <v>2365</v>
      </c>
      <c r="D1005" t="s">
        <v>2359</v>
      </c>
      <c r="E1005" t="str">
        <f>HYPERLINK("https://talan.bank.gov.ua/get-user-certificate/nQenUYRM-vTRKYgThUiH","Завантажити сертифікат")</f>
        <v>Завантажити сертифікат</v>
      </c>
    </row>
    <row r="1006" spans="1:5" x14ac:dyDescent="0.3">
      <c r="A1006" t="s">
        <v>2366</v>
      </c>
      <c r="B1006" t="s">
        <v>5</v>
      </c>
      <c r="C1006" t="s">
        <v>2367</v>
      </c>
      <c r="D1006" t="s">
        <v>2359</v>
      </c>
      <c r="E1006" t="str">
        <f>HYPERLINK("https://talan.bank.gov.ua/get-user-certificate/nQenU176AvDtg_ykcRKS","Завантажити сертифікат")</f>
        <v>Завантажити сертифікат</v>
      </c>
    </row>
    <row r="1007" spans="1:5" x14ac:dyDescent="0.3">
      <c r="A1007" t="s">
        <v>2368</v>
      </c>
      <c r="B1007" t="s">
        <v>5</v>
      </c>
      <c r="C1007" t="s">
        <v>2369</v>
      </c>
      <c r="D1007" t="s">
        <v>2359</v>
      </c>
      <c r="E1007" t="str">
        <f>HYPERLINK("https://talan.bank.gov.ua/get-user-certificate/nQenUJhiM-e3KJNKZ-bS","Завантажити сертифікат")</f>
        <v>Завантажити сертифікат</v>
      </c>
    </row>
    <row r="1008" spans="1:5" x14ac:dyDescent="0.3">
      <c r="A1008" t="s">
        <v>2370</v>
      </c>
      <c r="B1008" t="s">
        <v>5</v>
      </c>
      <c r="C1008" t="s">
        <v>2371</v>
      </c>
      <c r="D1008" t="s">
        <v>2359</v>
      </c>
      <c r="E1008" t="str">
        <f>HYPERLINK("https://talan.bank.gov.ua/get-user-certificate/nQenU7ZxKodBFwP-Ggeb","Завантажити сертифікат")</f>
        <v>Завантажити сертифікат</v>
      </c>
    </row>
    <row r="1009" spans="1:5" x14ac:dyDescent="0.3">
      <c r="A1009" t="s">
        <v>2372</v>
      </c>
      <c r="B1009" t="s">
        <v>5</v>
      </c>
      <c r="C1009" t="s">
        <v>2373</v>
      </c>
      <c r="D1009" t="s">
        <v>2359</v>
      </c>
      <c r="E1009" t="str">
        <f>HYPERLINK("https://talan.bank.gov.ua/get-user-certificate/nQenUB3DUcZcDAjvDgAI","Завантажити сертифікат")</f>
        <v>Завантажити сертифікат</v>
      </c>
    </row>
    <row r="1010" spans="1:5" x14ac:dyDescent="0.3">
      <c r="A1010" t="s">
        <v>2374</v>
      </c>
      <c r="B1010" t="s">
        <v>5</v>
      </c>
      <c r="C1010" t="s">
        <v>2375</v>
      </c>
      <c r="D1010" t="s">
        <v>2376</v>
      </c>
      <c r="E1010" t="str">
        <f>HYPERLINK("https://talan.bank.gov.ua/get-user-certificate/nQenU90Mi3xV-VHIXmdm","Завантажити сертифікат")</f>
        <v>Завантажити сертифікат</v>
      </c>
    </row>
    <row r="1011" spans="1:5" x14ac:dyDescent="0.3">
      <c r="A1011" t="s">
        <v>2377</v>
      </c>
      <c r="B1011" t="s">
        <v>5</v>
      </c>
      <c r="C1011" t="s">
        <v>2378</v>
      </c>
      <c r="D1011" t="s">
        <v>2379</v>
      </c>
      <c r="E1011" t="str">
        <f>HYPERLINK("https://talan.bank.gov.ua/get-user-certificate/nQenUbXY_apbwNO5Frax","Завантажити сертифікат")</f>
        <v>Завантажити сертифікат</v>
      </c>
    </row>
    <row r="1012" spans="1:5" x14ac:dyDescent="0.3">
      <c r="A1012" t="s">
        <v>2380</v>
      </c>
      <c r="B1012" t="s">
        <v>5</v>
      </c>
      <c r="C1012" t="s">
        <v>2381</v>
      </c>
      <c r="D1012" t="s">
        <v>2379</v>
      </c>
      <c r="E1012" t="str">
        <f>HYPERLINK("https://talan.bank.gov.ua/get-user-certificate/nQenUxg1OiWhOrKJKycI","Завантажити сертифікат")</f>
        <v>Завантажити сертифікат</v>
      </c>
    </row>
    <row r="1013" spans="1:5" x14ac:dyDescent="0.3">
      <c r="A1013" t="s">
        <v>2382</v>
      </c>
      <c r="B1013" t="s">
        <v>5</v>
      </c>
      <c r="C1013" t="s">
        <v>2383</v>
      </c>
      <c r="D1013" t="s">
        <v>2379</v>
      </c>
      <c r="E1013" t="str">
        <f>HYPERLINK("https://talan.bank.gov.ua/get-user-certificate/nQenUYFahQ3axXBS2iiE","Завантажити сертифікат")</f>
        <v>Завантажити сертифікат</v>
      </c>
    </row>
    <row r="1014" spans="1:5" x14ac:dyDescent="0.3">
      <c r="A1014" t="s">
        <v>2384</v>
      </c>
      <c r="B1014" t="s">
        <v>5</v>
      </c>
      <c r="C1014" t="s">
        <v>2385</v>
      </c>
      <c r="D1014" t="s">
        <v>2379</v>
      </c>
      <c r="E1014" t="str">
        <f>HYPERLINK("https://talan.bank.gov.ua/get-user-certificate/nQenUmQjlbttkobKvbw6","Завантажити сертифікат")</f>
        <v>Завантажити сертифікат</v>
      </c>
    </row>
    <row r="1015" spans="1:5" x14ac:dyDescent="0.3">
      <c r="A1015" t="s">
        <v>2386</v>
      </c>
      <c r="B1015" t="s">
        <v>5</v>
      </c>
      <c r="C1015" t="s">
        <v>2387</v>
      </c>
      <c r="D1015" t="s">
        <v>2379</v>
      </c>
      <c r="E1015" t="str">
        <f>HYPERLINK("https://talan.bank.gov.ua/get-user-certificate/nQenU9FOKwUZ8uIZj3QT","Завантажити сертифікат")</f>
        <v>Завантажити сертифікат</v>
      </c>
    </row>
    <row r="1016" spans="1:5" x14ac:dyDescent="0.3">
      <c r="A1016" t="s">
        <v>2388</v>
      </c>
      <c r="B1016" t="s">
        <v>5</v>
      </c>
      <c r="C1016" t="s">
        <v>2389</v>
      </c>
      <c r="D1016" t="s">
        <v>2379</v>
      </c>
      <c r="E1016" t="str">
        <f>HYPERLINK("https://talan.bank.gov.ua/get-user-certificate/nQenUlhJ2lg6jJcbPrU2","Завантажити сертифікат")</f>
        <v>Завантажити сертифікат</v>
      </c>
    </row>
    <row r="1017" spans="1:5" x14ac:dyDescent="0.3">
      <c r="A1017" t="s">
        <v>2390</v>
      </c>
      <c r="B1017" t="s">
        <v>5</v>
      </c>
      <c r="C1017" t="s">
        <v>2391</v>
      </c>
      <c r="D1017" t="s">
        <v>2392</v>
      </c>
      <c r="E1017" t="str">
        <f>HYPERLINK("https://talan.bank.gov.ua/get-user-certificate/nQenUAKUbQJ9qjaNy8x2","Завантажити сертифікат")</f>
        <v>Завантажити сертифікат</v>
      </c>
    </row>
    <row r="1018" spans="1:5" x14ac:dyDescent="0.3">
      <c r="A1018" t="s">
        <v>2393</v>
      </c>
      <c r="B1018" t="s">
        <v>5</v>
      </c>
      <c r="C1018" t="s">
        <v>2394</v>
      </c>
      <c r="D1018" t="s">
        <v>2395</v>
      </c>
      <c r="E1018" t="str">
        <f>HYPERLINK("https://talan.bank.gov.ua/get-user-certificate/nQenU5L4fm2wmZhE9awA","Завантажити сертифікат")</f>
        <v>Завантажити сертифікат</v>
      </c>
    </row>
    <row r="1019" spans="1:5" x14ac:dyDescent="0.3">
      <c r="A1019" t="s">
        <v>2396</v>
      </c>
      <c r="B1019" t="s">
        <v>5</v>
      </c>
      <c r="C1019" t="s">
        <v>2397</v>
      </c>
      <c r="D1019" t="s">
        <v>2398</v>
      </c>
      <c r="E1019" t="str">
        <f>HYPERLINK("https://talan.bank.gov.ua/get-user-certificate/nQenUI-Krqia4QkO4tyG","Завантажити сертифікат")</f>
        <v>Завантажити сертифікат</v>
      </c>
    </row>
    <row r="1020" spans="1:5" x14ac:dyDescent="0.3">
      <c r="A1020" t="s">
        <v>2399</v>
      </c>
      <c r="B1020" t="s">
        <v>5</v>
      </c>
      <c r="C1020" t="s">
        <v>2400</v>
      </c>
      <c r="D1020" t="s">
        <v>2398</v>
      </c>
      <c r="E1020" t="str">
        <f>HYPERLINK("https://talan.bank.gov.ua/get-user-certificate/nQenU7MEYNFb21mEXLlB","Завантажити сертифікат")</f>
        <v>Завантажити сертифікат</v>
      </c>
    </row>
    <row r="1021" spans="1:5" x14ac:dyDescent="0.3">
      <c r="A1021" t="s">
        <v>2401</v>
      </c>
      <c r="B1021" t="s">
        <v>5</v>
      </c>
      <c r="C1021" t="s">
        <v>2402</v>
      </c>
      <c r="D1021" t="s">
        <v>2398</v>
      </c>
      <c r="E1021" t="str">
        <f>HYPERLINK("https://talan.bank.gov.ua/get-user-certificate/nQenU1gxDH8Hs3mQKdAs","Завантажити сертифікат")</f>
        <v>Завантажити сертифікат</v>
      </c>
    </row>
    <row r="1022" spans="1:5" x14ac:dyDescent="0.3">
      <c r="A1022" t="s">
        <v>2403</v>
      </c>
      <c r="B1022" t="s">
        <v>5</v>
      </c>
      <c r="C1022" t="s">
        <v>2404</v>
      </c>
      <c r="D1022" t="s">
        <v>2398</v>
      </c>
      <c r="E1022" t="str">
        <f>HYPERLINK("https://talan.bank.gov.ua/get-user-certificate/nQenUW4u-xdy_eAJdsuK","Завантажити сертифікат")</f>
        <v>Завантажити сертифікат</v>
      </c>
    </row>
    <row r="1023" spans="1:5" x14ac:dyDescent="0.3">
      <c r="A1023" t="s">
        <v>2405</v>
      </c>
      <c r="B1023" t="s">
        <v>5</v>
      </c>
      <c r="C1023" t="s">
        <v>2406</v>
      </c>
      <c r="D1023" t="s">
        <v>2398</v>
      </c>
      <c r="E1023" t="str">
        <f>HYPERLINK("https://talan.bank.gov.ua/get-user-certificate/nQenUFFWDkbuNFjWm2EP","Завантажити сертифікат")</f>
        <v>Завантажити сертифікат</v>
      </c>
    </row>
    <row r="1024" spans="1:5" x14ac:dyDescent="0.3">
      <c r="A1024" t="s">
        <v>2407</v>
      </c>
      <c r="B1024" t="s">
        <v>5</v>
      </c>
      <c r="C1024" t="s">
        <v>2408</v>
      </c>
      <c r="D1024" t="s">
        <v>2398</v>
      </c>
      <c r="E1024" t="str">
        <f>HYPERLINK("https://talan.bank.gov.ua/get-user-certificate/nQenUeTt5FjCKpeOBLBK","Завантажити сертифікат")</f>
        <v>Завантажити сертифікат</v>
      </c>
    </row>
    <row r="1025" spans="1:5" x14ac:dyDescent="0.3">
      <c r="A1025" t="s">
        <v>2409</v>
      </c>
      <c r="B1025" t="s">
        <v>5</v>
      </c>
      <c r="C1025" t="s">
        <v>2410</v>
      </c>
      <c r="D1025" t="s">
        <v>2398</v>
      </c>
      <c r="E1025" t="str">
        <f>HYPERLINK("https://talan.bank.gov.ua/get-user-certificate/nQenUQg1SVtewsl_jjXA","Завантажити сертифікат")</f>
        <v>Завантажити сертифікат</v>
      </c>
    </row>
    <row r="1026" spans="1:5" x14ac:dyDescent="0.3">
      <c r="A1026" t="s">
        <v>2411</v>
      </c>
      <c r="B1026" t="s">
        <v>5</v>
      </c>
      <c r="C1026" t="s">
        <v>2412</v>
      </c>
      <c r="D1026" t="s">
        <v>2398</v>
      </c>
      <c r="E1026" t="str">
        <f>HYPERLINK("https://talan.bank.gov.ua/get-user-certificate/nQenUeblt4C_oUgkxd_X","Завантажити сертифікат")</f>
        <v>Завантажити сертифікат</v>
      </c>
    </row>
    <row r="1027" spans="1:5" x14ac:dyDescent="0.3">
      <c r="A1027" t="s">
        <v>2413</v>
      </c>
      <c r="B1027" t="s">
        <v>5</v>
      </c>
      <c r="C1027" t="s">
        <v>2414</v>
      </c>
      <c r="D1027" t="s">
        <v>2398</v>
      </c>
      <c r="E1027" t="str">
        <f>HYPERLINK("https://talan.bank.gov.ua/get-user-certificate/nQenU8q3sXXBbKFugj-e","Завантажити сертифікат")</f>
        <v>Завантажити сертифікат</v>
      </c>
    </row>
    <row r="1028" spans="1:5" x14ac:dyDescent="0.3">
      <c r="A1028" t="s">
        <v>2415</v>
      </c>
      <c r="B1028" t="s">
        <v>5</v>
      </c>
      <c r="C1028" t="s">
        <v>2416</v>
      </c>
      <c r="D1028" t="s">
        <v>2398</v>
      </c>
      <c r="E1028" t="str">
        <f>HYPERLINK("https://talan.bank.gov.ua/get-user-certificate/nQenU-b27UaXBuU8fpxO","Завантажити сертифікат")</f>
        <v>Завантажити сертифікат</v>
      </c>
    </row>
    <row r="1029" spans="1:5" x14ac:dyDescent="0.3">
      <c r="A1029" t="s">
        <v>2417</v>
      </c>
      <c r="B1029" t="s">
        <v>5</v>
      </c>
      <c r="C1029" t="s">
        <v>2418</v>
      </c>
      <c r="D1029" t="s">
        <v>2398</v>
      </c>
      <c r="E1029" t="str">
        <f>HYPERLINK("https://talan.bank.gov.ua/get-user-certificate/nQenUfqnJmDRU6hLp8Pp","Завантажити сертифікат")</f>
        <v>Завантажити сертифікат</v>
      </c>
    </row>
    <row r="1030" spans="1:5" x14ac:dyDescent="0.3">
      <c r="A1030" t="s">
        <v>2419</v>
      </c>
      <c r="B1030" t="s">
        <v>5</v>
      </c>
      <c r="C1030" t="s">
        <v>2420</v>
      </c>
      <c r="D1030" t="s">
        <v>2421</v>
      </c>
      <c r="E1030" t="str">
        <f>HYPERLINK("https://talan.bank.gov.ua/get-user-certificate/nQenUbJd29CZrQLMwbBr","Завантажити сертифікат")</f>
        <v>Завантажити сертифікат</v>
      </c>
    </row>
    <row r="1031" spans="1:5" x14ac:dyDescent="0.3">
      <c r="A1031" t="s">
        <v>2422</v>
      </c>
      <c r="B1031" t="s">
        <v>5</v>
      </c>
      <c r="C1031" t="s">
        <v>2423</v>
      </c>
      <c r="D1031" t="s">
        <v>2424</v>
      </c>
      <c r="E1031" t="str">
        <f>HYPERLINK("https://talan.bank.gov.ua/get-user-certificate/nQenURocONR0pw0dwNJw","Завантажити сертифікат")</f>
        <v>Завантажити сертифікат</v>
      </c>
    </row>
    <row r="1032" spans="1:5" x14ac:dyDescent="0.3">
      <c r="A1032" t="s">
        <v>2425</v>
      </c>
      <c r="B1032" t="s">
        <v>5</v>
      </c>
      <c r="C1032" t="s">
        <v>2426</v>
      </c>
      <c r="D1032" t="s">
        <v>2424</v>
      </c>
      <c r="E1032" t="str">
        <f>HYPERLINK("https://talan.bank.gov.ua/get-user-certificate/nQenUQZfFUHEjb2Z1v0B","Завантажити сертифікат")</f>
        <v>Завантажити сертифікат</v>
      </c>
    </row>
    <row r="1033" spans="1:5" x14ac:dyDescent="0.3">
      <c r="A1033" t="s">
        <v>2427</v>
      </c>
      <c r="B1033" t="s">
        <v>5</v>
      </c>
      <c r="C1033" t="s">
        <v>2428</v>
      </c>
      <c r="D1033" t="s">
        <v>2429</v>
      </c>
      <c r="E1033" t="str">
        <f>HYPERLINK("https://talan.bank.gov.ua/get-user-certificate/nQenUJr06ewlc2dm-ElS","Завантажити сертифікат")</f>
        <v>Завантажити сертифікат</v>
      </c>
    </row>
    <row r="1034" spans="1:5" x14ac:dyDescent="0.3">
      <c r="A1034" t="s">
        <v>2430</v>
      </c>
      <c r="B1034" t="s">
        <v>5</v>
      </c>
      <c r="C1034" t="s">
        <v>2431</v>
      </c>
      <c r="D1034" t="s">
        <v>2432</v>
      </c>
      <c r="E1034" t="str">
        <f>HYPERLINK("https://talan.bank.gov.ua/get-user-certificate/nQenUtPIurZ455nUTfLk","Завантажити сертифікат")</f>
        <v>Завантажити сертифікат</v>
      </c>
    </row>
    <row r="1035" spans="1:5" x14ac:dyDescent="0.3">
      <c r="A1035" t="s">
        <v>2433</v>
      </c>
      <c r="B1035" t="s">
        <v>5</v>
      </c>
      <c r="C1035" t="s">
        <v>2434</v>
      </c>
      <c r="D1035" t="s">
        <v>2435</v>
      </c>
      <c r="E1035" t="str">
        <f>HYPERLINK("https://talan.bank.gov.ua/get-user-certificate/nQenU3sMqnZaZSaoBw6Q","Завантажити сертифікат")</f>
        <v>Завантажити сертифікат</v>
      </c>
    </row>
    <row r="1036" spans="1:5" x14ac:dyDescent="0.3">
      <c r="A1036" t="s">
        <v>2436</v>
      </c>
      <c r="B1036" t="s">
        <v>5</v>
      </c>
      <c r="C1036" t="s">
        <v>2437</v>
      </c>
      <c r="D1036" t="s">
        <v>2438</v>
      </c>
      <c r="E1036" t="str">
        <f>HYPERLINK("https://talan.bank.gov.ua/get-user-certificate/nQenUvbcksJ60iypthFH","Завантажити сертифікат")</f>
        <v>Завантажити сертифікат</v>
      </c>
    </row>
    <row r="1037" spans="1:5" x14ac:dyDescent="0.3">
      <c r="A1037" t="s">
        <v>2439</v>
      </c>
      <c r="B1037" t="s">
        <v>5</v>
      </c>
      <c r="C1037" t="s">
        <v>2440</v>
      </c>
      <c r="D1037" t="s">
        <v>595</v>
      </c>
      <c r="E1037" t="str">
        <f>HYPERLINK("https://talan.bank.gov.ua/get-user-certificate/nQenUgzoEvMSf5f5_3hO","Завантажити сертифікат")</f>
        <v>Завантажити сертифікат</v>
      </c>
    </row>
    <row r="1038" spans="1:5" x14ac:dyDescent="0.3">
      <c r="A1038" t="s">
        <v>2441</v>
      </c>
      <c r="B1038" t="s">
        <v>5</v>
      </c>
      <c r="C1038" t="s">
        <v>2442</v>
      </c>
      <c r="D1038" t="s">
        <v>595</v>
      </c>
      <c r="E1038" t="str">
        <f>HYPERLINK("https://talan.bank.gov.ua/get-user-certificate/nQenU0A58Gbm9i4NooLd","Завантажити сертифікат")</f>
        <v>Завантажити сертифікат</v>
      </c>
    </row>
    <row r="1039" spans="1:5" x14ac:dyDescent="0.3">
      <c r="A1039" t="s">
        <v>2443</v>
      </c>
      <c r="B1039" t="s">
        <v>5</v>
      </c>
      <c r="C1039" t="s">
        <v>2444</v>
      </c>
      <c r="D1039" t="s">
        <v>595</v>
      </c>
      <c r="E1039" t="str">
        <f>HYPERLINK("https://talan.bank.gov.ua/get-user-certificate/nQenUyqXzFeoewzq62gZ","Завантажити сертифікат")</f>
        <v>Завантажити сертифікат</v>
      </c>
    </row>
    <row r="1040" spans="1:5" x14ac:dyDescent="0.3">
      <c r="A1040" t="s">
        <v>2445</v>
      </c>
      <c r="B1040" t="s">
        <v>5</v>
      </c>
      <c r="C1040" t="s">
        <v>2446</v>
      </c>
      <c r="D1040" t="s">
        <v>595</v>
      </c>
      <c r="E1040" t="str">
        <f>HYPERLINK("https://talan.bank.gov.ua/get-user-certificate/nQenUL7cjXgctZ92lKNc","Завантажити сертифікат")</f>
        <v>Завантажити сертифікат</v>
      </c>
    </row>
    <row r="1041" spans="1:5" x14ac:dyDescent="0.3">
      <c r="A1041" t="s">
        <v>2447</v>
      </c>
      <c r="B1041" t="s">
        <v>5</v>
      </c>
      <c r="C1041" t="s">
        <v>2448</v>
      </c>
      <c r="D1041" t="s">
        <v>595</v>
      </c>
      <c r="E1041" t="str">
        <f>HYPERLINK("https://talan.bank.gov.ua/get-user-certificate/nQenUPRPR5SZ9J0x0D5-","Завантажити сертифікат")</f>
        <v>Завантажити сертифікат</v>
      </c>
    </row>
    <row r="1042" spans="1:5" x14ac:dyDescent="0.3">
      <c r="A1042" t="s">
        <v>2449</v>
      </c>
      <c r="B1042" t="s">
        <v>5</v>
      </c>
      <c r="C1042" t="s">
        <v>2450</v>
      </c>
      <c r="D1042" t="s">
        <v>595</v>
      </c>
      <c r="E1042" t="str">
        <f>HYPERLINK("https://talan.bank.gov.ua/get-user-certificate/nQenUPusG1ttFcaFEdhy","Завантажити сертифікат")</f>
        <v>Завантажити сертифікат</v>
      </c>
    </row>
    <row r="1043" spans="1:5" x14ac:dyDescent="0.3">
      <c r="A1043" t="s">
        <v>2451</v>
      </c>
      <c r="B1043" t="s">
        <v>5</v>
      </c>
      <c r="C1043" t="s">
        <v>2452</v>
      </c>
      <c r="D1043" t="s">
        <v>595</v>
      </c>
      <c r="E1043" t="str">
        <f>HYPERLINK("https://talan.bank.gov.ua/get-user-certificate/nQenU-04hcwgTBShIdMs","Завантажити сертифікат")</f>
        <v>Завантажити сертифікат</v>
      </c>
    </row>
    <row r="1044" spans="1:5" x14ac:dyDescent="0.3">
      <c r="A1044" t="s">
        <v>2453</v>
      </c>
      <c r="B1044" t="s">
        <v>5</v>
      </c>
      <c r="C1044" t="s">
        <v>2454</v>
      </c>
      <c r="D1044" t="s">
        <v>595</v>
      </c>
      <c r="E1044" t="str">
        <f>HYPERLINK("https://talan.bank.gov.ua/get-user-certificate/nQenUhdarZCOh0kiYSy1","Завантажити сертифікат")</f>
        <v>Завантажити сертифікат</v>
      </c>
    </row>
    <row r="1045" spans="1:5" x14ac:dyDescent="0.3">
      <c r="A1045" t="s">
        <v>2455</v>
      </c>
      <c r="B1045" t="s">
        <v>5</v>
      </c>
      <c r="C1045" t="s">
        <v>2456</v>
      </c>
      <c r="D1045" t="s">
        <v>595</v>
      </c>
      <c r="E1045" t="str">
        <f>HYPERLINK("https://talan.bank.gov.ua/get-user-certificate/nQenUZ7gDLhiJjlsyNWe","Завантажити сертифікат")</f>
        <v>Завантажити сертифікат</v>
      </c>
    </row>
    <row r="1046" spans="1:5" x14ac:dyDescent="0.3">
      <c r="A1046" t="s">
        <v>2457</v>
      </c>
      <c r="B1046" t="s">
        <v>5</v>
      </c>
      <c r="C1046" t="s">
        <v>2458</v>
      </c>
      <c r="D1046" t="s">
        <v>595</v>
      </c>
      <c r="E1046" t="str">
        <f>HYPERLINK("https://talan.bank.gov.ua/get-user-certificate/nQenU6DgJk4nhG_wfLgo","Завантажити сертифікат")</f>
        <v>Завантажити сертифікат</v>
      </c>
    </row>
    <row r="1047" spans="1:5" x14ac:dyDescent="0.3">
      <c r="A1047" t="s">
        <v>2459</v>
      </c>
      <c r="B1047" t="s">
        <v>5</v>
      </c>
      <c r="C1047" t="s">
        <v>2460</v>
      </c>
      <c r="D1047" t="s">
        <v>595</v>
      </c>
      <c r="E1047" t="str">
        <f>HYPERLINK("https://talan.bank.gov.ua/get-user-certificate/nQenUXvRKVdVXQfJhHGM","Завантажити сертифікат")</f>
        <v>Завантажити сертифікат</v>
      </c>
    </row>
    <row r="1048" spans="1:5" x14ac:dyDescent="0.3">
      <c r="A1048" t="s">
        <v>2461</v>
      </c>
      <c r="B1048" t="s">
        <v>5</v>
      </c>
      <c r="C1048" t="s">
        <v>2462</v>
      </c>
      <c r="D1048" t="s">
        <v>2176</v>
      </c>
      <c r="E1048" t="str">
        <f>HYPERLINK("https://talan.bank.gov.ua/get-user-certificate/nQenU9OvTLqa8DIHdaqB","Завантажити сертифікат")</f>
        <v>Завантажити сертифікат</v>
      </c>
    </row>
    <row r="1049" spans="1:5" x14ac:dyDescent="0.3">
      <c r="A1049" t="s">
        <v>2463</v>
      </c>
      <c r="B1049" t="s">
        <v>5</v>
      </c>
      <c r="C1049" t="s">
        <v>2464</v>
      </c>
      <c r="D1049" t="s">
        <v>2465</v>
      </c>
      <c r="E1049" t="str">
        <f>HYPERLINK("https://talan.bank.gov.ua/get-user-certificate/nQenUUHIzLXPnf4n9rZ1","Завантажити сертифікат")</f>
        <v>Завантажити сертифікат</v>
      </c>
    </row>
    <row r="1050" spans="1:5" x14ac:dyDescent="0.3">
      <c r="A1050" t="s">
        <v>2466</v>
      </c>
      <c r="B1050" t="s">
        <v>5</v>
      </c>
      <c r="C1050" t="s">
        <v>2467</v>
      </c>
      <c r="D1050" t="s">
        <v>2468</v>
      </c>
      <c r="E1050" t="str">
        <f>HYPERLINK("https://talan.bank.gov.ua/get-user-certificate/nQenUJZ8XJL3bJ2lnME3","Завантажити сертифікат")</f>
        <v>Завантажити сертифікат</v>
      </c>
    </row>
    <row r="1051" spans="1:5" x14ac:dyDescent="0.3">
      <c r="A1051" t="s">
        <v>2469</v>
      </c>
      <c r="B1051" t="s">
        <v>5</v>
      </c>
      <c r="C1051" t="s">
        <v>2470</v>
      </c>
      <c r="D1051" t="s">
        <v>2468</v>
      </c>
      <c r="E1051" t="str">
        <f>HYPERLINK("https://talan.bank.gov.ua/get-user-certificate/nQenUyw9txjc_m4X22_f","Завантажити сертифікат")</f>
        <v>Завантажити сертифікат</v>
      </c>
    </row>
    <row r="1052" spans="1:5" x14ac:dyDescent="0.3">
      <c r="A1052" t="s">
        <v>2471</v>
      </c>
      <c r="B1052" t="s">
        <v>5</v>
      </c>
      <c r="C1052" t="s">
        <v>2472</v>
      </c>
      <c r="D1052" t="s">
        <v>2473</v>
      </c>
      <c r="E1052" t="str">
        <f>HYPERLINK("https://talan.bank.gov.ua/get-user-certificate/nQenUqs6UvOvLWH_4rMD","Завантажити сертифікат")</f>
        <v>Завантажити сертифікат</v>
      </c>
    </row>
    <row r="1053" spans="1:5" x14ac:dyDescent="0.3">
      <c r="A1053" t="s">
        <v>2474</v>
      </c>
      <c r="B1053" t="s">
        <v>5</v>
      </c>
      <c r="C1053" t="s">
        <v>2475</v>
      </c>
      <c r="D1053" t="s">
        <v>2476</v>
      </c>
      <c r="E1053" t="str">
        <f>HYPERLINK("https://talan.bank.gov.ua/get-user-certificate/nQenU-tlztcNIMPtyOC9","Завантажити сертифікат")</f>
        <v>Завантажити сертифікат</v>
      </c>
    </row>
    <row r="1054" spans="1:5" x14ac:dyDescent="0.3">
      <c r="A1054" t="s">
        <v>2477</v>
      </c>
      <c r="B1054" t="s">
        <v>5</v>
      </c>
      <c r="C1054" t="s">
        <v>2478</v>
      </c>
      <c r="D1054" t="s">
        <v>2479</v>
      </c>
      <c r="E1054" t="str">
        <f>HYPERLINK("https://talan.bank.gov.ua/get-user-certificate/nQenU-XauwnS74r_VuyE","Завантажити сертифікат")</f>
        <v>Завантажити сертифікат</v>
      </c>
    </row>
    <row r="1055" spans="1:5" x14ac:dyDescent="0.3">
      <c r="A1055" t="s">
        <v>2480</v>
      </c>
      <c r="B1055" t="s">
        <v>5</v>
      </c>
      <c r="C1055" t="s">
        <v>2481</v>
      </c>
      <c r="D1055" t="s">
        <v>2482</v>
      </c>
      <c r="E1055" t="str">
        <f>HYPERLINK("https://talan.bank.gov.ua/get-user-certificate/nQenUbZrH9-axEfFdWNX","Завантажити сертифікат")</f>
        <v>Завантажити сертифікат</v>
      </c>
    </row>
    <row r="1056" spans="1:5" x14ac:dyDescent="0.3">
      <c r="A1056" t="s">
        <v>2483</v>
      </c>
      <c r="B1056" t="s">
        <v>5</v>
      </c>
      <c r="C1056" t="s">
        <v>2484</v>
      </c>
      <c r="D1056" t="s">
        <v>2485</v>
      </c>
      <c r="E1056" t="str">
        <f>HYPERLINK("https://talan.bank.gov.ua/get-user-certificate/nQenU-QFtlq_HwFL865h","Завантажити сертифікат")</f>
        <v>Завантажити сертифікат</v>
      </c>
    </row>
    <row r="1057" spans="1:5" x14ac:dyDescent="0.3">
      <c r="A1057" t="s">
        <v>2486</v>
      </c>
      <c r="B1057" t="s">
        <v>5</v>
      </c>
      <c r="C1057" t="s">
        <v>2487</v>
      </c>
      <c r="D1057" t="s">
        <v>2488</v>
      </c>
      <c r="E1057" t="str">
        <f>HYPERLINK("https://talan.bank.gov.ua/get-user-certificate/nQenUm72-zYV_yIRg2g7","Завантажити сертифікат")</f>
        <v>Завантажити сертифікат</v>
      </c>
    </row>
    <row r="1058" spans="1:5" x14ac:dyDescent="0.3">
      <c r="A1058" t="s">
        <v>2489</v>
      </c>
      <c r="B1058" t="s">
        <v>5</v>
      </c>
      <c r="C1058" t="s">
        <v>2426</v>
      </c>
      <c r="D1058" t="s">
        <v>2490</v>
      </c>
      <c r="E1058" t="str">
        <f>HYPERLINK("https://talan.bank.gov.ua/get-user-certificate/nQenUBj1c8M2Khc5aMLn","Завантажити сертифікат")</f>
        <v>Завантажити сертифікат</v>
      </c>
    </row>
    <row r="1059" spans="1:5" x14ac:dyDescent="0.3">
      <c r="A1059" t="s">
        <v>2491</v>
      </c>
      <c r="B1059" t="s">
        <v>5</v>
      </c>
      <c r="C1059" t="s">
        <v>2492</v>
      </c>
      <c r="D1059" t="s">
        <v>2490</v>
      </c>
      <c r="E1059" t="str">
        <f>HYPERLINK("https://talan.bank.gov.ua/get-user-certificate/nQenUah6FhnUxcBNCA7m","Завантажити сертифікат")</f>
        <v>Завантажити сертифікат</v>
      </c>
    </row>
    <row r="1060" spans="1:5" x14ac:dyDescent="0.3">
      <c r="A1060" t="s">
        <v>2493</v>
      </c>
      <c r="B1060" t="s">
        <v>5</v>
      </c>
      <c r="C1060" t="s">
        <v>2494</v>
      </c>
      <c r="D1060" t="s">
        <v>2490</v>
      </c>
      <c r="E1060" t="str">
        <f>HYPERLINK("https://talan.bank.gov.ua/get-user-certificate/nQenUsvNFFSHgCPffmX2","Завантажити сертифікат")</f>
        <v>Завантажити сертифікат</v>
      </c>
    </row>
    <row r="1061" spans="1:5" x14ac:dyDescent="0.3">
      <c r="A1061" t="s">
        <v>2495</v>
      </c>
      <c r="B1061" t="s">
        <v>5</v>
      </c>
      <c r="C1061" t="s">
        <v>2496</v>
      </c>
      <c r="D1061" t="s">
        <v>2490</v>
      </c>
      <c r="E1061" t="str">
        <f>HYPERLINK("https://talan.bank.gov.ua/get-user-certificate/nQenUgZcR1vdNyknECgV","Завантажити сертифікат")</f>
        <v>Завантажити сертифікат</v>
      </c>
    </row>
    <row r="1062" spans="1:5" x14ac:dyDescent="0.3">
      <c r="A1062" t="s">
        <v>2497</v>
      </c>
      <c r="B1062" t="s">
        <v>5</v>
      </c>
      <c r="C1062" t="s">
        <v>2498</v>
      </c>
      <c r="D1062" t="s">
        <v>2490</v>
      </c>
      <c r="E1062" t="str">
        <f>HYPERLINK("https://talan.bank.gov.ua/get-user-certificate/nQenUyF2GnCJVf89j1oq","Завантажити сертифікат")</f>
        <v>Завантажити сертифікат</v>
      </c>
    </row>
    <row r="1063" spans="1:5" x14ac:dyDescent="0.3">
      <c r="A1063" t="s">
        <v>2499</v>
      </c>
      <c r="B1063" t="s">
        <v>5</v>
      </c>
      <c r="C1063" t="s">
        <v>2500</v>
      </c>
      <c r="D1063" t="s">
        <v>2490</v>
      </c>
      <c r="E1063" t="str">
        <f>HYPERLINK("https://talan.bank.gov.ua/get-user-certificate/nQenUFmIvUhk9Oz5HOoR","Завантажити сертифікат")</f>
        <v>Завантажити сертифікат</v>
      </c>
    </row>
    <row r="1064" spans="1:5" x14ac:dyDescent="0.3">
      <c r="A1064" t="s">
        <v>2501</v>
      </c>
      <c r="B1064" t="s">
        <v>5</v>
      </c>
      <c r="C1064" t="s">
        <v>2502</v>
      </c>
      <c r="D1064" t="s">
        <v>2490</v>
      </c>
      <c r="E1064" t="str">
        <f>HYPERLINK("https://talan.bank.gov.ua/get-user-certificate/nQenUxsKTD10fL5ZGcD8","Завантажити сертифікат")</f>
        <v>Завантажити сертифікат</v>
      </c>
    </row>
    <row r="1065" spans="1:5" x14ac:dyDescent="0.3">
      <c r="A1065" t="s">
        <v>2503</v>
      </c>
      <c r="B1065" t="s">
        <v>5</v>
      </c>
      <c r="C1065" t="s">
        <v>2504</v>
      </c>
      <c r="D1065" t="s">
        <v>2490</v>
      </c>
      <c r="E1065" t="str">
        <f>HYPERLINK("https://talan.bank.gov.ua/get-user-certificate/nQenUDJOPutsOEWRiNnN","Завантажити сертифікат")</f>
        <v>Завантажити сертифікат</v>
      </c>
    </row>
    <row r="1066" spans="1:5" x14ac:dyDescent="0.3">
      <c r="A1066" t="s">
        <v>2505</v>
      </c>
      <c r="B1066" t="s">
        <v>5</v>
      </c>
      <c r="C1066" t="s">
        <v>2506</v>
      </c>
      <c r="D1066" t="s">
        <v>2490</v>
      </c>
      <c r="E1066" t="str">
        <f>HYPERLINK("https://talan.bank.gov.ua/get-user-certificate/nQenUjvEeiz9n9e6KfNN","Завантажити сертифікат")</f>
        <v>Завантажити сертифікат</v>
      </c>
    </row>
    <row r="1067" spans="1:5" x14ac:dyDescent="0.3">
      <c r="A1067" t="s">
        <v>2507</v>
      </c>
      <c r="B1067" t="s">
        <v>5</v>
      </c>
      <c r="C1067" t="s">
        <v>2508</v>
      </c>
      <c r="D1067" t="s">
        <v>2490</v>
      </c>
      <c r="E1067" t="str">
        <f>HYPERLINK("https://talan.bank.gov.ua/get-user-certificate/nQenUNYkeLmENoFm8-4-","Завантажити сертифікат")</f>
        <v>Завантажити сертифікат</v>
      </c>
    </row>
    <row r="1068" spans="1:5" x14ac:dyDescent="0.3">
      <c r="A1068" t="s">
        <v>2509</v>
      </c>
      <c r="B1068" t="s">
        <v>5</v>
      </c>
      <c r="C1068" t="s">
        <v>540</v>
      </c>
      <c r="D1068" t="s">
        <v>2490</v>
      </c>
      <c r="E1068" t="str">
        <f>HYPERLINK("https://talan.bank.gov.ua/get-user-certificate/nQenUXJGkkOTdCqNQDMs","Завантажити сертифікат")</f>
        <v>Завантажити сертифікат</v>
      </c>
    </row>
    <row r="1069" spans="1:5" x14ac:dyDescent="0.3">
      <c r="A1069" t="s">
        <v>2510</v>
      </c>
      <c r="B1069" t="s">
        <v>5</v>
      </c>
      <c r="C1069" t="s">
        <v>2511</v>
      </c>
      <c r="D1069" t="s">
        <v>2490</v>
      </c>
      <c r="E1069" t="str">
        <f>HYPERLINK("https://talan.bank.gov.ua/get-user-certificate/nQenUj43E7XcxBrRnij6","Завантажити сертифікат")</f>
        <v>Завантажити сертифікат</v>
      </c>
    </row>
    <row r="1070" spans="1:5" x14ac:dyDescent="0.3">
      <c r="A1070" t="s">
        <v>2512</v>
      </c>
      <c r="B1070" t="s">
        <v>5</v>
      </c>
      <c r="C1070" t="s">
        <v>2513</v>
      </c>
      <c r="D1070" t="s">
        <v>2490</v>
      </c>
      <c r="E1070" t="str">
        <f>HYPERLINK("https://talan.bank.gov.ua/get-user-certificate/nQenUycQZhpVFt5a2NgL","Завантажити сертифікат")</f>
        <v>Завантажити сертифікат</v>
      </c>
    </row>
    <row r="1071" spans="1:5" x14ac:dyDescent="0.3">
      <c r="A1071" t="s">
        <v>2514</v>
      </c>
      <c r="B1071" t="s">
        <v>5</v>
      </c>
      <c r="C1071" t="s">
        <v>2515</v>
      </c>
      <c r="D1071" t="s">
        <v>2516</v>
      </c>
      <c r="E1071" t="str">
        <f>HYPERLINK("https://talan.bank.gov.ua/get-user-certificate/nQenU8OpYCcKuXbC-_A2","Завантажити сертифікат")</f>
        <v>Завантажити сертифікат</v>
      </c>
    </row>
    <row r="1072" spans="1:5" x14ac:dyDescent="0.3">
      <c r="A1072" t="s">
        <v>2517</v>
      </c>
      <c r="B1072" t="s">
        <v>5</v>
      </c>
      <c r="C1072" t="s">
        <v>2518</v>
      </c>
      <c r="D1072" t="s">
        <v>2519</v>
      </c>
      <c r="E1072" t="str">
        <f>HYPERLINK("https://talan.bank.gov.ua/get-user-certificate/nQenUOmvUczDShvYDcbl","Завантажити сертифікат")</f>
        <v>Завантажити сертифікат</v>
      </c>
    </row>
    <row r="1073" spans="1:5" x14ac:dyDescent="0.3">
      <c r="A1073" t="s">
        <v>2520</v>
      </c>
      <c r="B1073" t="s">
        <v>5</v>
      </c>
      <c r="C1073" t="s">
        <v>2521</v>
      </c>
      <c r="D1073" t="s">
        <v>2522</v>
      </c>
      <c r="E1073" t="str">
        <f>HYPERLINK("https://talan.bank.gov.ua/get-user-certificate/nQenUy8y72XEhRp649zF","Завантажити сертифікат")</f>
        <v>Завантажити сертифікат</v>
      </c>
    </row>
    <row r="1074" spans="1:5" x14ac:dyDescent="0.3">
      <c r="A1074" t="s">
        <v>2523</v>
      </c>
      <c r="B1074" t="s">
        <v>5</v>
      </c>
      <c r="C1074" t="s">
        <v>2524</v>
      </c>
      <c r="D1074" t="s">
        <v>2522</v>
      </c>
      <c r="E1074" t="str">
        <f>HYPERLINK("https://talan.bank.gov.ua/get-user-certificate/nQenU6p4kACofsTQLGAE","Завантажити сертифікат")</f>
        <v>Завантажити сертифікат</v>
      </c>
    </row>
    <row r="1075" spans="1:5" x14ac:dyDescent="0.3">
      <c r="A1075" t="s">
        <v>2525</v>
      </c>
      <c r="B1075" t="s">
        <v>5</v>
      </c>
      <c r="C1075" t="s">
        <v>2526</v>
      </c>
      <c r="D1075" t="s">
        <v>2522</v>
      </c>
      <c r="E1075" t="str">
        <f>HYPERLINK("https://talan.bank.gov.ua/get-user-certificate/nQenUkGkO8RrJbPmFVRE","Завантажити сертифікат")</f>
        <v>Завантажити сертифікат</v>
      </c>
    </row>
    <row r="1076" spans="1:5" x14ac:dyDescent="0.3">
      <c r="A1076" t="s">
        <v>2527</v>
      </c>
      <c r="B1076" t="s">
        <v>5</v>
      </c>
      <c r="C1076" t="s">
        <v>2528</v>
      </c>
      <c r="D1076" t="s">
        <v>2522</v>
      </c>
      <c r="E1076" t="str">
        <f>HYPERLINK("https://talan.bank.gov.ua/get-user-certificate/nQenU1js-BnXZe0-iBNa","Завантажити сертифікат")</f>
        <v>Завантажити сертифікат</v>
      </c>
    </row>
    <row r="1077" spans="1:5" x14ac:dyDescent="0.3">
      <c r="A1077" t="s">
        <v>2529</v>
      </c>
      <c r="B1077" t="s">
        <v>5</v>
      </c>
      <c r="C1077" t="s">
        <v>2530</v>
      </c>
      <c r="D1077" t="s">
        <v>2531</v>
      </c>
      <c r="E1077" t="str">
        <f>HYPERLINK("https://talan.bank.gov.ua/get-user-certificate/nQenUz_q7W6NNkWnPteA","Завантажити сертифікат")</f>
        <v>Завантажити сертифікат</v>
      </c>
    </row>
    <row r="1078" spans="1:5" x14ac:dyDescent="0.3">
      <c r="A1078" t="s">
        <v>2532</v>
      </c>
      <c r="B1078" t="s">
        <v>5</v>
      </c>
      <c r="C1078" t="s">
        <v>2533</v>
      </c>
      <c r="D1078" t="s">
        <v>2534</v>
      </c>
      <c r="E1078" t="str">
        <f>HYPERLINK("https://talan.bank.gov.ua/get-user-certificate/nQenULPQf__txdsRIo11","Завантажити сертифікат")</f>
        <v>Завантажити сертифікат</v>
      </c>
    </row>
    <row r="1079" spans="1:5" x14ac:dyDescent="0.3">
      <c r="A1079" t="s">
        <v>2535</v>
      </c>
      <c r="B1079" t="s">
        <v>5</v>
      </c>
      <c r="C1079" t="s">
        <v>2536</v>
      </c>
      <c r="D1079" t="s">
        <v>2534</v>
      </c>
      <c r="E1079" t="str">
        <f>HYPERLINK("https://talan.bank.gov.ua/get-user-certificate/nQenU_5AfZoL9A0SOp3Y","Завантажити сертифікат")</f>
        <v>Завантажити сертифікат</v>
      </c>
    </row>
    <row r="1080" spans="1:5" x14ac:dyDescent="0.3">
      <c r="A1080" t="s">
        <v>2537</v>
      </c>
      <c r="B1080" t="s">
        <v>5</v>
      </c>
      <c r="C1080" t="s">
        <v>2538</v>
      </c>
      <c r="D1080" t="s">
        <v>2534</v>
      </c>
      <c r="E1080" t="str">
        <f>HYPERLINK("https://talan.bank.gov.ua/get-user-certificate/nQenUJl3Ww2pTZwyYizZ","Завантажити сертифікат")</f>
        <v>Завантажити сертифікат</v>
      </c>
    </row>
    <row r="1081" spans="1:5" x14ac:dyDescent="0.3">
      <c r="A1081" t="s">
        <v>2539</v>
      </c>
      <c r="B1081" t="s">
        <v>5</v>
      </c>
      <c r="C1081" t="s">
        <v>2540</v>
      </c>
      <c r="D1081" t="s">
        <v>2534</v>
      </c>
      <c r="E1081" t="str">
        <f>HYPERLINK("https://talan.bank.gov.ua/get-user-certificate/nQenUy9SGQKymG2hhlhf","Завантажити сертифікат")</f>
        <v>Завантажити сертифікат</v>
      </c>
    </row>
    <row r="1082" spans="1:5" x14ac:dyDescent="0.3">
      <c r="A1082" t="s">
        <v>2541</v>
      </c>
      <c r="B1082" t="s">
        <v>5</v>
      </c>
      <c r="C1082" t="s">
        <v>2542</v>
      </c>
      <c r="D1082" t="s">
        <v>2534</v>
      </c>
      <c r="E1082" t="str">
        <f>HYPERLINK("https://talan.bank.gov.ua/get-user-certificate/nQenU6hcy8rhxs5wLvAu","Завантажити сертифікат")</f>
        <v>Завантажити сертифікат</v>
      </c>
    </row>
    <row r="1083" spans="1:5" x14ac:dyDescent="0.3">
      <c r="A1083" t="s">
        <v>2543</v>
      </c>
      <c r="B1083" t="s">
        <v>5</v>
      </c>
      <c r="C1083" t="s">
        <v>2544</v>
      </c>
      <c r="D1083" t="s">
        <v>2534</v>
      </c>
      <c r="E1083" t="str">
        <f>HYPERLINK("https://talan.bank.gov.ua/get-user-certificate/nQenUmzEic810H3LAkr7","Завантажити сертифікат")</f>
        <v>Завантажити сертифікат</v>
      </c>
    </row>
    <row r="1084" spans="1:5" x14ac:dyDescent="0.3">
      <c r="A1084" t="s">
        <v>2545</v>
      </c>
      <c r="B1084" t="s">
        <v>5</v>
      </c>
      <c r="C1084" t="s">
        <v>2546</v>
      </c>
      <c r="D1084" t="s">
        <v>2534</v>
      </c>
      <c r="E1084" t="str">
        <f>HYPERLINK("https://talan.bank.gov.ua/get-user-certificate/nQenUXRRp6z3USxbfoZL","Завантажити сертифікат")</f>
        <v>Завантажити сертифікат</v>
      </c>
    </row>
    <row r="1085" spans="1:5" x14ac:dyDescent="0.3">
      <c r="A1085" t="s">
        <v>2547</v>
      </c>
      <c r="B1085" t="s">
        <v>5</v>
      </c>
      <c r="C1085" t="s">
        <v>2548</v>
      </c>
      <c r="D1085" t="s">
        <v>2534</v>
      </c>
      <c r="E1085" t="str">
        <f>HYPERLINK("https://talan.bank.gov.ua/get-user-certificate/nQenUE7xi87qXv3DAAkF","Завантажити сертифікат")</f>
        <v>Завантажити сертифікат</v>
      </c>
    </row>
    <row r="1086" spans="1:5" x14ac:dyDescent="0.3">
      <c r="A1086" t="s">
        <v>2549</v>
      </c>
      <c r="B1086" t="s">
        <v>5</v>
      </c>
      <c r="C1086" t="s">
        <v>2550</v>
      </c>
      <c r="D1086" t="s">
        <v>2534</v>
      </c>
      <c r="E1086" t="str">
        <f>HYPERLINK("https://talan.bank.gov.ua/get-user-certificate/nQenUilxNVuH5_XqZD_l","Завантажити сертифікат")</f>
        <v>Завантажити сертифікат</v>
      </c>
    </row>
    <row r="1087" spans="1:5" x14ac:dyDescent="0.3">
      <c r="A1087" t="s">
        <v>2551</v>
      </c>
      <c r="B1087" t="s">
        <v>5</v>
      </c>
      <c r="C1087" t="s">
        <v>2552</v>
      </c>
      <c r="D1087" t="s">
        <v>2534</v>
      </c>
      <c r="E1087" t="str">
        <f>HYPERLINK("https://talan.bank.gov.ua/get-user-certificate/nQenU1MdnZt11zVOWrWW","Завантажити сертифікат")</f>
        <v>Завантажити сертифікат</v>
      </c>
    </row>
    <row r="1088" spans="1:5" x14ac:dyDescent="0.3">
      <c r="A1088" t="s">
        <v>2553</v>
      </c>
      <c r="B1088" t="s">
        <v>5</v>
      </c>
      <c r="C1088" t="s">
        <v>2554</v>
      </c>
      <c r="D1088" t="s">
        <v>2534</v>
      </c>
      <c r="E1088" t="str">
        <f>HYPERLINK("https://talan.bank.gov.ua/get-user-certificate/nQenUBgn1Wl4sfl0u7gJ","Завантажити сертифікат")</f>
        <v>Завантажити сертифікат</v>
      </c>
    </row>
    <row r="1089" spans="1:5" x14ac:dyDescent="0.3">
      <c r="A1089" t="s">
        <v>2555</v>
      </c>
      <c r="B1089" t="s">
        <v>5</v>
      </c>
      <c r="C1089" t="s">
        <v>2556</v>
      </c>
      <c r="D1089" t="s">
        <v>2534</v>
      </c>
      <c r="E1089" t="str">
        <f>HYPERLINK("https://talan.bank.gov.ua/get-user-certificate/nQenUMSiNrmRIapvj_f1","Завантажити сертифікат")</f>
        <v>Завантажити сертифікат</v>
      </c>
    </row>
    <row r="1090" spans="1:5" x14ac:dyDescent="0.3">
      <c r="A1090" t="s">
        <v>2557</v>
      </c>
      <c r="B1090" t="s">
        <v>5</v>
      </c>
      <c r="C1090" t="s">
        <v>2558</v>
      </c>
      <c r="D1090" t="s">
        <v>2534</v>
      </c>
      <c r="E1090" t="str">
        <f>HYPERLINK("https://talan.bank.gov.ua/get-user-certificate/nQenUb0kbn0dLyuHEuQq","Завантажити сертифікат")</f>
        <v>Завантажити сертифікат</v>
      </c>
    </row>
    <row r="1091" spans="1:5" x14ac:dyDescent="0.3">
      <c r="A1091" t="s">
        <v>2559</v>
      </c>
      <c r="B1091" t="s">
        <v>5</v>
      </c>
      <c r="C1091" t="s">
        <v>2560</v>
      </c>
      <c r="D1091" t="s">
        <v>2534</v>
      </c>
      <c r="E1091" t="str">
        <f>HYPERLINK("https://talan.bank.gov.ua/get-user-certificate/nQenURx_VQFLeNIHE3FW","Завантажити сертифікат")</f>
        <v>Завантажити сертифікат</v>
      </c>
    </row>
    <row r="1092" spans="1:5" x14ac:dyDescent="0.3">
      <c r="A1092" t="s">
        <v>2561</v>
      </c>
      <c r="B1092" t="s">
        <v>5</v>
      </c>
      <c r="C1092" t="s">
        <v>2562</v>
      </c>
      <c r="D1092" t="s">
        <v>2534</v>
      </c>
      <c r="E1092" t="str">
        <f>HYPERLINK("https://talan.bank.gov.ua/get-user-certificate/nQenU6PA0pNkEQMeGX5f","Завантажити сертифікат")</f>
        <v>Завантажити сертифікат</v>
      </c>
    </row>
    <row r="1093" spans="1:5" x14ac:dyDescent="0.3">
      <c r="A1093" t="s">
        <v>2563</v>
      </c>
      <c r="B1093" t="s">
        <v>5</v>
      </c>
      <c r="C1093" t="s">
        <v>2564</v>
      </c>
      <c r="D1093" t="s">
        <v>2534</v>
      </c>
      <c r="E1093" t="str">
        <f>HYPERLINK("https://talan.bank.gov.ua/get-user-certificate/nQenU5iwl6qOtS0P6sji","Завантажити сертифікат")</f>
        <v>Завантажити сертифікат</v>
      </c>
    </row>
    <row r="1094" spans="1:5" x14ac:dyDescent="0.3">
      <c r="A1094" t="s">
        <v>2565</v>
      </c>
      <c r="B1094" t="s">
        <v>5</v>
      </c>
      <c r="C1094" t="s">
        <v>2566</v>
      </c>
      <c r="D1094" t="s">
        <v>2534</v>
      </c>
      <c r="E1094" t="str">
        <f>HYPERLINK("https://talan.bank.gov.ua/get-user-certificate/nQenUCjA8z5Gv8pdBn3v","Завантажити сертифікат")</f>
        <v>Завантажити сертифікат</v>
      </c>
    </row>
    <row r="1095" spans="1:5" x14ac:dyDescent="0.3">
      <c r="A1095" t="s">
        <v>2567</v>
      </c>
      <c r="B1095" t="s">
        <v>5</v>
      </c>
      <c r="C1095" t="s">
        <v>2568</v>
      </c>
      <c r="D1095" t="s">
        <v>2534</v>
      </c>
      <c r="E1095" t="str">
        <f>HYPERLINK("https://talan.bank.gov.ua/get-user-certificate/nQenUZoXcQ0vK93I_vSn","Завантажити сертифікат")</f>
        <v>Завантажити сертифікат</v>
      </c>
    </row>
    <row r="1096" spans="1:5" x14ac:dyDescent="0.3">
      <c r="A1096" t="s">
        <v>2569</v>
      </c>
      <c r="B1096" t="s">
        <v>5</v>
      </c>
      <c r="C1096" t="s">
        <v>2570</v>
      </c>
      <c r="D1096" t="s">
        <v>2534</v>
      </c>
      <c r="E1096" t="str">
        <f>HYPERLINK("https://talan.bank.gov.ua/get-user-certificate/nQenUZqqe7Pzblt4MG2e","Завантажити сертифікат")</f>
        <v>Завантажити сертифікат</v>
      </c>
    </row>
    <row r="1097" spans="1:5" x14ac:dyDescent="0.3">
      <c r="A1097" t="s">
        <v>2571</v>
      </c>
      <c r="B1097" t="s">
        <v>5</v>
      </c>
      <c r="C1097" t="s">
        <v>2572</v>
      </c>
      <c r="D1097" t="s">
        <v>2573</v>
      </c>
      <c r="E1097" t="str">
        <f>HYPERLINK("https://talan.bank.gov.ua/get-user-certificate/nQenUbfHYkHNddHQCSmx","Завантажити сертифікат")</f>
        <v>Завантажити сертифікат</v>
      </c>
    </row>
    <row r="1098" spans="1:5" x14ac:dyDescent="0.3">
      <c r="A1098" t="s">
        <v>2574</v>
      </c>
      <c r="B1098" t="s">
        <v>5</v>
      </c>
      <c r="C1098" t="s">
        <v>2575</v>
      </c>
      <c r="D1098" t="s">
        <v>2573</v>
      </c>
      <c r="E1098" t="str">
        <f>HYPERLINK("https://talan.bank.gov.ua/get-user-certificate/nQenUdxKLaf49hn9FM2q","Завантажити сертифікат")</f>
        <v>Завантажити сертифікат</v>
      </c>
    </row>
    <row r="1099" spans="1:5" x14ac:dyDescent="0.3">
      <c r="A1099" t="s">
        <v>2576</v>
      </c>
      <c r="B1099" t="s">
        <v>5</v>
      </c>
      <c r="C1099" t="s">
        <v>2577</v>
      </c>
      <c r="D1099" t="s">
        <v>2578</v>
      </c>
      <c r="E1099" t="str">
        <f>HYPERLINK("https://talan.bank.gov.ua/get-user-certificate/nQenUPAE4E6U3MEvRc2K","Завантажити сертифікат")</f>
        <v>Завантажити сертифікат</v>
      </c>
    </row>
    <row r="1100" spans="1:5" x14ac:dyDescent="0.3">
      <c r="A1100" t="s">
        <v>2579</v>
      </c>
      <c r="B1100" t="s">
        <v>5</v>
      </c>
      <c r="C1100" t="s">
        <v>2580</v>
      </c>
      <c r="D1100" t="s">
        <v>2578</v>
      </c>
      <c r="E1100" t="str">
        <f>HYPERLINK("https://talan.bank.gov.ua/get-user-certificate/nQenUHfWbvVTKErtJbLT","Завантажити сертифікат")</f>
        <v>Завантажити сертифікат</v>
      </c>
    </row>
    <row r="1101" spans="1:5" x14ac:dyDescent="0.3">
      <c r="A1101" t="s">
        <v>2581</v>
      </c>
      <c r="B1101" t="s">
        <v>5</v>
      </c>
      <c r="C1101" t="s">
        <v>2582</v>
      </c>
      <c r="D1101" t="s">
        <v>2583</v>
      </c>
      <c r="E1101" t="str">
        <f>HYPERLINK("https://talan.bank.gov.ua/get-user-certificate/nQenUj05vRGT9GCkYonA","Завантажити сертифікат")</f>
        <v>Завантажити сертифікат</v>
      </c>
    </row>
    <row r="1102" spans="1:5" x14ac:dyDescent="0.3">
      <c r="A1102" t="s">
        <v>2584</v>
      </c>
      <c r="B1102" t="s">
        <v>5</v>
      </c>
      <c r="C1102" t="s">
        <v>2585</v>
      </c>
      <c r="D1102" t="s">
        <v>2586</v>
      </c>
      <c r="E1102" t="str">
        <f>HYPERLINK("https://talan.bank.gov.ua/get-user-certificate/nQenUrQRbEzknwb1uh2f","Завантажити сертифікат")</f>
        <v>Завантажити сертифікат</v>
      </c>
    </row>
    <row r="1103" spans="1:5" x14ac:dyDescent="0.3">
      <c r="A1103" t="s">
        <v>2587</v>
      </c>
      <c r="B1103" t="s">
        <v>5</v>
      </c>
      <c r="C1103" t="s">
        <v>2588</v>
      </c>
      <c r="D1103" t="s">
        <v>2586</v>
      </c>
      <c r="E1103" t="str">
        <f>HYPERLINK("https://talan.bank.gov.ua/get-user-certificate/nQenUS-c5KdYAk955YEk","Завантажити сертифікат")</f>
        <v>Завантажити сертифікат</v>
      </c>
    </row>
    <row r="1104" spans="1:5" x14ac:dyDescent="0.3">
      <c r="A1104" t="s">
        <v>2589</v>
      </c>
      <c r="B1104" t="s">
        <v>5</v>
      </c>
      <c r="C1104" t="s">
        <v>2590</v>
      </c>
      <c r="D1104" t="s">
        <v>2586</v>
      </c>
      <c r="E1104" t="str">
        <f>HYPERLINK("https://talan.bank.gov.ua/get-user-certificate/nQenURgZdElkg8HVlBA-","Завантажити сертифікат")</f>
        <v>Завантажити сертифікат</v>
      </c>
    </row>
    <row r="1105" spans="1:5" x14ac:dyDescent="0.3">
      <c r="A1105" t="s">
        <v>2591</v>
      </c>
      <c r="B1105" t="s">
        <v>5</v>
      </c>
      <c r="C1105" t="s">
        <v>2592</v>
      </c>
      <c r="D1105" t="s">
        <v>2586</v>
      </c>
      <c r="E1105" t="str">
        <f>HYPERLINK("https://talan.bank.gov.ua/get-user-certificate/nQenUvHAQ-R-Dx5dWt62","Завантажити сертифікат")</f>
        <v>Завантажити сертифікат</v>
      </c>
    </row>
    <row r="1106" spans="1:5" x14ac:dyDescent="0.3">
      <c r="A1106" t="s">
        <v>2593</v>
      </c>
      <c r="B1106" t="s">
        <v>5</v>
      </c>
      <c r="C1106" t="s">
        <v>2594</v>
      </c>
      <c r="D1106" t="s">
        <v>2586</v>
      </c>
      <c r="E1106" t="str">
        <f>HYPERLINK("https://talan.bank.gov.ua/get-user-certificate/nQenUjlm1KRBuZe8lV8l","Завантажити сертифікат")</f>
        <v>Завантажити сертифікат</v>
      </c>
    </row>
    <row r="1107" spans="1:5" x14ac:dyDescent="0.3">
      <c r="A1107" t="s">
        <v>2595</v>
      </c>
      <c r="B1107" t="s">
        <v>5</v>
      </c>
      <c r="C1107" t="s">
        <v>2596</v>
      </c>
      <c r="D1107" t="s">
        <v>2586</v>
      </c>
      <c r="E1107" t="str">
        <f>HYPERLINK("https://talan.bank.gov.ua/get-user-certificate/nQenUW_XvNmacho_d1Oy","Завантажити сертифікат")</f>
        <v>Завантажити сертифікат</v>
      </c>
    </row>
    <row r="1108" spans="1:5" x14ac:dyDescent="0.3">
      <c r="A1108" t="s">
        <v>2597</v>
      </c>
      <c r="B1108" t="s">
        <v>5</v>
      </c>
      <c r="C1108" t="s">
        <v>2598</v>
      </c>
      <c r="D1108" t="s">
        <v>2586</v>
      </c>
      <c r="E1108" t="str">
        <f>HYPERLINK("https://talan.bank.gov.ua/get-user-certificate/nQenUKdcYAHdcIEEpfpn","Завантажити сертифікат")</f>
        <v>Завантажити сертифікат</v>
      </c>
    </row>
    <row r="1109" spans="1:5" x14ac:dyDescent="0.3">
      <c r="A1109" t="s">
        <v>2599</v>
      </c>
      <c r="B1109" t="s">
        <v>5</v>
      </c>
      <c r="C1109" t="s">
        <v>2600</v>
      </c>
      <c r="D1109" t="s">
        <v>2586</v>
      </c>
      <c r="E1109" t="str">
        <f>HYPERLINK("https://talan.bank.gov.ua/get-user-certificate/nQenU-t-8nIy6hhpKnE1","Завантажити сертифікат")</f>
        <v>Завантажити сертифікат</v>
      </c>
    </row>
    <row r="1110" spans="1:5" x14ac:dyDescent="0.3">
      <c r="A1110" t="s">
        <v>2601</v>
      </c>
      <c r="B1110" t="s">
        <v>5</v>
      </c>
      <c r="C1110" t="s">
        <v>2602</v>
      </c>
      <c r="D1110" t="s">
        <v>2586</v>
      </c>
      <c r="E1110" t="str">
        <f>HYPERLINK("https://talan.bank.gov.ua/get-user-certificate/nQenULUyDn9Zdwf8EJMC","Завантажити сертифікат")</f>
        <v>Завантажити сертифікат</v>
      </c>
    </row>
    <row r="1111" spans="1:5" x14ac:dyDescent="0.3">
      <c r="A1111" t="s">
        <v>2603</v>
      </c>
      <c r="B1111" t="s">
        <v>5</v>
      </c>
      <c r="C1111" t="s">
        <v>2604</v>
      </c>
      <c r="D1111" t="s">
        <v>2586</v>
      </c>
      <c r="E1111" t="str">
        <f>HYPERLINK("https://talan.bank.gov.ua/get-user-certificate/nQenUpl8-POrYVaeOOUI","Завантажити сертифікат")</f>
        <v>Завантажити сертифікат</v>
      </c>
    </row>
    <row r="1112" spans="1:5" x14ac:dyDescent="0.3">
      <c r="A1112" t="s">
        <v>2605</v>
      </c>
      <c r="B1112" t="s">
        <v>5</v>
      </c>
      <c r="C1112" t="s">
        <v>2606</v>
      </c>
      <c r="D1112" t="s">
        <v>2586</v>
      </c>
      <c r="E1112" t="str">
        <f>HYPERLINK("https://talan.bank.gov.ua/get-user-certificate/nQenUNM4_hWS-D7AFNPG","Завантажити сертифікат")</f>
        <v>Завантажити сертифікат</v>
      </c>
    </row>
    <row r="1113" spans="1:5" x14ac:dyDescent="0.3">
      <c r="A1113" t="s">
        <v>2607</v>
      </c>
      <c r="B1113" t="s">
        <v>5</v>
      </c>
      <c r="C1113" t="s">
        <v>2608</v>
      </c>
      <c r="D1113" t="s">
        <v>2609</v>
      </c>
      <c r="E1113" t="str">
        <f>HYPERLINK("https://talan.bank.gov.ua/get-user-certificate/nQenULgivITxnAaQ888n","Завантажити сертифікат")</f>
        <v>Завантажити сертифікат</v>
      </c>
    </row>
    <row r="1114" spans="1:5" x14ac:dyDescent="0.3">
      <c r="A1114" t="s">
        <v>2610</v>
      </c>
      <c r="B1114" t="s">
        <v>5</v>
      </c>
      <c r="C1114" t="s">
        <v>2611</v>
      </c>
      <c r="D1114" t="s">
        <v>2609</v>
      </c>
      <c r="E1114" t="str">
        <f>HYPERLINK("https://talan.bank.gov.ua/get-user-certificate/nQenUlqIKxG6iGBWssJs","Завантажити сертифікат")</f>
        <v>Завантажити сертифікат</v>
      </c>
    </row>
    <row r="1115" spans="1:5" x14ac:dyDescent="0.3">
      <c r="A1115" t="s">
        <v>2612</v>
      </c>
      <c r="B1115" t="s">
        <v>5</v>
      </c>
      <c r="C1115" t="s">
        <v>2613</v>
      </c>
      <c r="D1115" t="s">
        <v>2609</v>
      </c>
      <c r="E1115" t="str">
        <f>HYPERLINK("https://talan.bank.gov.ua/get-user-certificate/nQenUFY0ExmB-E4H5WCL","Завантажити сертифікат")</f>
        <v>Завантажити сертифікат</v>
      </c>
    </row>
    <row r="1116" spans="1:5" x14ac:dyDescent="0.3">
      <c r="A1116" t="s">
        <v>2614</v>
      </c>
      <c r="B1116" t="s">
        <v>5</v>
      </c>
      <c r="C1116" t="s">
        <v>2615</v>
      </c>
      <c r="D1116" t="s">
        <v>2609</v>
      </c>
      <c r="E1116" t="str">
        <f>HYPERLINK("https://talan.bank.gov.ua/get-user-certificate/nQenUce-KcIfI0K76ixp","Завантажити сертифікат")</f>
        <v>Завантажити сертифікат</v>
      </c>
    </row>
    <row r="1117" spans="1:5" x14ac:dyDescent="0.3">
      <c r="A1117" t="s">
        <v>2616</v>
      </c>
      <c r="B1117" t="s">
        <v>5</v>
      </c>
      <c r="C1117" t="s">
        <v>2617</v>
      </c>
      <c r="D1117" t="s">
        <v>2609</v>
      </c>
      <c r="E1117" t="str">
        <f>HYPERLINK("https://talan.bank.gov.ua/get-user-certificate/nQenUZeK8IUCqWnALtHD","Завантажити сертифікат")</f>
        <v>Завантажити сертифікат</v>
      </c>
    </row>
    <row r="1118" spans="1:5" x14ac:dyDescent="0.3">
      <c r="A1118" t="s">
        <v>2618</v>
      </c>
      <c r="B1118" t="s">
        <v>5</v>
      </c>
      <c r="C1118" t="s">
        <v>2619</v>
      </c>
      <c r="D1118" t="s">
        <v>2609</v>
      </c>
      <c r="E1118" t="str">
        <f>HYPERLINK("https://talan.bank.gov.ua/get-user-certificate/nQenUBpEea4GV3GP22qF","Завантажити сертифікат")</f>
        <v>Завантажити сертифікат</v>
      </c>
    </row>
    <row r="1119" spans="1:5" x14ac:dyDescent="0.3">
      <c r="A1119" t="s">
        <v>2620</v>
      </c>
      <c r="B1119" t="s">
        <v>5</v>
      </c>
      <c r="C1119" t="s">
        <v>2621</v>
      </c>
      <c r="D1119" t="s">
        <v>2609</v>
      </c>
      <c r="E1119" t="str">
        <f>HYPERLINK("https://talan.bank.gov.ua/get-user-certificate/nQenUP0rnatV5n3FnpUf","Завантажити сертифікат")</f>
        <v>Завантажити сертифікат</v>
      </c>
    </row>
    <row r="1120" spans="1:5" x14ac:dyDescent="0.3">
      <c r="A1120" t="s">
        <v>2622</v>
      </c>
      <c r="B1120" t="s">
        <v>5</v>
      </c>
      <c r="C1120" t="s">
        <v>2623</v>
      </c>
      <c r="D1120" t="s">
        <v>2609</v>
      </c>
      <c r="E1120" t="str">
        <f>HYPERLINK("https://talan.bank.gov.ua/get-user-certificate/nQenUmO3jOnC9Yzok0zW","Завантажити сертифікат")</f>
        <v>Завантажити сертифікат</v>
      </c>
    </row>
    <row r="1121" spans="1:5" x14ac:dyDescent="0.3">
      <c r="A1121" t="s">
        <v>2624</v>
      </c>
      <c r="B1121" t="s">
        <v>5</v>
      </c>
      <c r="C1121" t="s">
        <v>2625</v>
      </c>
      <c r="D1121" t="s">
        <v>2609</v>
      </c>
      <c r="E1121" t="str">
        <f>HYPERLINK("https://talan.bank.gov.ua/get-user-certificate/nQenUTClvLhoNE1m3E4J","Завантажити сертифікат")</f>
        <v>Завантажити сертифікат</v>
      </c>
    </row>
    <row r="1122" spans="1:5" x14ac:dyDescent="0.3">
      <c r="A1122" t="s">
        <v>2626</v>
      </c>
      <c r="B1122" t="s">
        <v>5</v>
      </c>
      <c r="C1122" t="s">
        <v>2627</v>
      </c>
      <c r="D1122" t="s">
        <v>2609</v>
      </c>
      <c r="E1122" t="str">
        <f>HYPERLINK("https://talan.bank.gov.ua/get-user-certificate/nQenUWeFDSfB-PIKvYV4","Завантажити сертифікат")</f>
        <v>Завантажити сертифікат</v>
      </c>
    </row>
    <row r="1123" spans="1:5" x14ac:dyDescent="0.3">
      <c r="A1123" t="s">
        <v>2628</v>
      </c>
      <c r="B1123" t="s">
        <v>5</v>
      </c>
      <c r="C1123" t="s">
        <v>2629</v>
      </c>
      <c r="D1123" t="s">
        <v>2609</v>
      </c>
      <c r="E1123" t="str">
        <f>HYPERLINK("https://talan.bank.gov.ua/get-user-certificate/nQenUQwZB5M7Q-6m4Avi","Завантажити сертифікат")</f>
        <v>Завантажити сертифікат</v>
      </c>
    </row>
    <row r="1124" spans="1:5" x14ac:dyDescent="0.3">
      <c r="A1124" t="s">
        <v>2630</v>
      </c>
      <c r="B1124" t="s">
        <v>5</v>
      </c>
      <c r="C1124" t="s">
        <v>2631</v>
      </c>
      <c r="D1124" t="s">
        <v>2609</v>
      </c>
      <c r="E1124" t="str">
        <f>HYPERLINK("https://talan.bank.gov.ua/get-user-certificate/nQenUGyxc_U_lqYmeu9v","Завантажити сертифікат")</f>
        <v>Завантажити сертифікат</v>
      </c>
    </row>
    <row r="1125" spans="1:5" x14ac:dyDescent="0.3">
      <c r="A1125" t="s">
        <v>2632</v>
      </c>
      <c r="B1125" t="s">
        <v>5</v>
      </c>
      <c r="C1125" t="s">
        <v>2633</v>
      </c>
      <c r="D1125" t="s">
        <v>2609</v>
      </c>
      <c r="E1125" t="str">
        <f>HYPERLINK("https://talan.bank.gov.ua/get-user-certificate/nQenUq1LEledcevNRftf","Завантажити сертифікат")</f>
        <v>Завантажити сертифікат</v>
      </c>
    </row>
    <row r="1126" spans="1:5" x14ac:dyDescent="0.3">
      <c r="A1126" t="s">
        <v>2634</v>
      </c>
      <c r="B1126" t="s">
        <v>5</v>
      </c>
      <c r="C1126" t="s">
        <v>2635</v>
      </c>
      <c r="D1126" t="s">
        <v>2636</v>
      </c>
      <c r="E1126" t="str">
        <f>HYPERLINK("https://talan.bank.gov.ua/get-user-certificate/nQenUE2ziVhFH14QjXJ9","Завантажити сертифікат")</f>
        <v>Завантажити сертифікат</v>
      </c>
    </row>
    <row r="1127" spans="1:5" x14ac:dyDescent="0.3">
      <c r="A1127" t="s">
        <v>2637</v>
      </c>
      <c r="B1127" t="s">
        <v>5</v>
      </c>
      <c r="C1127" t="s">
        <v>2638</v>
      </c>
      <c r="D1127" t="s">
        <v>2636</v>
      </c>
      <c r="E1127" t="str">
        <f>HYPERLINK("https://talan.bank.gov.ua/get-user-certificate/nQenU2mtosawSbj8fo9a","Завантажити сертифікат")</f>
        <v>Завантажити сертифікат</v>
      </c>
    </row>
    <row r="1128" spans="1:5" x14ac:dyDescent="0.3">
      <c r="A1128" t="s">
        <v>2639</v>
      </c>
      <c r="B1128" t="s">
        <v>5</v>
      </c>
      <c r="C1128" t="s">
        <v>2640</v>
      </c>
      <c r="D1128" t="s">
        <v>2636</v>
      </c>
      <c r="E1128" t="str">
        <f>HYPERLINK("https://talan.bank.gov.ua/get-user-certificate/nQenU57KoIy9BaQrroPD","Завантажити сертифікат")</f>
        <v>Завантажити сертифікат</v>
      </c>
    </row>
    <row r="1129" spans="1:5" x14ac:dyDescent="0.3">
      <c r="A1129" t="s">
        <v>2641</v>
      </c>
      <c r="B1129" t="s">
        <v>5</v>
      </c>
      <c r="C1129" t="s">
        <v>2642</v>
      </c>
      <c r="D1129" t="s">
        <v>2636</v>
      </c>
      <c r="E1129" t="str">
        <f>HYPERLINK("https://talan.bank.gov.ua/get-user-certificate/nQenUBf9yeC_x8zohQDm","Завантажити сертифікат")</f>
        <v>Завантажити сертифікат</v>
      </c>
    </row>
    <row r="1130" spans="1:5" x14ac:dyDescent="0.3">
      <c r="A1130" t="s">
        <v>2643</v>
      </c>
      <c r="B1130" t="s">
        <v>5</v>
      </c>
      <c r="C1130" t="s">
        <v>2644</v>
      </c>
      <c r="D1130" t="s">
        <v>2636</v>
      </c>
      <c r="E1130" t="str">
        <f>HYPERLINK("https://talan.bank.gov.ua/get-user-certificate/nQenUFxLy2DMktVVNhWP","Завантажити сертифікат")</f>
        <v>Завантажити сертифікат</v>
      </c>
    </row>
    <row r="1131" spans="1:5" x14ac:dyDescent="0.3">
      <c r="A1131" t="s">
        <v>2645</v>
      </c>
      <c r="B1131" t="s">
        <v>5</v>
      </c>
      <c r="C1131" t="s">
        <v>2646</v>
      </c>
      <c r="D1131" t="s">
        <v>2636</v>
      </c>
      <c r="E1131" t="str">
        <f>HYPERLINK("https://talan.bank.gov.ua/get-user-certificate/nQenU2tG1zT3A32h8vhj","Завантажити сертифікат")</f>
        <v>Завантажити сертифікат</v>
      </c>
    </row>
    <row r="1132" spans="1:5" x14ac:dyDescent="0.3">
      <c r="A1132" t="s">
        <v>2647</v>
      </c>
      <c r="B1132" t="s">
        <v>5</v>
      </c>
      <c r="C1132" t="s">
        <v>2648</v>
      </c>
      <c r="D1132" t="s">
        <v>2636</v>
      </c>
      <c r="E1132" t="str">
        <f>HYPERLINK("https://talan.bank.gov.ua/get-user-certificate/nQenUx19V-AQLqFhHVXx","Завантажити сертифікат")</f>
        <v>Завантажити сертифікат</v>
      </c>
    </row>
    <row r="1133" spans="1:5" x14ac:dyDescent="0.3">
      <c r="A1133" t="s">
        <v>2649</v>
      </c>
      <c r="B1133" t="s">
        <v>5</v>
      </c>
      <c r="C1133" t="s">
        <v>2650</v>
      </c>
      <c r="D1133" t="s">
        <v>2636</v>
      </c>
      <c r="E1133" t="str">
        <f>HYPERLINK("https://talan.bank.gov.ua/get-user-certificate/nQenUBsVRBPmHwR5o5-2","Завантажити сертифікат")</f>
        <v>Завантажити сертифікат</v>
      </c>
    </row>
    <row r="1134" spans="1:5" x14ac:dyDescent="0.3">
      <c r="A1134" t="s">
        <v>2651</v>
      </c>
      <c r="B1134" t="s">
        <v>5</v>
      </c>
      <c r="C1134" t="s">
        <v>2652</v>
      </c>
      <c r="D1134" t="s">
        <v>2653</v>
      </c>
      <c r="E1134" t="str">
        <f>HYPERLINK("https://talan.bank.gov.ua/get-user-certificate/nQenUxsQqHdkzahw8u_G","Завантажити сертифікат")</f>
        <v>Завантажити сертифікат</v>
      </c>
    </row>
    <row r="1135" spans="1:5" x14ac:dyDescent="0.3">
      <c r="A1135" t="s">
        <v>2654</v>
      </c>
      <c r="B1135" t="s">
        <v>5</v>
      </c>
      <c r="C1135" t="s">
        <v>2655</v>
      </c>
      <c r="D1135" t="s">
        <v>2656</v>
      </c>
      <c r="E1135" t="str">
        <f>HYPERLINK("https://talan.bank.gov.ua/get-user-certificate/nQenUs3K8truMNohLZWt","Завантажити сертифікат")</f>
        <v>Завантажити сертифікат</v>
      </c>
    </row>
    <row r="1136" spans="1:5" x14ac:dyDescent="0.3">
      <c r="A1136" t="s">
        <v>2657</v>
      </c>
      <c r="B1136" t="s">
        <v>5</v>
      </c>
      <c r="C1136" t="s">
        <v>2658</v>
      </c>
      <c r="D1136" t="s">
        <v>2656</v>
      </c>
      <c r="E1136" t="str">
        <f>HYPERLINK("https://talan.bank.gov.ua/get-user-certificate/nQenUCGsGcVl4kH0G_0z","Завантажити сертифікат")</f>
        <v>Завантажити сертифікат</v>
      </c>
    </row>
    <row r="1137" spans="1:5" x14ac:dyDescent="0.3">
      <c r="A1137" t="s">
        <v>2659</v>
      </c>
      <c r="B1137" t="s">
        <v>5</v>
      </c>
      <c r="C1137" t="s">
        <v>2660</v>
      </c>
      <c r="D1137" t="s">
        <v>2656</v>
      </c>
      <c r="E1137" t="str">
        <f>HYPERLINK("https://talan.bank.gov.ua/get-user-certificate/nQenUQ2w69eEaQF4TSln","Завантажити сертифікат")</f>
        <v>Завантажити сертифікат</v>
      </c>
    </row>
    <row r="1138" spans="1:5" x14ac:dyDescent="0.3">
      <c r="A1138" t="s">
        <v>2661</v>
      </c>
      <c r="B1138" t="s">
        <v>5</v>
      </c>
      <c r="C1138" t="s">
        <v>2662</v>
      </c>
      <c r="D1138" t="s">
        <v>2663</v>
      </c>
      <c r="E1138" t="str">
        <f>HYPERLINK("https://talan.bank.gov.ua/get-user-certificate/nQenUX9AJcgdzZCNReRB","Завантажити сертифікат")</f>
        <v>Завантажити сертифікат</v>
      </c>
    </row>
    <row r="1139" spans="1:5" x14ac:dyDescent="0.3">
      <c r="A1139" t="s">
        <v>2664</v>
      </c>
      <c r="B1139" t="s">
        <v>5</v>
      </c>
      <c r="C1139" t="s">
        <v>2665</v>
      </c>
      <c r="D1139" t="s">
        <v>2666</v>
      </c>
      <c r="E1139" t="str">
        <f>HYPERLINK("https://talan.bank.gov.ua/get-user-certificate/nQenU76wjq76-eM1RBRC","Завантажити сертифікат")</f>
        <v>Завантажити сертифікат</v>
      </c>
    </row>
    <row r="1140" spans="1:5" x14ac:dyDescent="0.3">
      <c r="A1140" t="s">
        <v>2667</v>
      </c>
      <c r="B1140" t="s">
        <v>5</v>
      </c>
      <c r="C1140" t="s">
        <v>2668</v>
      </c>
      <c r="D1140" t="s">
        <v>2666</v>
      </c>
      <c r="E1140" t="str">
        <f>HYPERLINK("https://talan.bank.gov.ua/get-user-certificate/nQenU3DqVA1oP9cMHugY","Завантажити сертифікат")</f>
        <v>Завантажити сертифікат</v>
      </c>
    </row>
    <row r="1141" spans="1:5" x14ac:dyDescent="0.3">
      <c r="A1141" t="s">
        <v>2669</v>
      </c>
      <c r="B1141" t="s">
        <v>5</v>
      </c>
      <c r="C1141" t="s">
        <v>2670</v>
      </c>
      <c r="D1141" t="s">
        <v>2666</v>
      </c>
      <c r="E1141" t="str">
        <f>HYPERLINK("https://talan.bank.gov.ua/get-user-certificate/nQenUdZcmZP6JAxeIpaQ","Завантажити сертифікат")</f>
        <v>Завантажити сертифікат</v>
      </c>
    </row>
    <row r="1142" spans="1:5" x14ac:dyDescent="0.3">
      <c r="A1142" t="s">
        <v>2671</v>
      </c>
      <c r="B1142" t="s">
        <v>5</v>
      </c>
      <c r="C1142" t="s">
        <v>2672</v>
      </c>
      <c r="D1142" t="s">
        <v>2666</v>
      </c>
      <c r="E1142" t="str">
        <f>HYPERLINK("https://talan.bank.gov.ua/get-user-certificate/nQenUWOESYhqbCl-oaqL","Завантажити сертифікат")</f>
        <v>Завантажити сертифікат</v>
      </c>
    </row>
    <row r="1143" spans="1:5" x14ac:dyDescent="0.3">
      <c r="A1143" t="s">
        <v>2673</v>
      </c>
      <c r="B1143" t="s">
        <v>5</v>
      </c>
      <c r="C1143" t="s">
        <v>2674</v>
      </c>
      <c r="D1143" t="s">
        <v>2675</v>
      </c>
      <c r="E1143" t="str">
        <f>HYPERLINK("https://talan.bank.gov.ua/get-user-certificate/nQenUKbShWcxXtrFtNNt","Завантажити сертифікат")</f>
        <v>Завантажити сертифікат</v>
      </c>
    </row>
    <row r="1144" spans="1:5" x14ac:dyDescent="0.3">
      <c r="A1144" t="s">
        <v>2676</v>
      </c>
      <c r="B1144" t="s">
        <v>5</v>
      </c>
      <c r="C1144" t="s">
        <v>2677</v>
      </c>
      <c r="D1144" t="s">
        <v>2675</v>
      </c>
      <c r="E1144" t="str">
        <f>HYPERLINK("https://talan.bank.gov.ua/get-user-certificate/nQenUinvfr4iVUDF80Bk","Завантажити сертифікат")</f>
        <v>Завантажити сертифікат</v>
      </c>
    </row>
    <row r="1145" spans="1:5" x14ac:dyDescent="0.3">
      <c r="A1145" t="s">
        <v>2678</v>
      </c>
      <c r="B1145" t="s">
        <v>5</v>
      </c>
      <c r="C1145" t="s">
        <v>2679</v>
      </c>
      <c r="D1145" t="s">
        <v>2675</v>
      </c>
      <c r="E1145" t="str">
        <f>HYPERLINK("https://talan.bank.gov.ua/get-user-certificate/nQenUUGGQtcAVCyetcgv","Завантажити сертифікат")</f>
        <v>Завантажити сертифікат</v>
      </c>
    </row>
    <row r="1146" spans="1:5" x14ac:dyDescent="0.3">
      <c r="A1146" t="s">
        <v>2680</v>
      </c>
      <c r="B1146" t="s">
        <v>5</v>
      </c>
      <c r="C1146" t="s">
        <v>2681</v>
      </c>
      <c r="D1146" t="s">
        <v>2675</v>
      </c>
      <c r="E1146" t="str">
        <f>HYPERLINK("https://talan.bank.gov.ua/get-user-certificate/nQenUHlVSkh4CwU2gcvR","Завантажити сертифікат")</f>
        <v>Завантажити сертифікат</v>
      </c>
    </row>
    <row r="1147" spans="1:5" x14ac:dyDescent="0.3">
      <c r="A1147" t="s">
        <v>2682</v>
      </c>
      <c r="B1147" t="s">
        <v>5</v>
      </c>
      <c r="C1147" t="s">
        <v>2683</v>
      </c>
      <c r="D1147" t="s">
        <v>2675</v>
      </c>
      <c r="E1147" t="str">
        <f>HYPERLINK("https://talan.bank.gov.ua/get-user-certificate/nQenUPAkIl47iICYu5Ua","Завантажити сертифікат")</f>
        <v>Завантажити сертифікат</v>
      </c>
    </row>
    <row r="1148" spans="1:5" x14ac:dyDescent="0.3">
      <c r="A1148" t="s">
        <v>2684</v>
      </c>
      <c r="B1148" t="s">
        <v>5</v>
      </c>
      <c r="C1148" t="s">
        <v>2685</v>
      </c>
      <c r="D1148" t="s">
        <v>2675</v>
      </c>
      <c r="E1148" t="str">
        <f>HYPERLINK("https://talan.bank.gov.ua/get-user-certificate/nQenUAkaiR95ai6tvj0r","Завантажити сертифікат")</f>
        <v>Завантажити сертифікат</v>
      </c>
    </row>
    <row r="1149" spans="1:5" x14ac:dyDescent="0.3">
      <c r="A1149" t="s">
        <v>2686</v>
      </c>
      <c r="B1149" t="s">
        <v>5</v>
      </c>
      <c r="C1149" t="s">
        <v>2687</v>
      </c>
      <c r="D1149" t="s">
        <v>2675</v>
      </c>
      <c r="E1149" t="str">
        <f>HYPERLINK("https://talan.bank.gov.ua/get-user-certificate/nQenUx2vkzVtRoDWwQKy","Завантажити сертифікат")</f>
        <v>Завантажити сертифікат</v>
      </c>
    </row>
    <row r="1150" spans="1:5" x14ac:dyDescent="0.3">
      <c r="A1150" t="s">
        <v>2688</v>
      </c>
      <c r="B1150" t="s">
        <v>5</v>
      </c>
      <c r="C1150" t="s">
        <v>2689</v>
      </c>
      <c r="D1150" t="s">
        <v>2690</v>
      </c>
      <c r="E1150" t="str">
        <f>HYPERLINK("https://talan.bank.gov.ua/get-user-certificate/nQenUuWGNQoyM9G0y3bx","Завантажити сертифікат")</f>
        <v>Завантажити сертифікат</v>
      </c>
    </row>
    <row r="1151" spans="1:5" x14ac:dyDescent="0.3">
      <c r="A1151" t="s">
        <v>2691</v>
      </c>
      <c r="B1151" t="s">
        <v>5</v>
      </c>
      <c r="C1151" t="s">
        <v>2692</v>
      </c>
      <c r="D1151" t="s">
        <v>2690</v>
      </c>
      <c r="E1151" t="str">
        <f>HYPERLINK("https://talan.bank.gov.ua/get-user-certificate/nQenUfEHNgDPcwAqdlHU","Завантажити сертифікат")</f>
        <v>Завантажити сертифікат</v>
      </c>
    </row>
    <row r="1152" spans="1:5" x14ac:dyDescent="0.3">
      <c r="A1152" t="s">
        <v>2693</v>
      </c>
      <c r="B1152" t="s">
        <v>5</v>
      </c>
      <c r="C1152" t="s">
        <v>2694</v>
      </c>
      <c r="D1152" t="s">
        <v>2690</v>
      </c>
      <c r="E1152" t="str">
        <f>HYPERLINK("https://talan.bank.gov.ua/get-user-certificate/nQenUmwTyBnOxzM-HaSl","Завантажити сертифікат")</f>
        <v>Завантажити сертифікат</v>
      </c>
    </row>
    <row r="1153" spans="1:5" x14ac:dyDescent="0.3">
      <c r="A1153" t="s">
        <v>2695</v>
      </c>
      <c r="B1153" t="s">
        <v>5</v>
      </c>
      <c r="C1153" t="s">
        <v>2696</v>
      </c>
      <c r="D1153" t="s">
        <v>2697</v>
      </c>
      <c r="E1153" t="str">
        <f>HYPERLINK("https://talan.bank.gov.ua/get-user-certificate/nQenUsB8iKDVSFVtnI3Q","Завантажити сертифікат")</f>
        <v>Завантажити сертифікат</v>
      </c>
    </row>
    <row r="1154" spans="1:5" x14ac:dyDescent="0.3">
      <c r="A1154" t="s">
        <v>2698</v>
      </c>
      <c r="B1154" t="s">
        <v>5</v>
      </c>
      <c r="C1154" t="s">
        <v>2699</v>
      </c>
      <c r="D1154" t="s">
        <v>2697</v>
      </c>
      <c r="E1154" t="str">
        <f>HYPERLINK("https://talan.bank.gov.ua/get-user-certificate/nQenUbSQ8PqtQnGbSRjx","Завантажити сертифікат")</f>
        <v>Завантажити сертифікат</v>
      </c>
    </row>
    <row r="1155" spans="1:5" x14ac:dyDescent="0.3">
      <c r="A1155" t="s">
        <v>2700</v>
      </c>
      <c r="B1155" t="s">
        <v>5</v>
      </c>
      <c r="C1155" t="s">
        <v>2701</v>
      </c>
      <c r="D1155" t="s">
        <v>2702</v>
      </c>
      <c r="E1155" t="str">
        <f>HYPERLINK("https://talan.bank.gov.ua/get-user-certificate/nQenUFZaCDwdCFgPYbOq","Завантажити сертифікат")</f>
        <v>Завантажити сертифікат</v>
      </c>
    </row>
    <row r="1156" spans="1:5" x14ac:dyDescent="0.3">
      <c r="A1156" t="s">
        <v>2703</v>
      </c>
      <c r="B1156" t="s">
        <v>5</v>
      </c>
      <c r="C1156" t="s">
        <v>2704</v>
      </c>
      <c r="D1156" t="s">
        <v>2705</v>
      </c>
      <c r="E1156" t="str">
        <f>HYPERLINK("https://talan.bank.gov.ua/get-user-certificate/nQenUa3s-a-DqnHqI4O8","Завантажити сертифікат")</f>
        <v>Завантажити сертифікат</v>
      </c>
    </row>
    <row r="1157" spans="1:5" x14ac:dyDescent="0.3">
      <c r="A1157" t="s">
        <v>2706</v>
      </c>
      <c r="B1157" t="s">
        <v>5</v>
      </c>
      <c r="C1157" t="s">
        <v>2707</v>
      </c>
      <c r="D1157" t="s">
        <v>2705</v>
      </c>
      <c r="E1157" t="str">
        <f>HYPERLINK("https://talan.bank.gov.ua/get-user-certificate/nQenUnV7vc8Dp10zFYTq","Завантажити сертифікат")</f>
        <v>Завантажити сертифікат</v>
      </c>
    </row>
    <row r="1158" spans="1:5" x14ac:dyDescent="0.3">
      <c r="A1158" t="s">
        <v>2708</v>
      </c>
      <c r="B1158" t="s">
        <v>5</v>
      </c>
      <c r="C1158" t="s">
        <v>2709</v>
      </c>
      <c r="D1158" t="s">
        <v>2705</v>
      </c>
      <c r="E1158" t="str">
        <f>HYPERLINK("https://talan.bank.gov.ua/get-user-certificate/nQenUhU1hVLhGWx9TdMj","Завантажити сертифікат")</f>
        <v>Завантажити сертифікат</v>
      </c>
    </row>
    <row r="1159" spans="1:5" x14ac:dyDescent="0.3">
      <c r="A1159" t="s">
        <v>2710</v>
      </c>
      <c r="B1159" t="s">
        <v>5</v>
      </c>
      <c r="C1159" t="s">
        <v>2711</v>
      </c>
      <c r="D1159" t="s">
        <v>2705</v>
      </c>
      <c r="E1159" t="str">
        <f>HYPERLINK("https://talan.bank.gov.ua/get-user-certificate/nQenUbnkMDTOQpvWMHcn","Завантажити сертифікат")</f>
        <v>Завантажити сертифікат</v>
      </c>
    </row>
    <row r="1160" spans="1:5" x14ac:dyDescent="0.3">
      <c r="A1160" t="s">
        <v>2712</v>
      </c>
      <c r="B1160" t="s">
        <v>5</v>
      </c>
      <c r="C1160" t="s">
        <v>2713</v>
      </c>
      <c r="D1160" t="s">
        <v>2705</v>
      </c>
      <c r="E1160" t="str">
        <f>HYPERLINK("https://talan.bank.gov.ua/get-user-certificate/nQenUUvXZj6TvsHcBH6S","Завантажити сертифікат")</f>
        <v>Завантажити сертифікат</v>
      </c>
    </row>
    <row r="1161" spans="1:5" x14ac:dyDescent="0.3">
      <c r="A1161" t="s">
        <v>2714</v>
      </c>
      <c r="B1161" t="s">
        <v>5</v>
      </c>
      <c r="C1161" t="s">
        <v>2715</v>
      </c>
      <c r="D1161" t="s">
        <v>2705</v>
      </c>
      <c r="E1161" t="str">
        <f>HYPERLINK("https://talan.bank.gov.ua/get-user-certificate/nQenUBGCvyZb4n9U8A0c","Завантажити сертифікат")</f>
        <v>Завантажити сертифікат</v>
      </c>
    </row>
    <row r="1162" spans="1:5" x14ac:dyDescent="0.3">
      <c r="A1162" t="s">
        <v>2716</v>
      </c>
      <c r="B1162" t="s">
        <v>5</v>
      </c>
      <c r="C1162" t="s">
        <v>2717</v>
      </c>
      <c r="D1162" t="s">
        <v>2718</v>
      </c>
      <c r="E1162" t="str">
        <f>HYPERLINK("https://talan.bank.gov.ua/get-user-certificate/nQenUWGNa8hJ3wARSIW1","Завантажити сертифікат")</f>
        <v>Завантажити сертифікат</v>
      </c>
    </row>
    <row r="1163" spans="1:5" x14ac:dyDescent="0.3">
      <c r="A1163" t="s">
        <v>2719</v>
      </c>
      <c r="B1163" t="s">
        <v>5</v>
      </c>
      <c r="C1163" t="s">
        <v>2720</v>
      </c>
      <c r="D1163" t="s">
        <v>2721</v>
      </c>
      <c r="E1163" t="str">
        <f>HYPERLINK("https://talan.bank.gov.ua/get-user-certificate/nQenU9Ng0oG3A-Ay81i6","Завантажити сертифікат")</f>
        <v>Завантажити сертифікат</v>
      </c>
    </row>
    <row r="1164" spans="1:5" x14ac:dyDescent="0.3">
      <c r="A1164" t="s">
        <v>2722</v>
      </c>
      <c r="B1164" t="s">
        <v>5</v>
      </c>
      <c r="C1164" t="s">
        <v>2723</v>
      </c>
      <c r="D1164" t="s">
        <v>384</v>
      </c>
      <c r="E1164" t="str">
        <f>HYPERLINK("https://talan.bank.gov.ua/get-user-certificate/nQenUraZnkgubYCNCuBU","Завантажити сертифікат")</f>
        <v>Завантажити сертифікат</v>
      </c>
    </row>
    <row r="1165" spans="1:5" x14ac:dyDescent="0.3">
      <c r="A1165" t="s">
        <v>2724</v>
      </c>
      <c r="B1165" t="s">
        <v>5</v>
      </c>
      <c r="C1165" t="s">
        <v>2725</v>
      </c>
      <c r="D1165" t="s">
        <v>384</v>
      </c>
      <c r="E1165" t="str">
        <f>HYPERLINK("https://talan.bank.gov.ua/get-user-certificate/nQenUUMNzhK8ETQ5VGcq","Завантажити сертифікат")</f>
        <v>Завантажити сертифікат</v>
      </c>
    </row>
    <row r="1166" spans="1:5" x14ac:dyDescent="0.3">
      <c r="A1166" t="s">
        <v>2726</v>
      </c>
      <c r="B1166" t="s">
        <v>5</v>
      </c>
      <c r="C1166" t="s">
        <v>2727</v>
      </c>
      <c r="D1166" t="s">
        <v>384</v>
      </c>
      <c r="E1166" t="str">
        <f>HYPERLINK("https://talan.bank.gov.ua/get-user-certificate/nQenUirQhAp5TaIKdkRA","Завантажити сертифікат")</f>
        <v>Завантажити сертифікат</v>
      </c>
    </row>
    <row r="1167" spans="1:5" x14ac:dyDescent="0.3">
      <c r="A1167" t="s">
        <v>2728</v>
      </c>
      <c r="B1167" t="s">
        <v>5</v>
      </c>
      <c r="C1167" t="s">
        <v>2729</v>
      </c>
      <c r="D1167" t="s">
        <v>384</v>
      </c>
      <c r="E1167" t="str">
        <f>HYPERLINK("https://talan.bank.gov.ua/get-user-certificate/nQenUBGDpmrcWkVCcIT2","Завантажити сертифікат")</f>
        <v>Завантажити сертифікат</v>
      </c>
    </row>
    <row r="1168" spans="1:5" x14ac:dyDescent="0.3">
      <c r="A1168" t="s">
        <v>2730</v>
      </c>
      <c r="B1168" t="s">
        <v>5</v>
      </c>
      <c r="C1168" t="s">
        <v>2731</v>
      </c>
      <c r="D1168" t="s">
        <v>384</v>
      </c>
      <c r="E1168" t="str">
        <f>HYPERLINK("https://talan.bank.gov.ua/get-user-certificate/nQenUy57H-Y9yhvKomVO","Завантажити сертифікат")</f>
        <v>Завантажити сертифікат</v>
      </c>
    </row>
    <row r="1169" spans="1:5" x14ac:dyDescent="0.3">
      <c r="A1169" t="s">
        <v>2732</v>
      </c>
      <c r="B1169" t="s">
        <v>5</v>
      </c>
      <c r="C1169" t="s">
        <v>2733</v>
      </c>
      <c r="D1169" t="s">
        <v>384</v>
      </c>
      <c r="E1169" t="str">
        <f>HYPERLINK("https://talan.bank.gov.ua/get-user-certificate/nQenUs88x8yXCEbA-EG_","Завантажити сертифікат")</f>
        <v>Завантажити сертифікат</v>
      </c>
    </row>
    <row r="1170" spans="1:5" x14ac:dyDescent="0.3">
      <c r="A1170" t="s">
        <v>2734</v>
      </c>
      <c r="B1170" t="s">
        <v>5</v>
      </c>
      <c r="C1170" t="s">
        <v>2735</v>
      </c>
      <c r="D1170" t="s">
        <v>384</v>
      </c>
      <c r="E1170" t="str">
        <f>HYPERLINK("https://talan.bank.gov.ua/get-user-certificate/nQenU8T5t1-AKBZ5nGWl","Завантажити сертифікат")</f>
        <v>Завантажити сертифікат</v>
      </c>
    </row>
    <row r="1171" spans="1:5" x14ac:dyDescent="0.3">
      <c r="A1171" t="s">
        <v>2736</v>
      </c>
      <c r="B1171" t="s">
        <v>5</v>
      </c>
      <c r="C1171" t="s">
        <v>2737</v>
      </c>
      <c r="D1171" t="s">
        <v>384</v>
      </c>
      <c r="E1171" t="str">
        <f>HYPERLINK("https://talan.bank.gov.ua/get-user-certificate/nQenUs5yI0TrBKRD4Enb","Завантажити сертифікат")</f>
        <v>Завантажити сертифікат</v>
      </c>
    </row>
    <row r="1172" spans="1:5" x14ac:dyDescent="0.3">
      <c r="A1172" t="s">
        <v>2738</v>
      </c>
      <c r="B1172" t="s">
        <v>5</v>
      </c>
      <c r="C1172" t="s">
        <v>2739</v>
      </c>
      <c r="D1172" t="s">
        <v>384</v>
      </c>
      <c r="E1172" t="str">
        <f>HYPERLINK("https://talan.bank.gov.ua/get-user-certificate/nQenUdkyMMMM96DaScTO","Завантажити сертифікат")</f>
        <v>Завантажити сертифікат</v>
      </c>
    </row>
    <row r="1173" spans="1:5" x14ac:dyDescent="0.3">
      <c r="A1173" t="s">
        <v>2740</v>
      </c>
      <c r="B1173" t="s">
        <v>5</v>
      </c>
      <c r="C1173" t="s">
        <v>2741</v>
      </c>
      <c r="D1173" t="s">
        <v>384</v>
      </c>
      <c r="E1173" t="str">
        <f>HYPERLINK("https://talan.bank.gov.ua/get-user-certificate/nQenUH45N1jLAXXlul4p","Завантажити сертифікат")</f>
        <v>Завантажити сертифікат</v>
      </c>
    </row>
    <row r="1174" spans="1:5" x14ac:dyDescent="0.3">
      <c r="A1174" t="s">
        <v>2742</v>
      </c>
      <c r="B1174" t="s">
        <v>5</v>
      </c>
      <c r="C1174" t="s">
        <v>2743</v>
      </c>
      <c r="D1174" t="s">
        <v>2744</v>
      </c>
      <c r="E1174" t="str">
        <f>HYPERLINK("https://talan.bank.gov.ua/get-user-certificate/nQenUlN9vqDP5th2Wgtz","Завантажити сертифікат")</f>
        <v>Завантажити сертифікат</v>
      </c>
    </row>
    <row r="1175" spans="1:5" x14ac:dyDescent="0.3">
      <c r="A1175" t="s">
        <v>2745</v>
      </c>
      <c r="B1175" t="s">
        <v>5</v>
      </c>
      <c r="C1175" t="s">
        <v>2746</v>
      </c>
      <c r="D1175" t="s">
        <v>2744</v>
      </c>
      <c r="E1175" t="str">
        <f>HYPERLINK("https://talan.bank.gov.ua/get-user-certificate/nQenUh_Ib0mVrEvtXrGo","Завантажити сертифікат")</f>
        <v>Завантажити сертифікат</v>
      </c>
    </row>
    <row r="1176" spans="1:5" x14ac:dyDescent="0.3">
      <c r="A1176" t="s">
        <v>2747</v>
      </c>
      <c r="B1176" t="s">
        <v>5</v>
      </c>
      <c r="C1176" t="s">
        <v>2748</v>
      </c>
      <c r="D1176" t="s">
        <v>2744</v>
      </c>
      <c r="E1176" t="str">
        <f>HYPERLINK("https://talan.bank.gov.ua/get-user-certificate/nQenUceHOz9t4W2zen_d","Завантажити сертифікат")</f>
        <v>Завантажити сертифікат</v>
      </c>
    </row>
    <row r="1177" spans="1:5" x14ac:dyDescent="0.3">
      <c r="A1177" t="s">
        <v>2749</v>
      </c>
      <c r="B1177" t="s">
        <v>5</v>
      </c>
      <c r="C1177" t="s">
        <v>2750</v>
      </c>
      <c r="D1177" t="s">
        <v>2744</v>
      </c>
      <c r="E1177" t="str">
        <f>HYPERLINK("https://talan.bank.gov.ua/get-user-certificate/nQenUL7caB2B91NUGe63","Завантажити сертифікат")</f>
        <v>Завантажити сертифікат</v>
      </c>
    </row>
    <row r="1178" spans="1:5" x14ac:dyDescent="0.3">
      <c r="A1178" t="s">
        <v>2751</v>
      </c>
      <c r="B1178" t="s">
        <v>5</v>
      </c>
      <c r="C1178" t="s">
        <v>2752</v>
      </c>
      <c r="D1178" t="s">
        <v>2753</v>
      </c>
      <c r="E1178" t="str">
        <f>HYPERLINK("https://talan.bank.gov.ua/get-user-certificate/nQenUOhqTu5kHukjbOaE","Завантажити сертифікат")</f>
        <v>Завантажити сертифікат</v>
      </c>
    </row>
    <row r="1179" spans="1:5" x14ac:dyDescent="0.3">
      <c r="A1179" t="s">
        <v>2754</v>
      </c>
      <c r="B1179" t="s">
        <v>5</v>
      </c>
      <c r="C1179" t="s">
        <v>2755</v>
      </c>
      <c r="D1179" t="s">
        <v>2753</v>
      </c>
      <c r="E1179" t="str">
        <f>HYPERLINK("https://talan.bank.gov.ua/get-user-certificate/nQenUspMkxGOuC7aWPxa","Завантажити сертифікат")</f>
        <v>Завантажити сертифікат</v>
      </c>
    </row>
    <row r="1180" spans="1:5" x14ac:dyDescent="0.3">
      <c r="A1180" t="s">
        <v>2756</v>
      </c>
      <c r="B1180" t="s">
        <v>5</v>
      </c>
      <c r="C1180" t="s">
        <v>2757</v>
      </c>
      <c r="D1180" t="s">
        <v>2753</v>
      </c>
      <c r="E1180" t="str">
        <f>HYPERLINK("https://talan.bank.gov.ua/get-user-certificate/nQenUPJERM08yj77Wvr0","Завантажити сертифікат")</f>
        <v>Завантажити сертифікат</v>
      </c>
    </row>
    <row r="1181" spans="1:5" x14ac:dyDescent="0.3">
      <c r="A1181" t="s">
        <v>2758</v>
      </c>
      <c r="B1181" t="s">
        <v>5</v>
      </c>
      <c r="C1181" t="s">
        <v>2759</v>
      </c>
      <c r="D1181" t="s">
        <v>2753</v>
      </c>
      <c r="E1181" t="str">
        <f>HYPERLINK("https://talan.bank.gov.ua/get-user-certificate/nQenU4Myk8XmTZhzm5xJ","Завантажити сертифікат")</f>
        <v>Завантажити сертифікат</v>
      </c>
    </row>
    <row r="1182" spans="1:5" x14ac:dyDescent="0.3">
      <c r="A1182" t="s">
        <v>2760</v>
      </c>
      <c r="B1182" t="s">
        <v>5</v>
      </c>
      <c r="C1182" t="s">
        <v>2761</v>
      </c>
      <c r="D1182" t="s">
        <v>2753</v>
      </c>
      <c r="E1182" t="str">
        <f>HYPERLINK("https://talan.bank.gov.ua/get-user-certificate/nQenUSez1xyNGBbhcKta","Завантажити сертифікат")</f>
        <v>Завантажити сертифікат</v>
      </c>
    </row>
    <row r="1183" spans="1:5" x14ac:dyDescent="0.3">
      <c r="A1183" t="s">
        <v>2762</v>
      </c>
      <c r="B1183" t="s">
        <v>5</v>
      </c>
      <c r="C1183" t="s">
        <v>2763</v>
      </c>
      <c r="D1183" t="s">
        <v>2753</v>
      </c>
      <c r="E1183" t="str">
        <f>HYPERLINK("https://talan.bank.gov.ua/get-user-certificate/nQenULyNAgvx5mhzlOD1","Завантажити сертифікат")</f>
        <v>Завантажити сертифікат</v>
      </c>
    </row>
    <row r="1184" spans="1:5" x14ac:dyDescent="0.3">
      <c r="A1184" t="s">
        <v>2764</v>
      </c>
      <c r="B1184" t="s">
        <v>5</v>
      </c>
      <c r="C1184" t="s">
        <v>2765</v>
      </c>
      <c r="D1184" t="s">
        <v>2753</v>
      </c>
      <c r="E1184" t="str">
        <f>HYPERLINK("https://talan.bank.gov.ua/get-user-certificate/nQenUtBexNOfcxAd2FsN","Завантажити сертифікат")</f>
        <v>Завантажити сертифікат</v>
      </c>
    </row>
    <row r="1185" spans="1:5" x14ac:dyDescent="0.3">
      <c r="A1185" t="s">
        <v>2766</v>
      </c>
      <c r="B1185" t="s">
        <v>5</v>
      </c>
      <c r="C1185" t="s">
        <v>2767</v>
      </c>
      <c r="D1185" t="s">
        <v>2753</v>
      </c>
      <c r="E1185" t="str">
        <f>HYPERLINK("https://talan.bank.gov.ua/get-user-certificate/nQenUpcBXYrv4tLt9P9U","Завантажити сертифікат")</f>
        <v>Завантажити сертифікат</v>
      </c>
    </row>
    <row r="1186" spans="1:5" x14ac:dyDescent="0.3">
      <c r="A1186" t="s">
        <v>2768</v>
      </c>
      <c r="B1186" t="s">
        <v>5</v>
      </c>
      <c r="C1186" t="s">
        <v>2769</v>
      </c>
      <c r="D1186" t="s">
        <v>2753</v>
      </c>
      <c r="E1186" t="str">
        <f>HYPERLINK("https://talan.bank.gov.ua/get-user-certificate/nQenUMsiLN35KYypcpTA","Завантажити сертифікат")</f>
        <v>Завантажити сертифікат</v>
      </c>
    </row>
    <row r="1187" spans="1:5" x14ac:dyDescent="0.3">
      <c r="A1187" t="s">
        <v>2770</v>
      </c>
      <c r="B1187" t="s">
        <v>5</v>
      </c>
      <c r="C1187" t="s">
        <v>2771</v>
      </c>
      <c r="D1187" t="s">
        <v>2772</v>
      </c>
      <c r="E1187" t="str">
        <f>HYPERLINK("https://talan.bank.gov.ua/get-user-certificate/nQenUzvMOQRv_YBKOlhj","Завантажити сертифікат")</f>
        <v>Завантажити сертифікат</v>
      </c>
    </row>
    <row r="1188" spans="1:5" x14ac:dyDescent="0.3">
      <c r="A1188" t="s">
        <v>2773</v>
      </c>
      <c r="B1188" t="s">
        <v>5</v>
      </c>
      <c r="C1188" t="s">
        <v>2774</v>
      </c>
      <c r="D1188" t="s">
        <v>2772</v>
      </c>
      <c r="E1188" t="str">
        <f>HYPERLINK("https://talan.bank.gov.ua/get-user-certificate/nQenUHiccZBOQ1lbpwhF","Завантажити сертифікат")</f>
        <v>Завантажити сертифікат</v>
      </c>
    </row>
    <row r="1189" spans="1:5" x14ac:dyDescent="0.3">
      <c r="A1189" t="s">
        <v>2775</v>
      </c>
      <c r="B1189" t="s">
        <v>5</v>
      </c>
      <c r="C1189" t="s">
        <v>2776</v>
      </c>
      <c r="D1189" t="s">
        <v>2772</v>
      </c>
      <c r="E1189" t="str">
        <f>HYPERLINK("https://talan.bank.gov.ua/get-user-certificate/nQenUzFHVrx3burkfSqJ","Завантажити сертифікат")</f>
        <v>Завантажити сертифікат</v>
      </c>
    </row>
    <row r="1190" spans="1:5" x14ac:dyDescent="0.3">
      <c r="A1190" t="s">
        <v>2777</v>
      </c>
      <c r="B1190" t="s">
        <v>5</v>
      </c>
      <c r="C1190" t="s">
        <v>2778</v>
      </c>
      <c r="D1190" t="s">
        <v>2772</v>
      </c>
      <c r="E1190" t="str">
        <f>HYPERLINK("https://talan.bank.gov.ua/get-user-certificate/nQenUwcFz8Q215TSD5kv","Завантажити сертифікат")</f>
        <v>Завантажити сертифікат</v>
      </c>
    </row>
    <row r="1191" spans="1:5" x14ac:dyDescent="0.3">
      <c r="A1191" t="s">
        <v>2779</v>
      </c>
      <c r="B1191" t="s">
        <v>5</v>
      </c>
      <c r="C1191" t="s">
        <v>2780</v>
      </c>
      <c r="D1191" t="s">
        <v>2772</v>
      </c>
      <c r="E1191" t="str">
        <f>HYPERLINK("https://talan.bank.gov.ua/get-user-certificate/nQenUu43s3LZS0b7yodV","Завантажити сертифікат")</f>
        <v>Завантажити сертифікат</v>
      </c>
    </row>
    <row r="1192" spans="1:5" x14ac:dyDescent="0.3">
      <c r="A1192" t="s">
        <v>2781</v>
      </c>
      <c r="B1192" t="s">
        <v>5</v>
      </c>
      <c r="C1192" t="s">
        <v>2782</v>
      </c>
      <c r="D1192" t="s">
        <v>2772</v>
      </c>
      <c r="E1192" t="str">
        <f>HYPERLINK("https://talan.bank.gov.ua/get-user-certificate/nQenUVeFfa0Nj0ACLWs-","Завантажити сертифікат")</f>
        <v>Завантажити сертифікат</v>
      </c>
    </row>
    <row r="1193" spans="1:5" x14ac:dyDescent="0.3">
      <c r="A1193" t="s">
        <v>2783</v>
      </c>
      <c r="B1193" t="s">
        <v>5</v>
      </c>
      <c r="C1193" t="s">
        <v>2784</v>
      </c>
      <c r="D1193" t="s">
        <v>2772</v>
      </c>
      <c r="E1193" t="str">
        <f>HYPERLINK("https://talan.bank.gov.ua/get-user-certificate/nQenUGeEtUHs1uFp3Wgj","Завантажити сертифікат")</f>
        <v>Завантажити сертифікат</v>
      </c>
    </row>
    <row r="1194" spans="1:5" x14ac:dyDescent="0.3">
      <c r="A1194" t="s">
        <v>2785</v>
      </c>
      <c r="B1194" t="s">
        <v>5</v>
      </c>
      <c r="C1194" t="s">
        <v>2786</v>
      </c>
      <c r="D1194" t="s">
        <v>2787</v>
      </c>
      <c r="E1194" t="str">
        <f>HYPERLINK("https://talan.bank.gov.ua/get-user-certificate/nQenUtSIVPf6_Z4-rmF2","Завантажити сертифікат")</f>
        <v>Завантажити сертифікат</v>
      </c>
    </row>
    <row r="1195" spans="1:5" x14ac:dyDescent="0.3">
      <c r="A1195" t="s">
        <v>2788</v>
      </c>
      <c r="B1195" t="s">
        <v>5</v>
      </c>
      <c r="C1195" t="s">
        <v>2789</v>
      </c>
      <c r="D1195" t="s">
        <v>2787</v>
      </c>
      <c r="E1195" t="str">
        <f>HYPERLINK("https://talan.bank.gov.ua/get-user-certificate/nQenUHqTqdpR3Sy52d7N","Завантажити сертифікат")</f>
        <v>Завантажити сертифікат</v>
      </c>
    </row>
    <row r="1196" spans="1:5" x14ac:dyDescent="0.3">
      <c r="A1196" t="s">
        <v>2790</v>
      </c>
      <c r="B1196" t="s">
        <v>5</v>
      </c>
      <c r="C1196" t="s">
        <v>2791</v>
      </c>
      <c r="D1196" t="s">
        <v>2787</v>
      </c>
      <c r="E1196" t="str">
        <f>HYPERLINK("https://talan.bank.gov.ua/get-user-certificate/nQenURb-i03OIqGug0_j","Завантажити сертифікат")</f>
        <v>Завантажити сертифікат</v>
      </c>
    </row>
    <row r="1197" spans="1:5" x14ac:dyDescent="0.3">
      <c r="A1197" t="s">
        <v>2792</v>
      </c>
      <c r="B1197" t="s">
        <v>5</v>
      </c>
      <c r="C1197" t="s">
        <v>2793</v>
      </c>
      <c r="D1197" t="s">
        <v>2787</v>
      </c>
      <c r="E1197" t="str">
        <f>HYPERLINK("https://talan.bank.gov.ua/get-user-certificate/nQenU3z8Nq_YU8SxMTou","Завантажити сертифікат")</f>
        <v>Завантажити сертифікат</v>
      </c>
    </row>
    <row r="1198" spans="1:5" x14ac:dyDescent="0.3">
      <c r="A1198" t="s">
        <v>2794</v>
      </c>
      <c r="B1198" t="s">
        <v>5</v>
      </c>
      <c r="C1198" t="s">
        <v>2795</v>
      </c>
      <c r="D1198" t="s">
        <v>2787</v>
      </c>
      <c r="E1198" t="str">
        <f>HYPERLINK("https://talan.bank.gov.ua/get-user-certificate/nQenUFgblttGCW3yveRN","Завантажити сертифікат")</f>
        <v>Завантажити сертифікат</v>
      </c>
    </row>
    <row r="1199" spans="1:5" x14ac:dyDescent="0.3">
      <c r="A1199" t="s">
        <v>2796</v>
      </c>
      <c r="B1199" t="s">
        <v>5</v>
      </c>
      <c r="C1199" t="s">
        <v>2797</v>
      </c>
      <c r="D1199" t="s">
        <v>2787</v>
      </c>
      <c r="E1199" t="str">
        <f>HYPERLINK("https://talan.bank.gov.ua/get-user-certificate/nQenUWhMm_EcXQMLqVaz","Завантажити сертифікат")</f>
        <v>Завантажити сертифікат</v>
      </c>
    </row>
    <row r="1200" spans="1:5" x14ac:dyDescent="0.3">
      <c r="A1200" t="s">
        <v>2798</v>
      </c>
      <c r="B1200" t="s">
        <v>5</v>
      </c>
      <c r="C1200" t="s">
        <v>2799</v>
      </c>
      <c r="D1200" t="s">
        <v>2787</v>
      </c>
      <c r="E1200" t="str">
        <f>HYPERLINK("https://talan.bank.gov.ua/get-user-certificate/nQenUdxDcGA7X_oo3_cp","Завантажити сертифікат")</f>
        <v>Завантажити сертифікат</v>
      </c>
    </row>
    <row r="1201" spans="1:5" x14ac:dyDescent="0.3">
      <c r="A1201" t="s">
        <v>2800</v>
      </c>
      <c r="B1201" t="s">
        <v>5</v>
      </c>
      <c r="C1201" t="s">
        <v>2801</v>
      </c>
      <c r="D1201" t="s">
        <v>2787</v>
      </c>
      <c r="E1201" t="str">
        <f>HYPERLINK("https://talan.bank.gov.ua/get-user-certificate/nQenUKkaMAa4HQ5vhoor","Завантажити сертифікат")</f>
        <v>Завантажити сертифікат</v>
      </c>
    </row>
    <row r="1202" spans="1:5" x14ac:dyDescent="0.3">
      <c r="A1202" t="s">
        <v>2802</v>
      </c>
      <c r="B1202" t="s">
        <v>5</v>
      </c>
      <c r="C1202" t="s">
        <v>2803</v>
      </c>
      <c r="D1202" t="s">
        <v>2787</v>
      </c>
      <c r="E1202" t="str">
        <f>HYPERLINK("https://talan.bank.gov.ua/get-user-certificate/nQenUjxreHtkmEGGBoua","Завантажити сертифікат")</f>
        <v>Завантажити сертифікат</v>
      </c>
    </row>
    <row r="1203" spans="1:5" x14ac:dyDescent="0.3">
      <c r="A1203" t="s">
        <v>2804</v>
      </c>
      <c r="B1203" t="s">
        <v>5</v>
      </c>
      <c r="C1203" t="s">
        <v>2805</v>
      </c>
      <c r="D1203" t="s">
        <v>2787</v>
      </c>
      <c r="E1203" t="str">
        <f>HYPERLINK("https://talan.bank.gov.ua/get-user-certificate/nQenUPn_8BFNylyf9IcW","Завантажити сертифікат")</f>
        <v>Завантажити сертифікат</v>
      </c>
    </row>
    <row r="1204" spans="1:5" x14ac:dyDescent="0.3">
      <c r="A1204" t="s">
        <v>2806</v>
      </c>
      <c r="B1204" t="s">
        <v>5</v>
      </c>
      <c r="C1204" t="s">
        <v>2807</v>
      </c>
      <c r="D1204" t="s">
        <v>2787</v>
      </c>
      <c r="E1204" t="str">
        <f>HYPERLINK("https://talan.bank.gov.ua/get-user-certificate/nQenU_C9hh0B2CP8A7Au","Завантажити сертифікат")</f>
        <v>Завантажити сертифікат</v>
      </c>
    </row>
    <row r="1205" spans="1:5" x14ac:dyDescent="0.3">
      <c r="A1205" t="s">
        <v>2808</v>
      </c>
      <c r="B1205" t="s">
        <v>5</v>
      </c>
      <c r="C1205" t="s">
        <v>2809</v>
      </c>
      <c r="D1205" t="s">
        <v>2787</v>
      </c>
      <c r="E1205" t="str">
        <f>HYPERLINK("https://talan.bank.gov.ua/get-user-certificate/nQenUv_1exNXc_hdN-sw","Завантажити сертифікат")</f>
        <v>Завантажити сертифікат</v>
      </c>
    </row>
    <row r="1206" spans="1:5" x14ac:dyDescent="0.3">
      <c r="A1206" t="s">
        <v>2810</v>
      </c>
      <c r="B1206" t="s">
        <v>5</v>
      </c>
      <c r="C1206" t="s">
        <v>2811</v>
      </c>
      <c r="D1206" t="s">
        <v>2787</v>
      </c>
      <c r="E1206" t="str">
        <f>HYPERLINK("https://talan.bank.gov.ua/get-user-certificate/nQenUxdWV2yX8NT72tC9","Завантажити сертифікат")</f>
        <v>Завантажити сертифікат</v>
      </c>
    </row>
    <row r="1207" spans="1:5" x14ac:dyDescent="0.3">
      <c r="A1207" t="s">
        <v>2812</v>
      </c>
      <c r="B1207" t="s">
        <v>5</v>
      </c>
      <c r="C1207" t="s">
        <v>2813</v>
      </c>
      <c r="D1207" t="s">
        <v>2787</v>
      </c>
      <c r="E1207" t="str">
        <f>HYPERLINK("https://talan.bank.gov.ua/get-user-certificate/nQenUfeXFnOhFGHLoQxe","Завантажити сертифікат")</f>
        <v>Завантажити сертифікат</v>
      </c>
    </row>
    <row r="1208" spans="1:5" x14ac:dyDescent="0.3">
      <c r="A1208" t="s">
        <v>2814</v>
      </c>
      <c r="B1208" t="s">
        <v>5</v>
      </c>
      <c r="C1208" t="s">
        <v>2815</v>
      </c>
      <c r="D1208" t="s">
        <v>2787</v>
      </c>
      <c r="E1208" t="str">
        <f>HYPERLINK("https://talan.bank.gov.ua/get-user-certificate/nQenUC8kN4G0b61KC6NX","Завантажити сертифікат")</f>
        <v>Завантажити сертифікат</v>
      </c>
    </row>
    <row r="1209" spans="1:5" x14ac:dyDescent="0.3">
      <c r="A1209" t="s">
        <v>2816</v>
      </c>
      <c r="B1209" t="s">
        <v>5</v>
      </c>
      <c r="C1209" t="s">
        <v>2817</v>
      </c>
      <c r="D1209" t="s">
        <v>2787</v>
      </c>
      <c r="E1209" t="str">
        <f>HYPERLINK("https://talan.bank.gov.ua/get-user-certificate/nQenU2gQFSMvFyZVlyWt","Завантажити сертифікат")</f>
        <v>Завантажити сертифікат</v>
      </c>
    </row>
    <row r="1210" spans="1:5" x14ac:dyDescent="0.3">
      <c r="A1210" t="s">
        <v>2818</v>
      </c>
      <c r="B1210" t="s">
        <v>5</v>
      </c>
      <c r="C1210" t="s">
        <v>2819</v>
      </c>
      <c r="D1210" t="s">
        <v>2787</v>
      </c>
      <c r="E1210" t="str">
        <f>HYPERLINK("https://talan.bank.gov.ua/get-user-certificate/nQenUsrogGcSN-EbPLnq","Завантажити сертифікат")</f>
        <v>Завантажити сертифікат</v>
      </c>
    </row>
    <row r="1211" spans="1:5" x14ac:dyDescent="0.3">
      <c r="A1211" t="s">
        <v>2820</v>
      </c>
      <c r="B1211" t="s">
        <v>5</v>
      </c>
      <c r="C1211" t="s">
        <v>2821</v>
      </c>
      <c r="D1211" t="s">
        <v>2787</v>
      </c>
      <c r="E1211" t="str">
        <f>HYPERLINK("https://talan.bank.gov.ua/get-user-certificate/nQenUloWSrJdJhN8mP8h","Завантажити сертифікат")</f>
        <v>Завантажити сертифікат</v>
      </c>
    </row>
    <row r="1212" spans="1:5" x14ac:dyDescent="0.3">
      <c r="A1212" t="s">
        <v>2822</v>
      </c>
      <c r="B1212" t="s">
        <v>5</v>
      </c>
      <c r="C1212" t="s">
        <v>2823</v>
      </c>
      <c r="D1212" t="s">
        <v>2824</v>
      </c>
      <c r="E1212" t="str">
        <f>HYPERLINK("https://talan.bank.gov.ua/get-user-certificate/nQenURTLqOTxsScFBsBm","Завантажити сертифікат")</f>
        <v>Завантажити сертифікат</v>
      </c>
    </row>
    <row r="1213" spans="1:5" x14ac:dyDescent="0.3">
      <c r="A1213" t="s">
        <v>2825</v>
      </c>
      <c r="B1213" t="s">
        <v>5</v>
      </c>
      <c r="C1213" t="s">
        <v>2826</v>
      </c>
      <c r="D1213" t="s">
        <v>2824</v>
      </c>
      <c r="E1213" t="str">
        <f>HYPERLINK("https://talan.bank.gov.ua/get-user-certificate/nQenUi7StMr8QST5NBeX","Завантажити сертифікат")</f>
        <v>Завантажити сертифікат</v>
      </c>
    </row>
    <row r="1214" spans="1:5" x14ac:dyDescent="0.3">
      <c r="A1214" t="s">
        <v>2827</v>
      </c>
      <c r="B1214" t="s">
        <v>5</v>
      </c>
      <c r="C1214" t="s">
        <v>2828</v>
      </c>
      <c r="D1214" t="s">
        <v>2824</v>
      </c>
      <c r="E1214" t="str">
        <f>HYPERLINK("https://talan.bank.gov.ua/get-user-certificate/nQenUyU3oCDS-tuewitp","Завантажити сертифікат")</f>
        <v>Завантажити сертифікат</v>
      </c>
    </row>
    <row r="1215" spans="1:5" x14ac:dyDescent="0.3">
      <c r="A1215" t="s">
        <v>2829</v>
      </c>
      <c r="B1215" t="s">
        <v>5</v>
      </c>
      <c r="C1215" t="s">
        <v>2830</v>
      </c>
      <c r="D1215" t="s">
        <v>2824</v>
      </c>
      <c r="E1215" t="str">
        <f>HYPERLINK("https://talan.bank.gov.ua/get-user-certificate/nQenUfEj421vaf-AX1s0","Завантажити сертифікат")</f>
        <v>Завантажити сертифікат</v>
      </c>
    </row>
    <row r="1216" spans="1:5" x14ac:dyDescent="0.3">
      <c r="A1216" t="s">
        <v>2831</v>
      </c>
      <c r="B1216" t="s">
        <v>5</v>
      </c>
      <c r="C1216" t="s">
        <v>2832</v>
      </c>
      <c r="D1216" t="s">
        <v>2824</v>
      </c>
      <c r="E1216" t="str">
        <f>HYPERLINK("https://talan.bank.gov.ua/get-user-certificate/nQenUv39wB7Ne4KBu6u_","Завантажити сертифікат")</f>
        <v>Завантажити сертифікат</v>
      </c>
    </row>
    <row r="1217" spans="1:5" x14ac:dyDescent="0.3">
      <c r="A1217" t="s">
        <v>2833</v>
      </c>
      <c r="B1217" t="s">
        <v>5</v>
      </c>
      <c r="C1217" t="s">
        <v>2834</v>
      </c>
      <c r="D1217" t="s">
        <v>2835</v>
      </c>
      <c r="E1217" t="str">
        <f>HYPERLINK("https://talan.bank.gov.ua/get-user-certificate/nQenU4ogL2aZykUZaWej","Завантажити сертифікат")</f>
        <v>Завантажити сертифікат</v>
      </c>
    </row>
    <row r="1218" spans="1:5" x14ac:dyDescent="0.3">
      <c r="A1218" t="s">
        <v>2836</v>
      </c>
      <c r="B1218" t="s">
        <v>5</v>
      </c>
      <c r="C1218" t="s">
        <v>2837</v>
      </c>
      <c r="D1218" t="s">
        <v>2835</v>
      </c>
      <c r="E1218" t="str">
        <f>HYPERLINK("https://talan.bank.gov.ua/get-user-certificate/nQenUVmndKdlcolBW0EW","Завантажити сертифікат")</f>
        <v>Завантажити сертифікат</v>
      </c>
    </row>
    <row r="1219" spans="1:5" x14ac:dyDescent="0.3">
      <c r="A1219" t="s">
        <v>2838</v>
      </c>
      <c r="B1219" t="s">
        <v>5</v>
      </c>
      <c r="C1219" t="s">
        <v>2839</v>
      </c>
      <c r="D1219" t="s">
        <v>420</v>
      </c>
      <c r="E1219" t="str">
        <f>HYPERLINK("https://talan.bank.gov.ua/get-user-certificate/nQenU3bsGlxdxo06eAdu","Завантажити сертифікат")</f>
        <v>Завантажити сертифікат</v>
      </c>
    </row>
    <row r="1220" spans="1:5" x14ac:dyDescent="0.3">
      <c r="A1220" t="s">
        <v>2840</v>
      </c>
      <c r="B1220" t="s">
        <v>5</v>
      </c>
      <c r="C1220" t="s">
        <v>2841</v>
      </c>
      <c r="D1220" t="s">
        <v>2842</v>
      </c>
      <c r="E1220" t="str">
        <f>HYPERLINK("https://talan.bank.gov.ua/get-user-certificate/nQenUpk9e15CY_B-CUbP","Завантажити сертифікат")</f>
        <v>Завантажити сертифікат</v>
      </c>
    </row>
    <row r="1221" spans="1:5" x14ac:dyDescent="0.3">
      <c r="A1221" t="s">
        <v>2843</v>
      </c>
      <c r="B1221" t="s">
        <v>5</v>
      </c>
      <c r="C1221" t="s">
        <v>2844</v>
      </c>
      <c r="D1221" t="s">
        <v>2842</v>
      </c>
      <c r="E1221" t="str">
        <f>HYPERLINK("https://talan.bank.gov.ua/get-user-certificate/nQenUjcequYMWYbFT3-t","Завантажити сертифікат")</f>
        <v>Завантажити сертифікат</v>
      </c>
    </row>
    <row r="1222" spans="1:5" x14ac:dyDescent="0.3">
      <c r="A1222" t="s">
        <v>2845</v>
      </c>
      <c r="B1222" t="s">
        <v>5</v>
      </c>
      <c r="C1222" t="s">
        <v>2846</v>
      </c>
      <c r="D1222" t="s">
        <v>2842</v>
      </c>
      <c r="E1222" t="str">
        <f>HYPERLINK("https://talan.bank.gov.ua/get-user-certificate/nQenUMjIAfcEkQRCkStO","Завантажити сертифікат")</f>
        <v>Завантажити сертифікат</v>
      </c>
    </row>
    <row r="1223" spans="1:5" x14ac:dyDescent="0.3">
      <c r="A1223" t="s">
        <v>2847</v>
      </c>
      <c r="B1223" t="s">
        <v>5</v>
      </c>
      <c r="C1223" t="s">
        <v>2848</v>
      </c>
      <c r="D1223" t="s">
        <v>2842</v>
      </c>
      <c r="E1223" t="str">
        <f>HYPERLINK("https://talan.bank.gov.ua/get-user-certificate/nQenU2Q7bS2J6sFkkVBc","Завантажити сертифікат")</f>
        <v>Завантажити сертифікат</v>
      </c>
    </row>
    <row r="1224" spans="1:5" x14ac:dyDescent="0.3">
      <c r="A1224" t="s">
        <v>2849</v>
      </c>
      <c r="B1224" t="s">
        <v>5</v>
      </c>
      <c r="C1224" t="s">
        <v>2850</v>
      </c>
      <c r="D1224" t="s">
        <v>2842</v>
      </c>
      <c r="E1224" t="str">
        <f>HYPERLINK("https://talan.bank.gov.ua/get-user-certificate/nQenUMvn6hEuvkbYRDlo","Завантажити сертифікат")</f>
        <v>Завантажити сертифікат</v>
      </c>
    </row>
    <row r="1225" spans="1:5" x14ac:dyDescent="0.3">
      <c r="A1225" t="s">
        <v>2851</v>
      </c>
      <c r="B1225" t="s">
        <v>5</v>
      </c>
      <c r="C1225" t="s">
        <v>2852</v>
      </c>
      <c r="D1225" t="s">
        <v>2842</v>
      </c>
      <c r="E1225" t="str">
        <f>HYPERLINK("https://talan.bank.gov.ua/get-user-certificate/nQenUCHTGq8zu4TezdwA","Завантажити сертифікат")</f>
        <v>Завантажити сертифікат</v>
      </c>
    </row>
    <row r="1226" spans="1:5" x14ac:dyDescent="0.3">
      <c r="A1226" t="s">
        <v>2853</v>
      </c>
      <c r="B1226" t="s">
        <v>5</v>
      </c>
      <c r="C1226" t="s">
        <v>2854</v>
      </c>
      <c r="D1226" t="s">
        <v>2842</v>
      </c>
      <c r="E1226" t="str">
        <f>HYPERLINK("https://talan.bank.gov.ua/get-user-certificate/nQenUMnBGYfRtqVUnPqS","Завантажити сертифікат")</f>
        <v>Завантажити сертифікат</v>
      </c>
    </row>
    <row r="1227" spans="1:5" x14ac:dyDescent="0.3">
      <c r="A1227" t="s">
        <v>2855</v>
      </c>
      <c r="B1227" t="s">
        <v>5</v>
      </c>
      <c r="C1227" t="s">
        <v>2856</v>
      </c>
      <c r="D1227" t="s">
        <v>2842</v>
      </c>
      <c r="E1227" t="str">
        <f>HYPERLINK("https://talan.bank.gov.ua/get-user-certificate/nQenUARuKMdDyaHTfrXH","Завантажити сертифікат")</f>
        <v>Завантажити сертифікат</v>
      </c>
    </row>
    <row r="1228" spans="1:5" x14ac:dyDescent="0.3">
      <c r="A1228" t="s">
        <v>2857</v>
      </c>
      <c r="B1228" t="s">
        <v>5</v>
      </c>
      <c r="C1228" t="s">
        <v>2858</v>
      </c>
      <c r="D1228" t="s">
        <v>2842</v>
      </c>
      <c r="E1228" t="str">
        <f>HYPERLINK("https://talan.bank.gov.ua/get-user-certificate/nQenUphZJihtiSHZSrWZ","Завантажити сертифікат")</f>
        <v>Завантажити сертифікат</v>
      </c>
    </row>
    <row r="1229" spans="1:5" x14ac:dyDescent="0.3">
      <c r="A1229" t="s">
        <v>2859</v>
      </c>
      <c r="B1229" t="s">
        <v>5</v>
      </c>
      <c r="C1229" t="s">
        <v>2860</v>
      </c>
      <c r="D1229" t="s">
        <v>2842</v>
      </c>
      <c r="E1229" t="str">
        <f>HYPERLINK("https://talan.bank.gov.ua/get-user-certificate/nQenUuN3lvej-dQTYfzM","Завантажити сертифікат")</f>
        <v>Завантажити сертифікат</v>
      </c>
    </row>
    <row r="1230" spans="1:5" x14ac:dyDescent="0.3">
      <c r="A1230" t="s">
        <v>2861</v>
      </c>
      <c r="B1230" t="s">
        <v>5</v>
      </c>
      <c r="C1230" t="s">
        <v>2862</v>
      </c>
      <c r="D1230" t="s">
        <v>2842</v>
      </c>
      <c r="E1230" t="str">
        <f>HYPERLINK("https://talan.bank.gov.ua/get-user-certificate/nQenU0xulwPFSJxdOODW","Завантажити сертифікат")</f>
        <v>Завантажити сертифікат</v>
      </c>
    </row>
    <row r="1231" spans="1:5" x14ac:dyDescent="0.3">
      <c r="A1231" t="s">
        <v>2863</v>
      </c>
      <c r="B1231" t="s">
        <v>5</v>
      </c>
      <c r="C1231" t="s">
        <v>2864</v>
      </c>
      <c r="D1231" t="s">
        <v>2842</v>
      </c>
      <c r="E1231" t="str">
        <f>HYPERLINK("https://talan.bank.gov.ua/get-user-certificate/nQenUh9zl5VsLdex9Ejh","Завантажити сертифікат")</f>
        <v>Завантажити сертифікат</v>
      </c>
    </row>
    <row r="1232" spans="1:5" x14ac:dyDescent="0.3">
      <c r="A1232" t="s">
        <v>2865</v>
      </c>
      <c r="B1232" t="s">
        <v>5</v>
      </c>
      <c r="C1232" t="s">
        <v>2866</v>
      </c>
      <c r="D1232" t="s">
        <v>2842</v>
      </c>
      <c r="E1232" t="str">
        <f>HYPERLINK("https://talan.bank.gov.ua/get-user-certificate/nQenU9wQ7hUN2g3x9lU3","Завантажити сертифікат")</f>
        <v>Завантажити сертифікат</v>
      </c>
    </row>
    <row r="1233" spans="1:5" x14ac:dyDescent="0.3">
      <c r="A1233" t="s">
        <v>2867</v>
      </c>
      <c r="B1233" t="s">
        <v>5</v>
      </c>
      <c r="C1233" t="s">
        <v>2868</v>
      </c>
      <c r="D1233" t="s">
        <v>2869</v>
      </c>
      <c r="E1233" t="str">
        <f>HYPERLINK("https://talan.bank.gov.ua/get-user-certificate/nQenUKBfXZRL15vAxC3h","Завантажити сертифікат")</f>
        <v>Завантажити сертифікат</v>
      </c>
    </row>
    <row r="1234" spans="1:5" x14ac:dyDescent="0.3">
      <c r="A1234" t="s">
        <v>2870</v>
      </c>
      <c r="B1234" t="s">
        <v>5</v>
      </c>
      <c r="C1234" t="s">
        <v>2871</v>
      </c>
      <c r="D1234" t="s">
        <v>2872</v>
      </c>
      <c r="E1234" t="str">
        <f>HYPERLINK("https://talan.bank.gov.ua/get-user-certificate/nQenUoUD6DyY4RIVp5zN","Завантажити сертифікат")</f>
        <v>Завантажити сертифікат</v>
      </c>
    </row>
    <row r="1235" spans="1:5" x14ac:dyDescent="0.3">
      <c r="A1235" t="s">
        <v>2873</v>
      </c>
      <c r="B1235" t="s">
        <v>5</v>
      </c>
      <c r="C1235" t="s">
        <v>2874</v>
      </c>
      <c r="D1235" t="s">
        <v>2875</v>
      </c>
      <c r="E1235" t="str">
        <f>HYPERLINK("https://talan.bank.gov.ua/get-user-certificate/nQenUWjBDDWBwg3UoZ6p","Завантажити сертифікат")</f>
        <v>Завантажити сертифікат</v>
      </c>
    </row>
    <row r="1236" spans="1:5" x14ac:dyDescent="0.3">
      <c r="A1236" t="s">
        <v>2876</v>
      </c>
      <c r="B1236" t="s">
        <v>5</v>
      </c>
      <c r="C1236" t="s">
        <v>2877</v>
      </c>
      <c r="D1236" t="s">
        <v>2875</v>
      </c>
      <c r="E1236" t="str">
        <f>HYPERLINK("https://talan.bank.gov.ua/get-user-certificate/nQenU-FnZ6mfyqtHKooM","Завантажити сертифікат")</f>
        <v>Завантажити сертифікат</v>
      </c>
    </row>
    <row r="1237" spans="1:5" x14ac:dyDescent="0.3">
      <c r="A1237" t="s">
        <v>2878</v>
      </c>
      <c r="B1237" t="s">
        <v>5</v>
      </c>
      <c r="C1237" t="s">
        <v>2879</v>
      </c>
      <c r="D1237" t="s">
        <v>2880</v>
      </c>
      <c r="E1237" t="str">
        <f>HYPERLINK("https://talan.bank.gov.ua/get-user-certificate/nQenU7d0FusPEe5m3VpY","Завантажити сертифікат")</f>
        <v>Завантажити сертифікат</v>
      </c>
    </row>
    <row r="1238" spans="1:5" x14ac:dyDescent="0.3">
      <c r="A1238" t="s">
        <v>2881</v>
      </c>
      <c r="B1238" t="s">
        <v>5</v>
      </c>
      <c r="C1238" t="s">
        <v>2882</v>
      </c>
      <c r="D1238" t="s">
        <v>2883</v>
      </c>
      <c r="E1238" t="str">
        <f>HYPERLINK("https://talan.bank.gov.ua/get-user-certificate/nQenULbdd-ktycgo6uVE","Завантажити сертифікат")</f>
        <v>Завантажити сертифікат</v>
      </c>
    </row>
    <row r="1239" spans="1:5" x14ac:dyDescent="0.3">
      <c r="A1239" t="s">
        <v>2884</v>
      </c>
      <c r="B1239" t="s">
        <v>5</v>
      </c>
      <c r="C1239" t="s">
        <v>2885</v>
      </c>
      <c r="D1239" t="s">
        <v>2883</v>
      </c>
      <c r="E1239" t="str">
        <f>HYPERLINK("https://talan.bank.gov.ua/get-user-certificate/nQenUykHbYUazugCdv2n","Завантажити сертифікат")</f>
        <v>Завантажити сертифікат</v>
      </c>
    </row>
    <row r="1240" spans="1:5" x14ac:dyDescent="0.3">
      <c r="A1240" t="s">
        <v>2886</v>
      </c>
      <c r="B1240" t="s">
        <v>5</v>
      </c>
      <c r="C1240" t="s">
        <v>2887</v>
      </c>
      <c r="D1240" t="s">
        <v>2888</v>
      </c>
      <c r="E1240" t="str">
        <f>HYPERLINK("https://talan.bank.gov.ua/get-user-certificate/nQenUTSZd2oBKKHV31in","Завантажити сертифікат")</f>
        <v>Завантажити сертифікат</v>
      </c>
    </row>
    <row r="1241" spans="1:5" x14ac:dyDescent="0.3">
      <c r="A1241" t="s">
        <v>2889</v>
      </c>
      <c r="B1241" t="s">
        <v>5</v>
      </c>
      <c r="C1241" t="s">
        <v>2890</v>
      </c>
      <c r="D1241" t="s">
        <v>2891</v>
      </c>
      <c r="E1241" t="str">
        <f>HYPERLINK("https://talan.bank.gov.ua/get-user-certificate/nQenUCsQJH8cKVV6RK1_","Завантажити сертифікат")</f>
        <v>Завантажити сертифікат</v>
      </c>
    </row>
    <row r="1242" spans="1:5" x14ac:dyDescent="0.3">
      <c r="A1242" t="s">
        <v>2892</v>
      </c>
      <c r="B1242" t="s">
        <v>5</v>
      </c>
      <c r="C1242" t="s">
        <v>2893</v>
      </c>
      <c r="D1242" t="s">
        <v>2891</v>
      </c>
      <c r="E1242" t="str">
        <f>HYPERLINK("https://talan.bank.gov.ua/get-user-certificate/nQenUi3FEbxci1KJhgJn","Завантажити сертифікат")</f>
        <v>Завантажити сертифікат</v>
      </c>
    </row>
    <row r="1243" spans="1:5" x14ac:dyDescent="0.3">
      <c r="A1243" t="s">
        <v>2894</v>
      </c>
      <c r="B1243" t="s">
        <v>5</v>
      </c>
      <c r="C1243" t="s">
        <v>2895</v>
      </c>
      <c r="D1243" t="s">
        <v>2891</v>
      </c>
      <c r="E1243" t="str">
        <f>HYPERLINK("https://talan.bank.gov.ua/get-user-certificate/nQenU0e3QhTLPPZTF8lg","Завантажити сертифікат")</f>
        <v>Завантажити сертифікат</v>
      </c>
    </row>
    <row r="1244" spans="1:5" x14ac:dyDescent="0.3">
      <c r="A1244" t="s">
        <v>2896</v>
      </c>
      <c r="B1244" t="s">
        <v>5</v>
      </c>
      <c r="C1244" t="s">
        <v>3332</v>
      </c>
      <c r="D1244" t="s">
        <v>2891</v>
      </c>
      <c r="E1244" t="str">
        <f>HYPERLINK("https://talan.bank.gov.ua/get-user-certificate/SD20Sya5WOegvkrttR7s","Завантажити сертифікат")</f>
        <v>Завантажити сертифікат</v>
      </c>
    </row>
    <row r="1245" spans="1:5" x14ac:dyDescent="0.3">
      <c r="A1245" t="s">
        <v>2897</v>
      </c>
      <c r="B1245" t="s">
        <v>5</v>
      </c>
      <c r="C1245" t="s">
        <v>2898</v>
      </c>
      <c r="D1245" t="s">
        <v>2891</v>
      </c>
      <c r="E1245" t="str">
        <f>HYPERLINK("https://talan.bank.gov.ua/get-user-certificate/nQenUdPdExNuBk4MRhKK","Завантажити сертифікат")</f>
        <v>Завантажити сертифікат</v>
      </c>
    </row>
    <row r="1246" spans="1:5" x14ac:dyDescent="0.3">
      <c r="A1246" t="s">
        <v>2899</v>
      </c>
      <c r="B1246" t="s">
        <v>5</v>
      </c>
      <c r="C1246" t="s">
        <v>2900</v>
      </c>
      <c r="D1246" t="s">
        <v>2891</v>
      </c>
      <c r="E1246" t="str">
        <f>HYPERLINK("https://talan.bank.gov.ua/get-user-certificate/nQenUfEeGlmr8L3Zr_IB","Завантажити сертифікат")</f>
        <v>Завантажити сертифікат</v>
      </c>
    </row>
    <row r="1247" spans="1:5" x14ac:dyDescent="0.3">
      <c r="A1247" t="s">
        <v>2901</v>
      </c>
      <c r="B1247" t="s">
        <v>5</v>
      </c>
      <c r="C1247" t="s">
        <v>2902</v>
      </c>
      <c r="D1247" t="s">
        <v>2891</v>
      </c>
      <c r="E1247" t="str">
        <f>HYPERLINK("https://talan.bank.gov.ua/get-user-certificate/nQenUd75DHdQl72gaimu","Завантажити сертифікат")</f>
        <v>Завантажити сертифікат</v>
      </c>
    </row>
    <row r="1248" spans="1:5" x14ac:dyDescent="0.3">
      <c r="A1248" t="s">
        <v>2903</v>
      </c>
      <c r="B1248" t="s">
        <v>5</v>
      </c>
      <c r="C1248" t="s">
        <v>3333</v>
      </c>
      <c r="D1248" t="s">
        <v>2891</v>
      </c>
      <c r="E1248" t="str">
        <f>HYPERLINK("https://talan.bank.gov.ua/get-user-certificate/SD20SF9O3VGH7nsI_kyT","Завантажити сертифікат")</f>
        <v>Завантажити сертифікат</v>
      </c>
    </row>
    <row r="1249" spans="1:5" x14ac:dyDescent="0.3">
      <c r="A1249" t="s">
        <v>2904</v>
      </c>
      <c r="B1249" t="s">
        <v>5</v>
      </c>
      <c r="C1249" t="s">
        <v>2905</v>
      </c>
      <c r="D1249" t="s">
        <v>2891</v>
      </c>
      <c r="E1249" t="str">
        <f>HYPERLINK("https://talan.bank.gov.ua/get-user-certificate/nQenU4xaeYttvWBm144S","Завантажити сертифікат")</f>
        <v>Завантажити сертифікат</v>
      </c>
    </row>
    <row r="1250" spans="1:5" x14ac:dyDescent="0.3">
      <c r="A1250" t="s">
        <v>2906</v>
      </c>
      <c r="B1250" t="s">
        <v>5</v>
      </c>
      <c r="C1250" t="s">
        <v>2907</v>
      </c>
      <c r="D1250" t="s">
        <v>2891</v>
      </c>
      <c r="E1250" t="str">
        <f>HYPERLINK("https://talan.bank.gov.ua/get-user-certificate/nQenU7uQ7Wm9l-8ZFmW_","Завантажити сертифікат")</f>
        <v>Завантажити сертифікат</v>
      </c>
    </row>
    <row r="1251" spans="1:5" x14ac:dyDescent="0.3">
      <c r="A1251" t="s">
        <v>2908</v>
      </c>
      <c r="B1251" t="s">
        <v>5</v>
      </c>
      <c r="C1251" t="s">
        <v>2909</v>
      </c>
      <c r="D1251" t="s">
        <v>2891</v>
      </c>
      <c r="E1251" t="str">
        <f>HYPERLINK("https://talan.bank.gov.ua/get-user-certificate/nQenUQVIcx4DIQohbiNU","Завантажити сертифікат")</f>
        <v>Завантажити сертифікат</v>
      </c>
    </row>
    <row r="1252" spans="1:5" x14ac:dyDescent="0.3">
      <c r="A1252" t="s">
        <v>2910</v>
      </c>
      <c r="B1252" t="s">
        <v>5</v>
      </c>
      <c r="C1252" t="s">
        <v>2911</v>
      </c>
      <c r="D1252" t="s">
        <v>2912</v>
      </c>
      <c r="E1252" t="str">
        <f>HYPERLINK("https://talan.bank.gov.ua/get-user-certificate/nQenUgpKnNUAoNLHLtEh","Завантажити сертифікат")</f>
        <v>Завантажити сертифікат</v>
      </c>
    </row>
    <row r="1253" spans="1:5" x14ac:dyDescent="0.3">
      <c r="A1253" t="s">
        <v>2913</v>
      </c>
      <c r="B1253" t="s">
        <v>5</v>
      </c>
      <c r="C1253" t="s">
        <v>2914</v>
      </c>
      <c r="D1253" t="s">
        <v>2915</v>
      </c>
      <c r="E1253" t="str">
        <f>HYPERLINK("https://talan.bank.gov.ua/get-user-certificate/nQenUrbQ75LXWaqT_gTT","Завантажити сертифікат")</f>
        <v>Завантажити сертифікат</v>
      </c>
    </row>
    <row r="1254" spans="1:5" x14ac:dyDescent="0.3">
      <c r="A1254" t="s">
        <v>2916</v>
      </c>
      <c r="B1254" t="s">
        <v>5</v>
      </c>
      <c r="C1254" t="s">
        <v>2917</v>
      </c>
      <c r="D1254" t="s">
        <v>2915</v>
      </c>
      <c r="E1254" t="str">
        <f>HYPERLINK("https://talan.bank.gov.ua/get-user-certificate/nQenU0wBkuCImtFN2cFh","Завантажити сертифікат")</f>
        <v>Завантажити сертифікат</v>
      </c>
    </row>
    <row r="1255" spans="1:5" x14ac:dyDescent="0.3">
      <c r="A1255" t="s">
        <v>2918</v>
      </c>
      <c r="B1255" t="s">
        <v>5</v>
      </c>
      <c r="C1255" t="s">
        <v>2919</v>
      </c>
      <c r="D1255" t="s">
        <v>2915</v>
      </c>
      <c r="E1255" t="str">
        <f>HYPERLINK("https://talan.bank.gov.ua/get-user-certificate/nQenUTNuiC6jUWUxi6l-","Завантажити сертифікат")</f>
        <v>Завантажити сертифікат</v>
      </c>
    </row>
    <row r="1256" spans="1:5" x14ac:dyDescent="0.3">
      <c r="A1256" t="s">
        <v>2920</v>
      </c>
      <c r="B1256" t="s">
        <v>5</v>
      </c>
      <c r="C1256" t="s">
        <v>2921</v>
      </c>
      <c r="D1256" t="s">
        <v>2915</v>
      </c>
      <c r="E1256" t="str">
        <f>HYPERLINK("https://talan.bank.gov.ua/get-user-certificate/nQenUGRlLNgWsZ4oFWEa","Завантажити сертифікат")</f>
        <v>Завантажити сертифікат</v>
      </c>
    </row>
    <row r="1257" spans="1:5" x14ac:dyDescent="0.3">
      <c r="A1257" t="s">
        <v>2922</v>
      </c>
      <c r="B1257" t="s">
        <v>5</v>
      </c>
      <c r="C1257" t="s">
        <v>2923</v>
      </c>
      <c r="D1257" t="s">
        <v>2915</v>
      </c>
      <c r="E1257" t="str">
        <f>HYPERLINK("https://talan.bank.gov.ua/get-user-certificate/nQenUm4iBQtPuGI3NoHG","Завантажити сертифікат")</f>
        <v>Завантажити сертифікат</v>
      </c>
    </row>
    <row r="1258" spans="1:5" x14ac:dyDescent="0.3">
      <c r="A1258" t="s">
        <v>2924</v>
      </c>
      <c r="B1258" t="s">
        <v>5</v>
      </c>
      <c r="C1258" t="s">
        <v>2925</v>
      </c>
      <c r="D1258" t="s">
        <v>2915</v>
      </c>
      <c r="E1258" t="str">
        <f>HYPERLINK("https://talan.bank.gov.ua/get-user-certificate/nQenU4im-aw6FB-xkdU4","Завантажити сертифікат")</f>
        <v>Завантажити сертифікат</v>
      </c>
    </row>
    <row r="1259" spans="1:5" x14ac:dyDescent="0.3">
      <c r="A1259" t="s">
        <v>2926</v>
      </c>
      <c r="B1259" t="s">
        <v>5</v>
      </c>
      <c r="C1259" t="s">
        <v>2927</v>
      </c>
      <c r="D1259" t="s">
        <v>2928</v>
      </c>
      <c r="E1259" t="str">
        <f>HYPERLINK("https://talan.bank.gov.ua/get-user-certificate/nQenUOwYOfXE_hgWMGGR","Завантажити сертифікат")</f>
        <v>Завантажити сертифікат</v>
      </c>
    </row>
    <row r="1260" spans="1:5" x14ac:dyDescent="0.3">
      <c r="A1260" t="s">
        <v>2929</v>
      </c>
      <c r="B1260" t="s">
        <v>5</v>
      </c>
      <c r="C1260" t="s">
        <v>2930</v>
      </c>
      <c r="D1260" t="s">
        <v>2928</v>
      </c>
      <c r="E1260" t="str">
        <f>HYPERLINK("https://talan.bank.gov.ua/get-user-certificate/nQenUUEoAdYreScIc1Rw","Завантажити сертифікат")</f>
        <v>Завантажити сертифікат</v>
      </c>
    </row>
    <row r="1261" spans="1:5" x14ac:dyDescent="0.3">
      <c r="A1261" t="s">
        <v>2931</v>
      </c>
      <c r="B1261" t="s">
        <v>5</v>
      </c>
      <c r="C1261" t="s">
        <v>2932</v>
      </c>
      <c r="D1261" t="s">
        <v>2933</v>
      </c>
      <c r="E1261" t="str">
        <f>HYPERLINK("https://talan.bank.gov.ua/get-user-certificate/nQenUo8pc1agQ7JD72A4","Завантажити сертифікат")</f>
        <v>Завантажити сертифікат</v>
      </c>
    </row>
    <row r="1262" spans="1:5" x14ac:dyDescent="0.3">
      <c r="A1262" t="s">
        <v>2934</v>
      </c>
      <c r="B1262" t="s">
        <v>5</v>
      </c>
      <c r="C1262" t="s">
        <v>2935</v>
      </c>
      <c r="D1262" t="s">
        <v>2936</v>
      </c>
      <c r="E1262" t="str">
        <f>HYPERLINK("https://talan.bank.gov.ua/get-user-certificate/nQenUbDBtwjvBcPxqMHV","Завантажити сертифікат")</f>
        <v>Завантажити сертифікат</v>
      </c>
    </row>
    <row r="1263" spans="1:5" x14ac:dyDescent="0.3">
      <c r="A1263" t="s">
        <v>2937</v>
      </c>
      <c r="B1263" t="s">
        <v>5</v>
      </c>
      <c r="C1263" t="s">
        <v>2938</v>
      </c>
      <c r="D1263" t="s">
        <v>2939</v>
      </c>
      <c r="E1263" t="str">
        <f>HYPERLINK("https://talan.bank.gov.ua/get-user-certificate/nQenU4QFYaF5X1kfIWQY","Завантажити сертифікат")</f>
        <v>Завантажити сертифікат</v>
      </c>
    </row>
    <row r="1264" spans="1:5" x14ac:dyDescent="0.3">
      <c r="A1264" t="s">
        <v>2940</v>
      </c>
      <c r="B1264" t="s">
        <v>5</v>
      </c>
      <c r="C1264" t="s">
        <v>2941</v>
      </c>
      <c r="D1264" t="s">
        <v>2942</v>
      </c>
      <c r="E1264" t="str">
        <f>HYPERLINK("https://talan.bank.gov.ua/get-user-certificate/nQenUuNKhY9fsUFOvPk-","Завантажити сертифікат")</f>
        <v>Завантажити сертифікат</v>
      </c>
    </row>
    <row r="1265" spans="1:5" x14ac:dyDescent="0.3">
      <c r="A1265" t="s">
        <v>2943</v>
      </c>
      <c r="B1265" t="s">
        <v>5</v>
      </c>
      <c r="C1265" t="s">
        <v>2944</v>
      </c>
      <c r="D1265" t="s">
        <v>2945</v>
      </c>
      <c r="E1265" t="str">
        <f>HYPERLINK("https://talan.bank.gov.ua/get-user-certificate/nQenU3eIK_H8jRw19QJv","Завантажити сертифікат")</f>
        <v>Завантажити сертифікат</v>
      </c>
    </row>
    <row r="1266" spans="1:5" x14ac:dyDescent="0.3">
      <c r="A1266" t="s">
        <v>2946</v>
      </c>
      <c r="B1266" t="s">
        <v>5</v>
      </c>
      <c r="C1266" t="s">
        <v>2947</v>
      </c>
      <c r="D1266" t="s">
        <v>2948</v>
      </c>
      <c r="E1266" t="str">
        <f>HYPERLINK("https://talan.bank.gov.ua/get-user-certificate/nQenUqWyQAD7K55VxBnt","Завантажити сертифікат")</f>
        <v>Завантажити сертифікат</v>
      </c>
    </row>
    <row r="1267" spans="1:5" x14ac:dyDescent="0.3">
      <c r="A1267" t="s">
        <v>2949</v>
      </c>
      <c r="B1267" t="s">
        <v>5</v>
      </c>
      <c r="C1267" t="s">
        <v>2950</v>
      </c>
      <c r="D1267" t="s">
        <v>2951</v>
      </c>
      <c r="E1267" t="str">
        <f>HYPERLINK("https://talan.bank.gov.ua/get-user-certificate/nQenUf65T5rWjaMU_E8f","Завантажити сертифікат")</f>
        <v>Завантажити сертифікат</v>
      </c>
    </row>
    <row r="1268" spans="1:5" x14ac:dyDescent="0.3">
      <c r="A1268" t="s">
        <v>2952</v>
      </c>
      <c r="B1268" t="s">
        <v>5</v>
      </c>
      <c r="C1268" t="s">
        <v>2953</v>
      </c>
      <c r="D1268" t="s">
        <v>2951</v>
      </c>
      <c r="E1268" t="str">
        <f>HYPERLINK("https://talan.bank.gov.ua/get-user-certificate/nQenUkEm0yzgPB19GnhT","Завантажити сертифікат")</f>
        <v>Завантажити сертифікат</v>
      </c>
    </row>
    <row r="1269" spans="1:5" x14ac:dyDescent="0.3">
      <c r="A1269" t="s">
        <v>2954</v>
      </c>
      <c r="B1269" t="s">
        <v>5</v>
      </c>
      <c r="C1269" t="s">
        <v>2955</v>
      </c>
      <c r="D1269" t="s">
        <v>2951</v>
      </c>
      <c r="E1269" t="str">
        <f>HYPERLINK("https://talan.bank.gov.ua/get-user-certificate/nQenUhB4e2K1RbTsIzsw","Завантажити сертифікат")</f>
        <v>Завантажити сертифікат</v>
      </c>
    </row>
    <row r="1270" spans="1:5" x14ac:dyDescent="0.3">
      <c r="A1270" t="s">
        <v>2956</v>
      </c>
      <c r="B1270" t="s">
        <v>5</v>
      </c>
      <c r="C1270" t="s">
        <v>2957</v>
      </c>
      <c r="D1270" t="s">
        <v>2958</v>
      </c>
      <c r="E1270" t="str">
        <f>HYPERLINK("https://talan.bank.gov.ua/get-user-certificate/nQenUGRDeUnmJuPd2KY4","Завантажити сертифікат")</f>
        <v>Завантажити сертифікат</v>
      </c>
    </row>
    <row r="1271" spans="1:5" x14ac:dyDescent="0.3">
      <c r="A1271" t="s">
        <v>2959</v>
      </c>
      <c r="B1271" t="s">
        <v>5</v>
      </c>
      <c r="C1271" t="s">
        <v>2960</v>
      </c>
      <c r="D1271" t="s">
        <v>2961</v>
      </c>
      <c r="E1271" t="str">
        <f>HYPERLINK("https://talan.bank.gov.ua/get-user-certificate/nQenUt79kektCishpc_-","Завантажити сертифікат")</f>
        <v>Завантажити сертифікат</v>
      </c>
    </row>
    <row r="1272" spans="1:5" x14ac:dyDescent="0.3">
      <c r="A1272" t="s">
        <v>2962</v>
      </c>
      <c r="B1272" t="s">
        <v>5</v>
      </c>
      <c r="C1272" t="s">
        <v>2963</v>
      </c>
      <c r="D1272" t="s">
        <v>2961</v>
      </c>
      <c r="E1272" t="str">
        <f>HYPERLINK("https://talan.bank.gov.ua/get-user-certificate/nQenUc5YCeWXhiy9JdTo","Завантажити сертифікат")</f>
        <v>Завантажити сертифікат</v>
      </c>
    </row>
    <row r="1273" spans="1:5" x14ac:dyDescent="0.3">
      <c r="A1273" t="s">
        <v>2964</v>
      </c>
      <c r="B1273" t="s">
        <v>5</v>
      </c>
      <c r="C1273" t="s">
        <v>2965</v>
      </c>
      <c r="D1273" t="s">
        <v>2961</v>
      </c>
      <c r="E1273" t="str">
        <f>HYPERLINK("https://talan.bank.gov.ua/get-user-certificate/nQenUHQs2jEIc7zdbH67","Завантажити сертифікат")</f>
        <v>Завантажити сертифікат</v>
      </c>
    </row>
    <row r="1274" spans="1:5" x14ac:dyDescent="0.3">
      <c r="A1274" t="s">
        <v>2966</v>
      </c>
      <c r="B1274" t="s">
        <v>5</v>
      </c>
      <c r="C1274" t="s">
        <v>2967</v>
      </c>
      <c r="D1274" t="s">
        <v>2968</v>
      </c>
      <c r="E1274" t="str">
        <f>HYPERLINK("https://talan.bank.gov.ua/get-user-certificate/nQenULfjVTt447eSlZmu","Завантажити сертифікат")</f>
        <v>Завантажити сертифікат</v>
      </c>
    </row>
    <row r="1275" spans="1:5" x14ac:dyDescent="0.3">
      <c r="A1275" t="s">
        <v>2969</v>
      </c>
      <c r="B1275" t="s">
        <v>5</v>
      </c>
      <c r="C1275" t="s">
        <v>2970</v>
      </c>
      <c r="D1275" t="s">
        <v>2971</v>
      </c>
      <c r="E1275" t="str">
        <f>HYPERLINK("https://talan.bank.gov.ua/get-user-certificate/nQenUg_F67bldVjIxq5h","Завантажити сертифікат")</f>
        <v>Завантажити сертифікат</v>
      </c>
    </row>
    <row r="1276" spans="1:5" x14ac:dyDescent="0.3">
      <c r="A1276" t="s">
        <v>2972</v>
      </c>
      <c r="B1276" t="s">
        <v>5</v>
      </c>
      <c r="C1276" t="s">
        <v>2973</v>
      </c>
      <c r="D1276" t="s">
        <v>2971</v>
      </c>
      <c r="E1276" t="str">
        <f>HYPERLINK("https://talan.bank.gov.ua/get-user-certificate/nQenUPubZiaSdT6fWxOF","Завантажити сертифікат")</f>
        <v>Завантажити сертифікат</v>
      </c>
    </row>
    <row r="1277" spans="1:5" x14ac:dyDescent="0.3">
      <c r="A1277" t="s">
        <v>2974</v>
      </c>
      <c r="B1277" t="s">
        <v>5</v>
      </c>
      <c r="C1277" t="s">
        <v>2975</v>
      </c>
      <c r="D1277" t="s">
        <v>2971</v>
      </c>
      <c r="E1277" t="str">
        <f>HYPERLINK("https://talan.bank.gov.ua/get-user-certificate/nQenUNQOmhit9MtHqKcE","Завантажити сертифікат")</f>
        <v>Завантажити сертифікат</v>
      </c>
    </row>
    <row r="1278" spans="1:5" x14ac:dyDescent="0.3">
      <c r="A1278" t="s">
        <v>2976</v>
      </c>
      <c r="B1278" t="s">
        <v>5</v>
      </c>
      <c r="C1278" t="s">
        <v>2977</v>
      </c>
      <c r="D1278" t="s">
        <v>2971</v>
      </c>
      <c r="E1278" t="str">
        <f>HYPERLINK("https://talan.bank.gov.ua/get-user-certificate/nQenUK0wCmXJm20aMNNf","Завантажити сертифікат")</f>
        <v>Завантажити сертифікат</v>
      </c>
    </row>
    <row r="1279" spans="1:5" x14ac:dyDescent="0.3">
      <c r="A1279" t="s">
        <v>2978</v>
      </c>
      <c r="B1279" t="s">
        <v>5</v>
      </c>
      <c r="C1279" t="s">
        <v>2979</v>
      </c>
      <c r="D1279" t="s">
        <v>1732</v>
      </c>
      <c r="E1279" t="str">
        <f>HYPERLINK("https://talan.bank.gov.ua/get-user-certificate/nQenUvlKz7yTkO_K6xIL","Завантажити сертифікат")</f>
        <v>Завантажити сертифікат</v>
      </c>
    </row>
    <row r="1280" spans="1:5" x14ac:dyDescent="0.3">
      <c r="A1280" t="s">
        <v>2980</v>
      </c>
      <c r="B1280" t="s">
        <v>5</v>
      </c>
      <c r="C1280" t="s">
        <v>2981</v>
      </c>
      <c r="D1280" t="s">
        <v>2982</v>
      </c>
      <c r="E1280" t="str">
        <f>HYPERLINK("https://talan.bank.gov.ua/get-user-certificate/nQenUJZSQGC6UjO-hJUY","Завантажити сертифікат")</f>
        <v>Завантажити сертифікат</v>
      </c>
    </row>
    <row r="1281" spans="1:5" x14ac:dyDescent="0.3">
      <c r="A1281" t="s">
        <v>2983</v>
      </c>
      <c r="B1281" t="s">
        <v>5</v>
      </c>
      <c r="C1281" t="s">
        <v>2984</v>
      </c>
      <c r="D1281" t="s">
        <v>2985</v>
      </c>
      <c r="E1281" t="str">
        <f>HYPERLINK("https://talan.bank.gov.ua/get-user-certificate/nQenUe682m26P6iFXsk1","Завантажити сертифікат")</f>
        <v>Завантажити сертифікат</v>
      </c>
    </row>
    <row r="1282" spans="1:5" x14ac:dyDescent="0.3">
      <c r="A1282" t="s">
        <v>2986</v>
      </c>
      <c r="B1282" t="s">
        <v>5</v>
      </c>
      <c r="C1282" t="s">
        <v>2987</v>
      </c>
      <c r="D1282" t="s">
        <v>2985</v>
      </c>
      <c r="E1282" t="str">
        <f>HYPERLINK("https://talan.bank.gov.ua/get-user-certificate/nQenUnvfsD2m656m06Dc","Завантажити сертифікат")</f>
        <v>Завантажити сертифікат</v>
      </c>
    </row>
    <row r="1283" spans="1:5" x14ac:dyDescent="0.3">
      <c r="A1283" t="s">
        <v>2988</v>
      </c>
      <c r="B1283" t="s">
        <v>5</v>
      </c>
      <c r="C1283" t="s">
        <v>2989</v>
      </c>
      <c r="D1283" t="s">
        <v>2985</v>
      </c>
      <c r="E1283" t="str">
        <f>HYPERLINK("https://talan.bank.gov.ua/get-user-certificate/nQenU9OuRL9jrDa-rRFb","Завантажити сертифікат")</f>
        <v>Завантажити сертифікат</v>
      </c>
    </row>
    <row r="1284" spans="1:5" x14ac:dyDescent="0.3">
      <c r="A1284" t="s">
        <v>2990</v>
      </c>
      <c r="B1284" t="s">
        <v>5</v>
      </c>
      <c r="C1284" t="s">
        <v>2991</v>
      </c>
      <c r="D1284" t="s">
        <v>2985</v>
      </c>
      <c r="E1284" t="str">
        <f>HYPERLINK("https://talan.bank.gov.ua/get-user-certificate/nQenUA5c4PyNdMDxShSy","Завантажити сертифікат")</f>
        <v>Завантажити сертифікат</v>
      </c>
    </row>
    <row r="1285" spans="1:5" x14ac:dyDescent="0.3">
      <c r="A1285" t="s">
        <v>2992</v>
      </c>
      <c r="B1285" t="s">
        <v>5</v>
      </c>
      <c r="C1285" t="s">
        <v>2993</v>
      </c>
      <c r="D1285" t="s">
        <v>2985</v>
      </c>
      <c r="E1285" t="str">
        <f>HYPERLINK("https://talan.bank.gov.ua/get-user-certificate/nQenUYWjqiNSXOcdh3mk","Завантажити сертифікат")</f>
        <v>Завантажити сертифікат</v>
      </c>
    </row>
    <row r="1286" spans="1:5" x14ac:dyDescent="0.3">
      <c r="A1286" t="s">
        <v>2994</v>
      </c>
      <c r="B1286" t="s">
        <v>5</v>
      </c>
      <c r="C1286" t="s">
        <v>2995</v>
      </c>
      <c r="D1286" t="s">
        <v>2985</v>
      </c>
      <c r="E1286" t="str">
        <f>HYPERLINK("https://talan.bank.gov.ua/get-user-certificate/nQenUM7wMFnVrDx5T5rT","Завантажити сертифікат")</f>
        <v>Завантажити сертифікат</v>
      </c>
    </row>
    <row r="1287" spans="1:5" x14ac:dyDescent="0.3">
      <c r="A1287" t="s">
        <v>2996</v>
      </c>
      <c r="B1287" t="s">
        <v>5</v>
      </c>
      <c r="C1287" t="s">
        <v>2997</v>
      </c>
      <c r="D1287" t="s">
        <v>2998</v>
      </c>
      <c r="E1287" t="str">
        <f>HYPERLINK("https://talan.bank.gov.ua/get-user-certificate/nQenU7yq9F4wKfQP40_6","Завантажити сертифікат")</f>
        <v>Завантажити сертифікат</v>
      </c>
    </row>
    <row r="1288" spans="1:5" x14ac:dyDescent="0.3">
      <c r="A1288" t="s">
        <v>2999</v>
      </c>
      <c r="B1288" t="s">
        <v>5</v>
      </c>
      <c r="C1288" t="s">
        <v>3000</v>
      </c>
      <c r="D1288" t="s">
        <v>3001</v>
      </c>
      <c r="E1288" t="str">
        <f>HYPERLINK("https://talan.bank.gov.ua/get-user-certificate/nQenUrqswuiRPaLjiYpP","Завантажити сертифікат")</f>
        <v>Завантажити сертифікат</v>
      </c>
    </row>
    <row r="1289" spans="1:5" x14ac:dyDescent="0.3">
      <c r="A1289" t="s">
        <v>3002</v>
      </c>
      <c r="B1289" t="s">
        <v>5</v>
      </c>
      <c r="C1289" t="s">
        <v>3003</v>
      </c>
      <c r="D1289" t="s">
        <v>3001</v>
      </c>
      <c r="E1289" t="str">
        <f>HYPERLINK("https://talan.bank.gov.ua/get-user-certificate/nQenUUVUwfHThDRWq8y_","Завантажити сертифікат")</f>
        <v>Завантажити сертифікат</v>
      </c>
    </row>
    <row r="1290" spans="1:5" x14ac:dyDescent="0.3">
      <c r="A1290" t="s">
        <v>3004</v>
      </c>
      <c r="B1290" t="s">
        <v>5</v>
      </c>
      <c r="C1290" t="s">
        <v>3005</v>
      </c>
      <c r="D1290" t="s">
        <v>3001</v>
      </c>
      <c r="E1290" t="str">
        <f>HYPERLINK("https://talan.bank.gov.ua/get-user-certificate/nQenUqjxVP7QeUvXlWX2","Завантажити сертифікат")</f>
        <v>Завантажити сертифікат</v>
      </c>
    </row>
    <row r="1291" spans="1:5" x14ac:dyDescent="0.3">
      <c r="A1291" t="s">
        <v>3006</v>
      </c>
      <c r="B1291" t="s">
        <v>5</v>
      </c>
      <c r="C1291" t="s">
        <v>3007</v>
      </c>
      <c r="D1291" t="s">
        <v>3001</v>
      </c>
      <c r="E1291" t="str">
        <f>HYPERLINK("https://talan.bank.gov.ua/get-user-certificate/nQenUHMQ51kZdAoFNeDt","Завантажити сертифікат")</f>
        <v>Завантажити сертифікат</v>
      </c>
    </row>
    <row r="1292" spans="1:5" x14ac:dyDescent="0.3">
      <c r="A1292" t="s">
        <v>3008</v>
      </c>
      <c r="B1292" t="s">
        <v>5</v>
      </c>
      <c r="C1292" t="s">
        <v>3009</v>
      </c>
      <c r="D1292" t="s">
        <v>3001</v>
      </c>
      <c r="E1292" t="str">
        <f>HYPERLINK("https://talan.bank.gov.ua/get-user-certificate/nQenUkutFQY7x05skxMs","Завантажити сертифікат")</f>
        <v>Завантажити сертифікат</v>
      </c>
    </row>
    <row r="1293" spans="1:5" x14ac:dyDescent="0.3">
      <c r="A1293" t="s">
        <v>3010</v>
      </c>
      <c r="B1293" t="s">
        <v>5</v>
      </c>
      <c r="C1293" t="s">
        <v>3011</v>
      </c>
      <c r="D1293" t="s">
        <v>3001</v>
      </c>
      <c r="E1293" t="str">
        <f>HYPERLINK("https://talan.bank.gov.ua/get-user-certificate/nQenUuMgvK4yMNcnSi7y","Завантажити сертифікат")</f>
        <v>Завантажити сертифікат</v>
      </c>
    </row>
    <row r="1294" spans="1:5" x14ac:dyDescent="0.3">
      <c r="A1294" t="s">
        <v>3012</v>
      </c>
      <c r="B1294" t="s">
        <v>5</v>
      </c>
      <c r="C1294" t="s">
        <v>3013</v>
      </c>
      <c r="D1294" t="s">
        <v>3001</v>
      </c>
      <c r="E1294" t="str">
        <f>HYPERLINK("https://talan.bank.gov.ua/get-user-certificate/nQenUrUuZxS3VRbFzd5b","Завантажити сертифікат")</f>
        <v>Завантажити сертифікат</v>
      </c>
    </row>
    <row r="1295" spans="1:5" x14ac:dyDescent="0.3">
      <c r="A1295" t="s">
        <v>3014</v>
      </c>
      <c r="B1295" t="s">
        <v>5</v>
      </c>
      <c r="C1295" t="s">
        <v>3015</v>
      </c>
      <c r="D1295" t="s">
        <v>3001</v>
      </c>
      <c r="E1295" t="str">
        <f>HYPERLINK("https://talan.bank.gov.ua/get-user-certificate/nQenUoQjOgJwlxAHA1JI","Завантажити сертифікат")</f>
        <v>Завантажити сертифікат</v>
      </c>
    </row>
    <row r="1296" spans="1:5" x14ac:dyDescent="0.3">
      <c r="A1296" t="s">
        <v>3016</v>
      </c>
      <c r="B1296" t="s">
        <v>5</v>
      </c>
      <c r="C1296" t="s">
        <v>3017</v>
      </c>
      <c r="D1296" t="s">
        <v>3001</v>
      </c>
      <c r="E1296" t="str">
        <f>HYPERLINK("https://talan.bank.gov.ua/get-user-certificate/nQenUfjoenZ1InzWt_jA","Завантажити сертифікат")</f>
        <v>Завантажити сертифікат</v>
      </c>
    </row>
    <row r="1297" spans="1:5" x14ac:dyDescent="0.3">
      <c r="A1297" t="s">
        <v>3018</v>
      </c>
      <c r="B1297" t="s">
        <v>5</v>
      </c>
      <c r="C1297" t="s">
        <v>3019</v>
      </c>
      <c r="D1297" t="s">
        <v>3020</v>
      </c>
      <c r="E1297" t="str">
        <f>HYPERLINK("https://talan.bank.gov.ua/get-user-certificate/nQenUfmSY1lxy5Xmo7Xx","Завантажити сертифікат")</f>
        <v>Завантажити сертифікат</v>
      </c>
    </row>
    <row r="1298" spans="1:5" x14ac:dyDescent="0.3">
      <c r="A1298" t="s">
        <v>3021</v>
      </c>
      <c r="B1298" t="s">
        <v>5</v>
      </c>
      <c r="C1298" t="s">
        <v>3022</v>
      </c>
      <c r="D1298" t="s">
        <v>3023</v>
      </c>
      <c r="E1298" t="str">
        <f>HYPERLINK("https://talan.bank.gov.ua/get-user-certificate/nQenUaxHmQ3chC_zkA1p","Завантажити сертифікат")</f>
        <v>Завантажити сертифікат</v>
      </c>
    </row>
    <row r="1299" spans="1:5" x14ac:dyDescent="0.3">
      <c r="A1299" t="s">
        <v>3024</v>
      </c>
      <c r="B1299" t="s">
        <v>5</v>
      </c>
      <c r="C1299" t="s">
        <v>3025</v>
      </c>
      <c r="D1299" t="s">
        <v>3023</v>
      </c>
      <c r="E1299" t="str">
        <f>HYPERLINK("https://talan.bank.gov.ua/get-user-certificate/nQenUpB-N4ijzDwQJ0Nl","Завантажити сертифікат")</f>
        <v>Завантажити сертифікат</v>
      </c>
    </row>
    <row r="1300" spans="1:5" x14ac:dyDescent="0.3">
      <c r="A1300" t="s">
        <v>3026</v>
      </c>
      <c r="B1300" t="s">
        <v>5</v>
      </c>
      <c r="C1300" t="s">
        <v>3027</v>
      </c>
      <c r="D1300" t="s">
        <v>3023</v>
      </c>
      <c r="E1300" t="str">
        <f>HYPERLINK("https://talan.bank.gov.ua/get-user-certificate/nQenUmGHx0rEbitBt7Vt","Завантажити сертифікат")</f>
        <v>Завантажити сертифікат</v>
      </c>
    </row>
    <row r="1301" spans="1:5" x14ac:dyDescent="0.3">
      <c r="A1301" t="s">
        <v>3028</v>
      </c>
      <c r="B1301" t="s">
        <v>5</v>
      </c>
      <c r="C1301" t="s">
        <v>3029</v>
      </c>
      <c r="D1301" t="s">
        <v>3023</v>
      </c>
      <c r="E1301" t="str">
        <f>HYPERLINK("https://talan.bank.gov.ua/get-user-certificate/nQenUiOnyRvjEewRSa5V","Завантажити сертифікат")</f>
        <v>Завантажити сертифікат</v>
      </c>
    </row>
    <row r="1302" spans="1:5" x14ac:dyDescent="0.3">
      <c r="A1302" t="s">
        <v>3030</v>
      </c>
      <c r="B1302" t="s">
        <v>5</v>
      </c>
      <c r="C1302" t="s">
        <v>3031</v>
      </c>
      <c r="D1302" t="s">
        <v>3023</v>
      </c>
      <c r="E1302" t="str">
        <f>HYPERLINK("https://talan.bank.gov.ua/get-user-certificate/nQenUIoajYMNkVlERRPz","Завантажити сертифікат")</f>
        <v>Завантажити сертифікат</v>
      </c>
    </row>
    <row r="1303" spans="1:5" x14ac:dyDescent="0.3">
      <c r="A1303" t="s">
        <v>3032</v>
      </c>
      <c r="B1303" t="s">
        <v>5</v>
      </c>
      <c r="C1303" t="s">
        <v>3033</v>
      </c>
      <c r="D1303" t="s">
        <v>3023</v>
      </c>
      <c r="E1303" t="str">
        <f>HYPERLINK("https://talan.bank.gov.ua/get-user-certificate/nQenUtTKHNxEk8sczhh-","Завантажити сертифікат")</f>
        <v>Завантажити сертифікат</v>
      </c>
    </row>
    <row r="1304" spans="1:5" x14ac:dyDescent="0.3">
      <c r="A1304" t="s">
        <v>3034</v>
      </c>
      <c r="B1304" t="s">
        <v>5</v>
      </c>
      <c r="C1304" t="s">
        <v>3035</v>
      </c>
      <c r="D1304" t="s">
        <v>3023</v>
      </c>
      <c r="E1304" t="str">
        <f>HYPERLINK("https://talan.bank.gov.ua/get-user-certificate/nQenUsjfDNzg5ilnXWCO","Завантажити сертифікат")</f>
        <v>Завантажити сертифікат</v>
      </c>
    </row>
    <row r="1305" spans="1:5" x14ac:dyDescent="0.3">
      <c r="A1305" t="s">
        <v>3036</v>
      </c>
      <c r="B1305" t="s">
        <v>5</v>
      </c>
      <c r="C1305" t="s">
        <v>3037</v>
      </c>
      <c r="D1305" t="s">
        <v>3038</v>
      </c>
      <c r="E1305" t="str">
        <f>HYPERLINK("https://talan.bank.gov.ua/get-user-certificate/nQenUZMsspAYzkPnIotU","Завантажити сертифікат")</f>
        <v>Завантажити сертифікат</v>
      </c>
    </row>
    <row r="1306" spans="1:5" x14ac:dyDescent="0.3">
      <c r="A1306" t="s">
        <v>3039</v>
      </c>
      <c r="B1306" t="s">
        <v>5</v>
      </c>
      <c r="C1306" t="s">
        <v>3040</v>
      </c>
      <c r="D1306" t="s">
        <v>3038</v>
      </c>
      <c r="E1306" t="str">
        <f>HYPERLINK("https://talan.bank.gov.ua/get-user-certificate/nQenUXX5CWDeK81ydkwH","Завантажити сертифікат")</f>
        <v>Завантажити сертифікат</v>
      </c>
    </row>
    <row r="1307" spans="1:5" x14ac:dyDescent="0.3">
      <c r="A1307" t="s">
        <v>3041</v>
      </c>
      <c r="B1307" t="s">
        <v>5</v>
      </c>
      <c r="C1307" t="s">
        <v>3042</v>
      </c>
      <c r="D1307" t="s">
        <v>3038</v>
      </c>
      <c r="E1307" t="str">
        <f>HYPERLINK("https://talan.bank.gov.ua/get-user-certificate/nQenUHpAgM74J6IfNEap","Завантажити сертифікат")</f>
        <v>Завантажити сертифікат</v>
      </c>
    </row>
    <row r="1308" spans="1:5" x14ac:dyDescent="0.3">
      <c r="A1308" t="s">
        <v>3043</v>
      </c>
      <c r="B1308" t="s">
        <v>5</v>
      </c>
      <c r="C1308" t="s">
        <v>3044</v>
      </c>
      <c r="D1308" t="s">
        <v>3038</v>
      </c>
      <c r="E1308" t="str">
        <f>HYPERLINK("https://talan.bank.gov.ua/get-user-certificate/nQenUZBKoy-NXkQB7pm7","Завантажити сертифікат")</f>
        <v>Завантажити сертифікат</v>
      </c>
    </row>
    <row r="1309" spans="1:5" x14ac:dyDescent="0.3">
      <c r="A1309" t="s">
        <v>3045</v>
      </c>
      <c r="B1309" t="s">
        <v>5</v>
      </c>
      <c r="C1309" t="s">
        <v>3046</v>
      </c>
      <c r="D1309" t="s">
        <v>3047</v>
      </c>
      <c r="E1309" t="str">
        <f>HYPERLINK("https://talan.bank.gov.ua/get-user-certificate/nQenUTE-lKNAxAx80Ulp","Завантажити сертифікат")</f>
        <v>Завантажити сертифікат</v>
      </c>
    </row>
    <row r="1310" spans="1:5" x14ac:dyDescent="0.3">
      <c r="A1310" t="s">
        <v>3048</v>
      </c>
      <c r="B1310" t="s">
        <v>5</v>
      </c>
      <c r="C1310" t="s">
        <v>3049</v>
      </c>
      <c r="D1310" t="s">
        <v>3047</v>
      </c>
      <c r="E1310" t="str">
        <f>HYPERLINK("https://talan.bank.gov.ua/get-user-certificate/nQenU43OnrowQed7Kn0P","Завантажити сертифікат")</f>
        <v>Завантажити сертифікат</v>
      </c>
    </row>
    <row r="1311" spans="1:5" x14ac:dyDescent="0.3">
      <c r="A1311" t="s">
        <v>3050</v>
      </c>
      <c r="B1311" t="s">
        <v>5</v>
      </c>
      <c r="C1311" t="s">
        <v>3051</v>
      </c>
      <c r="D1311" t="s">
        <v>3047</v>
      </c>
      <c r="E1311" t="str">
        <f>HYPERLINK("https://talan.bank.gov.ua/get-user-certificate/nQenU_mOc18b58XGxuZ8","Завантажити сертифікат")</f>
        <v>Завантажити сертифікат</v>
      </c>
    </row>
    <row r="1312" spans="1:5" x14ac:dyDescent="0.3">
      <c r="A1312" t="s">
        <v>3052</v>
      </c>
      <c r="B1312" t="s">
        <v>5</v>
      </c>
      <c r="C1312" t="s">
        <v>3053</v>
      </c>
      <c r="D1312" t="s">
        <v>3047</v>
      </c>
      <c r="E1312" t="str">
        <f>HYPERLINK("https://talan.bank.gov.ua/get-user-certificate/nQenUPO9ypvhaU-N__8E","Завантажити сертифікат")</f>
        <v>Завантажити сертифікат</v>
      </c>
    </row>
    <row r="1313" spans="1:5" x14ac:dyDescent="0.3">
      <c r="A1313" t="s">
        <v>3054</v>
      </c>
      <c r="B1313" t="s">
        <v>5</v>
      </c>
      <c r="C1313" t="s">
        <v>3055</v>
      </c>
      <c r="D1313" t="s">
        <v>3047</v>
      </c>
      <c r="E1313" t="str">
        <f>HYPERLINK("https://talan.bank.gov.ua/get-user-certificate/nQenUJQrERHUrMYtIOk7","Завантажити сертифікат")</f>
        <v>Завантажити сертифікат</v>
      </c>
    </row>
    <row r="1314" spans="1:5" x14ac:dyDescent="0.3">
      <c r="A1314" t="s">
        <v>3056</v>
      </c>
      <c r="B1314" t="s">
        <v>5</v>
      </c>
      <c r="C1314" t="s">
        <v>3057</v>
      </c>
      <c r="D1314" t="s">
        <v>3058</v>
      </c>
      <c r="E1314" t="str">
        <f>HYPERLINK("https://talan.bank.gov.ua/get-user-certificate/nQenUdGZ27bjA7sRVTHT","Завантажити сертифікат")</f>
        <v>Завантажити сертифікат</v>
      </c>
    </row>
    <row r="1315" spans="1:5" x14ac:dyDescent="0.3">
      <c r="A1315" t="s">
        <v>3059</v>
      </c>
      <c r="B1315" t="s">
        <v>5</v>
      </c>
      <c r="C1315" t="s">
        <v>3060</v>
      </c>
      <c r="D1315" t="s">
        <v>3061</v>
      </c>
      <c r="E1315" t="str">
        <f>HYPERLINK("https://talan.bank.gov.ua/get-user-certificate/nQenUjfoRR0YG9MsH_on","Завантажити сертифікат")</f>
        <v>Завантажити сертифікат</v>
      </c>
    </row>
    <row r="1316" spans="1:5" x14ac:dyDescent="0.3">
      <c r="A1316" t="s">
        <v>3062</v>
      </c>
      <c r="B1316" t="s">
        <v>5</v>
      </c>
      <c r="C1316" t="s">
        <v>3063</v>
      </c>
      <c r="D1316" t="s">
        <v>3064</v>
      </c>
      <c r="E1316" t="str">
        <f>HYPERLINK("https://talan.bank.gov.ua/get-user-certificate/nQenU0H3l0mq3XC6bfT4","Завантажити сертифікат")</f>
        <v>Завантажити сертифікат</v>
      </c>
    </row>
    <row r="1317" spans="1:5" x14ac:dyDescent="0.3">
      <c r="A1317" t="s">
        <v>3065</v>
      </c>
      <c r="B1317" t="s">
        <v>5</v>
      </c>
      <c r="C1317" t="s">
        <v>3066</v>
      </c>
      <c r="D1317" t="s">
        <v>3064</v>
      </c>
      <c r="E1317" t="str">
        <f>HYPERLINK("https://talan.bank.gov.ua/get-user-certificate/nQenUGo_b2riW4UH2zWw","Завантажити сертифікат")</f>
        <v>Завантажити сертифікат</v>
      </c>
    </row>
    <row r="1318" spans="1:5" x14ac:dyDescent="0.3">
      <c r="A1318" t="s">
        <v>3067</v>
      </c>
      <c r="B1318" t="s">
        <v>5</v>
      </c>
      <c r="C1318" t="s">
        <v>3068</v>
      </c>
      <c r="D1318" t="s">
        <v>3064</v>
      </c>
      <c r="E1318" t="str">
        <f>HYPERLINK("https://talan.bank.gov.ua/get-user-certificate/nQenU3ByHsQiIUNduVNv","Завантажити сертифікат")</f>
        <v>Завантажити сертифікат</v>
      </c>
    </row>
    <row r="1319" spans="1:5" x14ac:dyDescent="0.3">
      <c r="A1319" t="s">
        <v>3069</v>
      </c>
      <c r="B1319" t="s">
        <v>5</v>
      </c>
      <c r="C1319" t="s">
        <v>3070</v>
      </c>
      <c r="D1319" t="s">
        <v>3064</v>
      </c>
      <c r="E1319" t="str">
        <f>HYPERLINK("https://talan.bank.gov.ua/get-user-certificate/nQenUxNFv-82aHC49Ssd","Завантажити сертифікат")</f>
        <v>Завантажити сертифікат</v>
      </c>
    </row>
    <row r="1320" spans="1:5" x14ac:dyDescent="0.3">
      <c r="A1320" t="s">
        <v>3071</v>
      </c>
      <c r="B1320" t="s">
        <v>5</v>
      </c>
      <c r="C1320" t="s">
        <v>3072</v>
      </c>
      <c r="D1320" t="s">
        <v>3064</v>
      </c>
      <c r="E1320" t="str">
        <f>HYPERLINK("https://talan.bank.gov.ua/get-user-certificate/nQenUtfUvOGm4tVJiww1","Завантажити сертифікат")</f>
        <v>Завантажити сертифікат</v>
      </c>
    </row>
    <row r="1321" spans="1:5" x14ac:dyDescent="0.3">
      <c r="A1321" t="s">
        <v>3073</v>
      </c>
      <c r="B1321" t="s">
        <v>5</v>
      </c>
      <c r="C1321" t="s">
        <v>3074</v>
      </c>
      <c r="D1321" t="s">
        <v>3064</v>
      </c>
      <c r="E1321" t="str">
        <f>HYPERLINK("https://talan.bank.gov.ua/get-user-certificate/nQenU99v-Pg8KIzvVkgw","Завантажити сертифікат")</f>
        <v>Завантажити сертифікат</v>
      </c>
    </row>
    <row r="1322" spans="1:5" x14ac:dyDescent="0.3">
      <c r="A1322" t="s">
        <v>3075</v>
      </c>
      <c r="B1322" t="s">
        <v>5</v>
      </c>
      <c r="C1322" t="s">
        <v>3076</v>
      </c>
      <c r="D1322" t="s">
        <v>3077</v>
      </c>
      <c r="E1322" t="str">
        <f>HYPERLINK("https://talan.bank.gov.ua/get-user-certificate/nQenUsmeO9LdhMICKcxY","Завантажити сертифікат")</f>
        <v>Завантажити сертифікат</v>
      </c>
    </row>
    <row r="1323" spans="1:5" x14ac:dyDescent="0.3">
      <c r="A1323" t="s">
        <v>3078</v>
      </c>
      <c r="B1323" t="s">
        <v>5</v>
      </c>
      <c r="C1323" t="s">
        <v>3079</v>
      </c>
      <c r="D1323" t="s">
        <v>3080</v>
      </c>
      <c r="E1323" t="str">
        <f>HYPERLINK("https://talan.bank.gov.ua/get-user-certificate/nQenUm9kU5c2u1qE4cgh","Завантажити сертифікат")</f>
        <v>Завантажити сертифікат</v>
      </c>
    </row>
    <row r="1324" spans="1:5" x14ac:dyDescent="0.3">
      <c r="A1324" t="s">
        <v>3081</v>
      </c>
      <c r="B1324" t="s">
        <v>5</v>
      </c>
      <c r="C1324" t="s">
        <v>3082</v>
      </c>
      <c r="D1324" t="s">
        <v>3083</v>
      </c>
      <c r="E1324" t="str">
        <f>HYPERLINK("https://talan.bank.gov.ua/get-user-certificate/nQenU2Fw5UD-o38zlHe-","Завантажити сертифікат")</f>
        <v>Завантажити сертифікат</v>
      </c>
    </row>
    <row r="1325" spans="1:5" x14ac:dyDescent="0.3">
      <c r="A1325" t="s">
        <v>3084</v>
      </c>
      <c r="B1325" t="s">
        <v>5</v>
      </c>
      <c r="C1325" t="s">
        <v>3085</v>
      </c>
      <c r="D1325" t="s">
        <v>3086</v>
      </c>
      <c r="E1325" t="str">
        <f>HYPERLINK("https://talan.bank.gov.ua/get-user-certificate/nQenUMSVkl-RFzflxfsS","Завантажити сертифікат")</f>
        <v>Завантажити сертифікат</v>
      </c>
    </row>
    <row r="1326" spans="1:5" x14ac:dyDescent="0.3">
      <c r="A1326" t="s">
        <v>3087</v>
      </c>
      <c r="B1326" t="s">
        <v>5</v>
      </c>
      <c r="C1326" t="s">
        <v>3088</v>
      </c>
      <c r="D1326" t="s">
        <v>3086</v>
      </c>
      <c r="E1326" t="str">
        <f>HYPERLINK("https://talan.bank.gov.ua/get-user-certificate/nQenUe125bCnMUVHz1GX","Завантажити сертифікат")</f>
        <v>Завантажити сертифікат</v>
      </c>
    </row>
    <row r="1327" spans="1:5" x14ac:dyDescent="0.3">
      <c r="A1327" t="s">
        <v>3089</v>
      </c>
      <c r="B1327" t="s">
        <v>5</v>
      </c>
      <c r="C1327" t="s">
        <v>3090</v>
      </c>
      <c r="D1327" t="s">
        <v>3086</v>
      </c>
      <c r="E1327" t="str">
        <f>HYPERLINK("https://talan.bank.gov.ua/get-user-certificate/nQenUxaQP-dHHdYZr_rW","Завантажити сертифікат")</f>
        <v>Завантажити сертифікат</v>
      </c>
    </row>
    <row r="1328" spans="1:5" x14ac:dyDescent="0.3">
      <c r="A1328" t="s">
        <v>3091</v>
      </c>
      <c r="B1328" t="s">
        <v>5</v>
      </c>
      <c r="C1328" t="s">
        <v>3092</v>
      </c>
      <c r="D1328" t="s">
        <v>3086</v>
      </c>
      <c r="E1328" t="str">
        <f>HYPERLINK("https://talan.bank.gov.ua/get-user-certificate/nQenUbUma_do-gRsyDmf","Завантажити сертифікат")</f>
        <v>Завантажити сертифікат</v>
      </c>
    </row>
    <row r="1329" spans="1:5" x14ac:dyDescent="0.3">
      <c r="A1329" t="s">
        <v>3093</v>
      </c>
      <c r="B1329" t="s">
        <v>5</v>
      </c>
      <c r="C1329" t="s">
        <v>3094</v>
      </c>
      <c r="D1329" t="s">
        <v>3086</v>
      </c>
      <c r="E1329" t="str">
        <f>HYPERLINK("https://talan.bank.gov.ua/get-user-certificate/nQenUZemJ7VTxQUibIyc","Завантажити сертифікат")</f>
        <v>Завантажити сертифікат</v>
      </c>
    </row>
    <row r="1330" spans="1:5" x14ac:dyDescent="0.3">
      <c r="A1330" t="s">
        <v>3095</v>
      </c>
      <c r="B1330" t="s">
        <v>5</v>
      </c>
      <c r="C1330" t="s">
        <v>3096</v>
      </c>
      <c r="D1330" t="s">
        <v>3086</v>
      </c>
      <c r="E1330" t="str">
        <f>HYPERLINK("https://talan.bank.gov.ua/get-user-certificate/nQenUqGPzFBh_3xjdkCF","Завантажити сертифікат")</f>
        <v>Завантажити сертифікат</v>
      </c>
    </row>
    <row r="1331" spans="1:5" x14ac:dyDescent="0.3">
      <c r="A1331" t="s">
        <v>3097</v>
      </c>
      <c r="B1331" t="s">
        <v>5</v>
      </c>
      <c r="C1331" t="s">
        <v>3098</v>
      </c>
      <c r="D1331" t="s">
        <v>3086</v>
      </c>
      <c r="E1331" t="str">
        <f>HYPERLINK("https://talan.bank.gov.ua/get-user-certificate/nQenUuI_3nhkfL5d5gOA","Завантажити сертифікат")</f>
        <v>Завантажити сертифікат</v>
      </c>
    </row>
    <row r="1332" spans="1:5" x14ac:dyDescent="0.3">
      <c r="A1332" t="s">
        <v>3099</v>
      </c>
      <c r="B1332" t="s">
        <v>5</v>
      </c>
      <c r="C1332" t="s">
        <v>3100</v>
      </c>
      <c r="D1332" t="s">
        <v>3086</v>
      </c>
      <c r="E1332" t="str">
        <f>HYPERLINK("https://talan.bank.gov.ua/get-user-certificate/nQenUf-h0Tbdicep8TBy","Завантажити сертифікат")</f>
        <v>Завантажити сертифікат</v>
      </c>
    </row>
    <row r="1333" spans="1:5" x14ac:dyDescent="0.3">
      <c r="A1333" t="s">
        <v>3101</v>
      </c>
      <c r="B1333" t="s">
        <v>5</v>
      </c>
      <c r="C1333" t="s">
        <v>3102</v>
      </c>
      <c r="D1333" t="s">
        <v>3103</v>
      </c>
      <c r="E1333" t="str">
        <f>HYPERLINK("https://talan.bank.gov.ua/get-user-certificate/nQenUIMiOUqjco0-61ih","Завантажити сертифікат")</f>
        <v>Завантажити сертифікат</v>
      </c>
    </row>
    <row r="1334" spans="1:5" x14ac:dyDescent="0.3">
      <c r="A1334" t="s">
        <v>3104</v>
      </c>
      <c r="B1334" t="s">
        <v>5</v>
      </c>
      <c r="C1334" t="s">
        <v>3105</v>
      </c>
      <c r="D1334" t="s">
        <v>3103</v>
      </c>
      <c r="E1334" t="str">
        <f>HYPERLINK("https://talan.bank.gov.ua/get-user-certificate/nQenUrJuyJQ-F-1Yj8mT","Завантажити сертифікат")</f>
        <v>Завантажити сертифікат</v>
      </c>
    </row>
    <row r="1335" spans="1:5" x14ac:dyDescent="0.3">
      <c r="A1335" t="s">
        <v>3106</v>
      </c>
      <c r="B1335" t="s">
        <v>5</v>
      </c>
      <c r="C1335" t="s">
        <v>3107</v>
      </c>
      <c r="D1335" t="s">
        <v>3103</v>
      </c>
      <c r="E1335" t="str">
        <f>HYPERLINK("https://talan.bank.gov.ua/get-user-certificate/nQenUO6SxwaGD4qgf2vp","Завантажити сертифікат")</f>
        <v>Завантажити сертифікат</v>
      </c>
    </row>
    <row r="1336" spans="1:5" x14ac:dyDescent="0.3">
      <c r="A1336" t="s">
        <v>3108</v>
      </c>
      <c r="B1336" t="s">
        <v>5</v>
      </c>
      <c r="C1336" t="s">
        <v>3109</v>
      </c>
      <c r="D1336" t="s">
        <v>1021</v>
      </c>
      <c r="E1336" t="str">
        <f>HYPERLINK("https://talan.bank.gov.ua/get-user-certificate/nQenUT5qud8WHKaTT_9R","Завантажити сертифікат")</f>
        <v>Завантажити сертифікат</v>
      </c>
    </row>
    <row r="1337" spans="1:5" x14ac:dyDescent="0.3">
      <c r="A1337" t="s">
        <v>3110</v>
      </c>
      <c r="B1337" t="s">
        <v>5</v>
      </c>
      <c r="C1337" t="s">
        <v>3111</v>
      </c>
      <c r="D1337" t="s">
        <v>3112</v>
      </c>
      <c r="E1337" t="str">
        <f>HYPERLINK("https://talan.bank.gov.ua/get-user-certificate/nQenURhu5XMw0Gl5Vmzk","Завантажити сертифікат")</f>
        <v>Завантажити сертифікат</v>
      </c>
    </row>
    <row r="1338" spans="1:5" x14ac:dyDescent="0.3">
      <c r="A1338" t="s">
        <v>3113</v>
      </c>
      <c r="B1338" t="s">
        <v>5</v>
      </c>
      <c r="C1338" t="s">
        <v>3114</v>
      </c>
      <c r="D1338" t="s">
        <v>3112</v>
      </c>
      <c r="E1338" t="str">
        <f>HYPERLINK("https://talan.bank.gov.ua/get-user-certificate/nQenUvoucgRUwKkzM1JG","Завантажити сертифікат")</f>
        <v>Завантажити сертифікат</v>
      </c>
    </row>
    <row r="1339" spans="1:5" x14ac:dyDescent="0.3">
      <c r="A1339" t="s">
        <v>3115</v>
      </c>
      <c r="B1339" t="s">
        <v>5</v>
      </c>
      <c r="C1339" t="s">
        <v>3116</v>
      </c>
      <c r="D1339" t="s">
        <v>3112</v>
      </c>
      <c r="E1339" t="str">
        <f>HYPERLINK("https://talan.bank.gov.ua/get-user-certificate/nQenUmKgIpICRSamuBRJ","Завантажити сертифікат")</f>
        <v>Завантажити сертифікат</v>
      </c>
    </row>
    <row r="1340" spans="1:5" x14ac:dyDescent="0.3">
      <c r="A1340" t="s">
        <v>3117</v>
      </c>
      <c r="B1340" t="s">
        <v>5</v>
      </c>
      <c r="C1340" t="s">
        <v>3118</v>
      </c>
      <c r="D1340" t="s">
        <v>3112</v>
      </c>
      <c r="E1340" t="str">
        <f>HYPERLINK("https://talan.bank.gov.ua/get-user-certificate/nQenUAYEedOg_eQV0n6a","Завантажити сертифікат")</f>
        <v>Завантажити сертифікат</v>
      </c>
    </row>
    <row r="1341" spans="1:5" x14ac:dyDescent="0.3">
      <c r="A1341" t="s">
        <v>3119</v>
      </c>
      <c r="B1341" t="s">
        <v>5</v>
      </c>
      <c r="C1341" t="s">
        <v>3120</v>
      </c>
      <c r="D1341" t="s">
        <v>3112</v>
      </c>
      <c r="E1341" t="str">
        <f>HYPERLINK("https://talan.bank.gov.ua/get-user-certificate/nQenUlZ6sJj44670Jo-y","Завантажити сертифікат")</f>
        <v>Завантажити сертифікат</v>
      </c>
    </row>
    <row r="1342" spans="1:5" x14ac:dyDescent="0.3">
      <c r="A1342" t="s">
        <v>3121</v>
      </c>
      <c r="B1342" t="s">
        <v>5</v>
      </c>
      <c r="C1342" t="s">
        <v>3122</v>
      </c>
      <c r="D1342" t="s">
        <v>3112</v>
      </c>
      <c r="E1342" t="str">
        <f>HYPERLINK("https://talan.bank.gov.ua/get-user-certificate/nQenU5w4ndigeOJZ8Acx","Завантажити сертифікат")</f>
        <v>Завантажити сертифікат</v>
      </c>
    </row>
    <row r="1343" spans="1:5" x14ac:dyDescent="0.3">
      <c r="A1343" t="s">
        <v>3123</v>
      </c>
      <c r="B1343" t="s">
        <v>5</v>
      </c>
      <c r="C1343" t="s">
        <v>3124</v>
      </c>
      <c r="D1343" t="s">
        <v>3112</v>
      </c>
      <c r="E1343" t="str">
        <f>HYPERLINK("https://talan.bank.gov.ua/get-user-certificate/nQenUPP6W7M-ykt9q47d","Завантажити сертифікат")</f>
        <v>Завантажити сертифікат</v>
      </c>
    </row>
    <row r="1344" spans="1:5" x14ac:dyDescent="0.3">
      <c r="A1344" t="s">
        <v>3125</v>
      </c>
      <c r="B1344" t="s">
        <v>5</v>
      </c>
      <c r="C1344" t="s">
        <v>3126</v>
      </c>
      <c r="D1344" t="s">
        <v>3112</v>
      </c>
      <c r="E1344" t="str">
        <f>HYPERLINK("https://talan.bank.gov.ua/get-user-certificate/nQenUaW1WP3xGtbEwgBA","Завантажити сертифікат")</f>
        <v>Завантажити сертифікат</v>
      </c>
    </row>
    <row r="1345" spans="1:5" x14ac:dyDescent="0.3">
      <c r="A1345" t="s">
        <v>3127</v>
      </c>
      <c r="B1345" t="s">
        <v>5</v>
      </c>
      <c r="C1345" t="s">
        <v>3128</v>
      </c>
      <c r="D1345" t="s">
        <v>3112</v>
      </c>
      <c r="E1345" t="str">
        <f>HYPERLINK("https://talan.bank.gov.ua/get-user-certificate/nQenUaIB71q4Gx9DgqKT","Завантажити сертифікат")</f>
        <v>Завантажити сертифікат</v>
      </c>
    </row>
    <row r="1346" spans="1:5" x14ac:dyDescent="0.3">
      <c r="A1346" t="s">
        <v>3129</v>
      </c>
      <c r="B1346" t="s">
        <v>5</v>
      </c>
      <c r="C1346" t="s">
        <v>3130</v>
      </c>
      <c r="D1346" t="s">
        <v>3112</v>
      </c>
      <c r="E1346" t="str">
        <f>HYPERLINK("https://talan.bank.gov.ua/get-user-certificate/nQenU3AnBdIGVSltJj2-","Завантажити сертифікат")</f>
        <v>Завантажити сертифікат</v>
      </c>
    </row>
    <row r="1347" spans="1:5" x14ac:dyDescent="0.3">
      <c r="A1347" t="s">
        <v>3131</v>
      </c>
      <c r="B1347" t="s">
        <v>5</v>
      </c>
      <c r="C1347" t="s">
        <v>3132</v>
      </c>
      <c r="D1347" t="s">
        <v>3112</v>
      </c>
      <c r="E1347" t="str">
        <f>HYPERLINK("https://talan.bank.gov.ua/get-user-certificate/nQenU3Z2xzkBIw6gA4gk","Завантажити сертифікат")</f>
        <v>Завантажити сертифікат</v>
      </c>
    </row>
    <row r="1348" spans="1:5" x14ac:dyDescent="0.3">
      <c r="A1348" t="s">
        <v>3133</v>
      </c>
      <c r="B1348" t="s">
        <v>5</v>
      </c>
      <c r="C1348" t="s">
        <v>3134</v>
      </c>
      <c r="D1348" t="s">
        <v>3112</v>
      </c>
      <c r="E1348" t="str">
        <f>HYPERLINK("https://talan.bank.gov.ua/get-user-certificate/nQenUhaZkkUumcCozoNv","Завантажити сертифікат")</f>
        <v>Завантажити сертифікат</v>
      </c>
    </row>
    <row r="1349" spans="1:5" x14ac:dyDescent="0.3">
      <c r="A1349" t="s">
        <v>3135</v>
      </c>
      <c r="B1349" t="s">
        <v>5</v>
      </c>
      <c r="C1349" t="s">
        <v>3136</v>
      </c>
      <c r="D1349" t="s">
        <v>3112</v>
      </c>
      <c r="E1349" t="str">
        <f>HYPERLINK("https://talan.bank.gov.ua/get-user-certificate/nQenUwoieKbL7Ogmdaiw","Завантажити сертифікат")</f>
        <v>Завантажити сертифікат</v>
      </c>
    </row>
    <row r="1350" spans="1:5" x14ac:dyDescent="0.3">
      <c r="A1350" t="s">
        <v>3137</v>
      </c>
      <c r="B1350" t="s">
        <v>5</v>
      </c>
      <c r="C1350" t="s">
        <v>3138</v>
      </c>
      <c r="D1350" t="s">
        <v>3139</v>
      </c>
      <c r="E1350" t="str">
        <f>HYPERLINK("https://talan.bank.gov.ua/get-user-certificate/nQenU4mUu08nhSXB2whN","Завантажити сертифікат")</f>
        <v>Завантажити сертифікат</v>
      </c>
    </row>
    <row r="1351" spans="1:5" x14ac:dyDescent="0.3">
      <c r="A1351" t="s">
        <v>3140</v>
      </c>
      <c r="B1351" t="s">
        <v>5</v>
      </c>
      <c r="C1351" t="s">
        <v>3141</v>
      </c>
      <c r="D1351" t="s">
        <v>3139</v>
      </c>
      <c r="E1351" t="str">
        <f>HYPERLINK("https://talan.bank.gov.ua/get-user-certificate/nQenU909X5JKfoeVp77P","Завантажити сертифікат")</f>
        <v>Завантажити сертифікат</v>
      </c>
    </row>
    <row r="1352" spans="1:5" x14ac:dyDescent="0.3">
      <c r="A1352" t="s">
        <v>3142</v>
      </c>
      <c r="B1352" t="s">
        <v>5</v>
      </c>
      <c r="C1352" t="s">
        <v>3143</v>
      </c>
      <c r="D1352" t="s">
        <v>3139</v>
      </c>
      <c r="E1352" t="str">
        <f>HYPERLINK("https://talan.bank.gov.ua/get-user-certificate/nQenUwe_N8wJ9Dc9R0bF","Завантажити сертифікат")</f>
        <v>Завантажити сертифікат</v>
      </c>
    </row>
    <row r="1353" spans="1:5" x14ac:dyDescent="0.3">
      <c r="A1353" t="s">
        <v>3144</v>
      </c>
      <c r="B1353" t="s">
        <v>5</v>
      </c>
      <c r="C1353" t="s">
        <v>3145</v>
      </c>
      <c r="D1353" t="s">
        <v>3139</v>
      </c>
      <c r="E1353" t="str">
        <f>HYPERLINK("https://talan.bank.gov.ua/get-user-certificate/nQenUf8ym747Dj-UeHcY","Завантажити сертифікат")</f>
        <v>Завантажити сертифікат</v>
      </c>
    </row>
    <row r="1354" spans="1:5" x14ac:dyDescent="0.3">
      <c r="A1354" t="s">
        <v>3146</v>
      </c>
      <c r="B1354" t="s">
        <v>5</v>
      </c>
      <c r="C1354" t="s">
        <v>3147</v>
      </c>
      <c r="D1354" t="s">
        <v>3139</v>
      </c>
      <c r="E1354" t="str">
        <f>HYPERLINK("https://talan.bank.gov.ua/get-user-certificate/nQenUw0bkSweCHnuabKC","Завантажити сертифікат")</f>
        <v>Завантажити сертифікат</v>
      </c>
    </row>
    <row r="1355" spans="1:5" x14ac:dyDescent="0.3">
      <c r="A1355" t="s">
        <v>3148</v>
      </c>
      <c r="B1355" t="s">
        <v>5</v>
      </c>
      <c r="C1355" t="s">
        <v>3149</v>
      </c>
      <c r="D1355" t="s">
        <v>3139</v>
      </c>
      <c r="E1355" t="str">
        <f>HYPERLINK("https://talan.bank.gov.ua/get-user-certificate/nQenU9_I5YrzEvps4wu2","Завантажити сертифікат")</f>
        <v>Завантажити сертифікат</v>
      </c>
    </row>
    <row r="1356" spans="1:5" x14ac:dyDescent="0.3">
      <c r="A1356" t="s">
        <v>3150</v>
      </c>
      <c r="B1356" t="s">
        <v>5</v>
      </c>
      <c r="C1356" t="s">
        <v>3151</v>
      </c>
      <c r="D1356" t="s">
        <v>3139</v>
      </c>
      <c r="E1356" t="str">
        <f>HYPERLINK("https://talan.bank.gov.ua/get-user-certificate/nQenUcCj0kq4OOFJcC07","Завантажити сертифікат")</f>
        <v>Завантажити сертифікат</v>
      </c>
    </row>
    <row r="1357" spans="1:5" x14ac:dyDescent="0.3">
      <c r="A1357" t="s">
        <v>3152</v>
      </c>
      <c r="B1357" t="s">
        <v>5</v>
      </c>
      <c r="C1357" t="s">
        <v>3153</v>
      </c>
      <c r="D1357" t="s">
        <v>3139</v>
      </c>
      <c r="E1357" t="str">
        <f>HYPERLINK("https://talan.bank.gov.ua/get-user-certificate/nQenUVWJ8enBcjBe2MMw","Завантажити сертифікат")</f>
        <v>Завантажити сертифікат</v>
      </c>
    </row>
    <row r="1358" spans="1:5" x14ac:dyDescent="0.3">
      <c r="A1358" t="s">
        <v>3154</v>
      </c>
      <c r="B1358" t="s">
        <v>5</v>
      </c>
      <c r="C1358" t="s">
        <v>3155</v>
      </c>
      <c r="D1358" t="s">
        <v>3139</v>
      </c>
      <c r="E1358" t="str">
        <f>HYPERLINK("https://talan.bank.gov.ua/get-user-certificate/nQenUjPLb0RD8AAfNPFr","Завантажити сертифікат")</f>
        <v>Завантажити сертифікат</v>
      </c>
    </row>
    <row r="1359" spans="1:5" x14ac:dyDescent="0.3">
      <c r="A1359" t="s">
        <v>3156</v>
      </c>
      <c r="B1359" t="s">
        <v>5</v>
      </c>
      <c r="C1359" t="s">
        <v>3157</v>
      </c>
      <c r="D1359" t="s">
        <v>3139</v>
      </c>
      <c r="E1359" t="str">
        <f>HYPERLINK("https://talan.bank.gov.ua/get-user-certificate/nQenUBT-Dc2rop3piDpF","Завантажити сертифікат")</f>
        <v>Завантажити сертифікат</v>
      </c>
    </row>
    <row r="1360" spans="1:5" x14ac:dyDescent="0.3">
      <c r="A1360" t="s">
        <v>3158</v>
      </c>
      <c r="B1360" t="s">
        <v>5</v>
      </c>
      <c r="C1360" t="s">
        <v>3159</v>
      </c>
      <c r="D1360" t="s">
        <v>3160</v>
      </c>
      <c r="E1360" t="str">
        <f>HYPERLINK("https://talan.bank.gov.ua/get-user-certificate/nQenUJ4SSeqknN4iaBRB","Завантажити сертифікат")</f>
        <v>Завантажити сертифікат</v>
      </c>
    </row>
    <row r="1361" spans="1:5" x14ac:dyDescent="0.3">
      <c r="A1361" t="s">
        <v>3161</v>
      </c>
      <c r="B1361" t="s">
        <v>5</v>
      </c>
      <c r="C1361" t="s">
        <v>3162</v>
      </c>
      <c r="D1361" t="s">
        <v>3160</v>
      </c>
      <c r="E1361" t="str">
        <f>HYPERLINK("https://talan.bank.gov.ua/get-user-certificate/nQenUfVrjVsGIwMkGyRl","Завантажити сертифікат")</f>
        <v>Завантажити сертифікат</v>
      </c>
    </row>
    <row r="1362" spans="1:5" x14ac:dyDescent="0.3">
      <c r="A1362" t="s">
        <v>3163</v>
      </c>
      <c r="B1362" t="s">
        <v>5</v>
      </c>
      <c r="C1362" t="s">
        <v>3164</v>
      </c>
      <c r="D1362" t="s">
        <v>3165</v>
      </c>
      <c r="E1362" t="str">
        <f>HYPERLINK("https://talan.bank.gov.ua/get-user-certificate/nQenUSlfzmSSJ6fgKmOp","Завантажити сертифікат")</f>
        <v>Завантажити сертифікат</v>
      </c>
    </row>
    <row r="1363" spans="1:5" x14ac:dyDescent="0.3">
      <c r="A1363" t="s">
        <v>3166</v>
      </c>
      <c r="B1363" t="s">
        <v>5</v>
      </c>
      <c r="C1363" t="s">
        <v>3167</v>
      </c>
      <c r="D1363" t="s">
        <v>3168</v>
      </c>
      <c r="E1363" t="str">
        <f>HYPERLINK("https://talan.bank.gov.ua/get-user-certificate/nQenUuJel2W-gJC_SSId","Завантажити сертифікат")</f>
        <v>Завантажити сертифікат</v>
      </c>
    </row>
    <row r="1364" spans="1:5" x14ac:dyDescent="0.3">
      <c r="A1364" t="s">
        <v>3169</v>
      </c>
      <c r="B1364" t="s">
        <v>5</v>
      </c>
      <c r="C1364" t="s">
        <v>3170</v>
      </c>
      <c r="D1364" t="s">
        <v>3171</v>
      </c>
      <c r="E1364" t="str">
        <f>HYPERLINK("https://talan.bank.gov.ua/get-user-certificate/nQenUu8yF6BFZJnkFqtH","Завантажити сертифікат")</f>
        <v>Завантажити сертифікат</v>
      </c>
    </row>
    <row r="1365" spans="1:5" x14ac:dyDescent="0.3">
      <c r="A1365" t="s">
        <v>3172</v>
      </c>
      <c r="B1365" t="s">
        <v>5</v>
      </c>
      <c r="C1365" t="s">
        <v>3173</v>
      </c>
      <c r="D1365" t="s">
        <v>3174</v>
      </c>
      <c r="E1365" t="str">
        <f>HYPERLINK("https://talan.bank.gov.ua/get-user-certificate/nQenUg62SR7wxcIHnSvi","Завантажити сертифікат")</f>
        <v>Завантажити сертифікат</v>
      </c>
    </row>
    <row r="1366" spans="1:5" x14ac:dyDescent="0.3">
      <c r="A1366" t="s">
        <v>3175</v>
      </c>
      <c r="B1366" t="s">
        <v>5</v>
      </c>
      <c r="C1366" t="s">
        <v>3176</v>
      </c>
      <c r="D1366" t="s">
        <v>3174</v>
      </c>
      <c r="E1366" t="str">
        <f>HYPERLINK("https://talan.bank.gov.ua/get-user-certificate/nQenUxCm_JqCoyoYqev-","Завантажити сертифікат")</f>
        <v>Завантажити сертифікат</v>
      </c>
    </row>
    <row r="1367" spans="1:5" x14ac:dyDescent="0.3">
      <c r="A1367" t="s">
        <v>3177</v>
      </c>
      <c r="B1367" t="s">
        <v>5</v>
      </c>
      <c r="C1367" t="s">
        <v>3178</v>
      </c>
      <c r="D1367" t="s">
        <v>3174</v>
      </c>
      <c r="E1367" t="str">
        <f>HYPERLINK("https://talan.bank.gov.ua/get-user-certificate/nQenUeu_pmqWZ2ucvU0X","Завантажити сертифікат")</f>
        <v>Завантажити сертифікат</v>
      </c>
    </row>
    <row r="1368" spans="1:5" x14ac:dyDescent="0.3">
      <c r="A1368" t="s">
        <v>3179</v>
      </c>
      <c r="B1368" t="s">
        <v>5</v>
      </c>
      <c r="C1368" t="s">
        <v>3180</v>
      </c>
      <c r="D1368" t="s">
        <v>3174</v>
      </c>
      <c r="E1368" t="str">
        <f>HYPERLINK("https://talan.bank.gov.ua/get-user-certificate/nQenUNFy3jgELenuLyuX","Завантажити сертифікат")</f>
        <v>Завантажити сертифікат</v>
      </c>
    </row>
    <row r="1369" spans="1:5" x14ac:dyDescent="0.3">
      <c r="A1369" t="s">
        <v>3181</v>
      </c>
      <c r="B1369" t="s">
        <v>5</v>
      </c>
      <c r="C1369" t="s">
        <v>3182</v>
      </c>
      <c r="D1369" t="s">
        <v>3174</v>
      </c>
      <c r="E1369" t="str">
        <f>HYPERLINK("https://talan.bank.gov.ua/get-user-certificate/nQenUfmgDEab2zw-lIvh","Завантажити сертифікат")</f>
        <v>Завантажити сертифікат</v>
      </c>
    </row>
    <row r="1370" spans="1:5" x14ac:dyDescent="0.3">
      <c r="A1370" t="s">
        <v>3183</v>
      </c>
      <c r="B1370" t="s">
        <v>5</v>
      </c>
      <c r="C1370" t="s">
        <v>3184</v>
      </c>
      <c r="D1370" t="s">
        <v>3174</v>
      </c>
      <c r="E1370" t="str">
        <f>HYPERLINK("https://talan.bank.gov.ua/get-user-certificate/nQenUE9bMpOiqp1hp_c_","Завантажити сертифікат")</f>
        <v>Завантажити сертифікат</v>
      </c>
    </row>
    <row r="1371" spans="1:5" x14ac:dyDescent="0.3">
      <c r="A1371" t="s">
        <v>3185</v>
      </c>
      <c r="B1371" t="s">
        <v>5</v>
      </c>
      <c r="C1371" t="s">
        <v>3186</v>
      </c>
      <c r="D1371" t="s">
        <v>3174</v>
      </c>
      <c r="E1371" t="str">
        <f>HYPERLINK("https://talan.bank.gov.ua/get-user-certificate/nQenUyuTjjPe-gYkPKLl","Завантажити сертифікат")</f>
        <v>Завантажити сертифікат</v>
      </c>
    </row>
    <row r="1372" spans="1:5" x14ac:dyDescent="0.3">
      <c r="A1372" t="s">
        <v>3187</v>
      </c>
      <c r="B1372" t="s">
        <v>5</v>
      </c>
      <c r="C1372" t="s">
        <v>3188</v>
      </c>
      <c r="D1372" t="s">
        <v>3174</v>
      </c>
      <c r="E1372" t="str">
        <f>HYPERLINK("https://talan.bank.gov.ua/get-user-certificate/nQenUgqc7u21lExEWuM1","Завантажити сертифікат")</f>
        <v>Завантажити сертифікат</v>
      </c>
    </row>
    <row r="1373" spans="1:5" x14ac:dyDescent="0.3">
      <c r="A1373" t="s">
        <v>3189</v>
      </c>
      <c r="B1373" t="s">
        <v>5</v>
      </c>
      <c r="C1373" t="s">
        <v>3190</v>
      </c>
      <c r="D1373" t="s">
        <v>3191</v>
      </c>
      <c r="E1373" t="str">
        <f>HYPERLINK("https://talan.bank.gov.ua/get-user-certificate/nQenUToHkYxnvg7IsQ61","Завантажити сертифікат")</f>
        <v>Завантажити сертифікат</v>
      </c>
    </row>
    <row r="1374" spans="1:5" x14ac:dyDescent="0.3">
      <c r="A1374" t="s">
        <v>3192</v>
      </c>
      <c r="B1374" t="s">
        <v>5</v>
      </c>
      <c r="C1374" t="s">
        <v>3193</v>
      </c>
      <c r="D1374" t="s">
        <v>3191</v>
      </c>
      <c r="E1374" t="str">
        <f>HYPERLINK("https://talan.bank.gov.ua/get-user-certificate/nQenUs9fCuSKbEPUQg9p","Завантажити сертифікат")</f>
        <v>Завантажити сертифікат</v>
      </c>
    </row>
    <row r="1375" spans="1:5" x14ac:dyDescent="0.3">
      <c r="A1375" t="s">
        <v>3194</v>
      </c>
      <c r="B1375" t="s">
        <v>5</v>
      </c>
      <c r="C1375" t="s">
        <v>3195</v>
      </c>
      <c r="D1375" t="s">
        <v>3191</v>
      </c>
      <c r="E1375" t="str">
        <f>HYPERLINK("https://talan.bank.gov.ua/get-user-certificate/nQenUE58Gu58E0VUjTNs","Завантажити сертифікат")</f>
        <v>Завантажити сертифікат</v>
      </c>
    </row>
    <row r="1376" spans="1:5" x14ac:dyDescent="0.3">
      <c r="A1376" t="s">
        <v>3196</v>
      </c>
      <c r="B1376" t="s">
        <v>5</v>
      </c>
      <c r="C1376" t="s">
        <v>3197</v>
      </c>
      <c r="D1376" t="s">
        <v>3191</v>
      </c>
      <c r="E1376" t="str">
        <f>HYPERLINK("https://talan.bank.gov.ua/get-user-certificate/nQenU01aMzdJ-1DVguc0","Завантажити сертифікат")</f>
        <v>Завантажити сертифікат</v>
      </c>
    </row>
    <row r="1377" spans="1:5" x14ac:dyDescent="0.3">
      <c r="A1377" t="s">
        <v>3198</v>
      </c>
      <c r="B1377" t="s">
        <v>5</v>
      </c>
      <c r="C1377" t="s">
        <v>3199</v>
      </c>
      <c r="D1377" t="s">
        <v>3191</v>
      </c>
      <c r="E1377" t="str">
        <f>HYPERLINK("https://talan.bank.gov.ua/get-user-certificate/nQenUVaBHK66xmgF-aqg","Завантажити сертифікат")</f>
        <v>Завантажити сертифікат</v>
      </c>
    </row>
    <row r="1378" spans="1:5" x14ac:dyDescent="0.3">
      <c r="A1378" t="s">
        <v>3200</v>
      </c>
      <c r="B1378" t="s">
        <v>5</v>
      </c>
      <c r="C1378" t="s">
        <v>3201</v>
      </c>
      <c r="D1378" t="s">
        <v>3191</v>
      </c>
      <c r="E1378" t="str">
        <f>HYPERLINK("https://talan.bank.gov.ua/get-user-certificate/nQenUkAdvgc-Jk0YZbd6","Завантажити сертифікат")</f>
        <v>Завантажити сертифікат</v>
      </c>
    </row>
    <row r="1379" spans="1:5" x14ac:dyDescent="0.3">
      <c r="A1379" t="s">
        <v>3202</v>
      </c>
      <c r="B1379" t="s">
        <v>5</v>
      </c>
      <c r="C1379" t="s">
        <v>3203</v>
      </c>
      <c r="D1379" t="s">
        <v>3191</v>
      </c>
      <c r="E1379" t="str">
        <f>HYPERLINK("https://talan.bank.gov.ua/get-user-certificate/nQenUdHWGp3KgkYX7xKg","Завантажити сертифікат")</f>
        <v>Завантажити сертифікат</v>
      </c>
    </row>
    <row r="1380" spans="1:5" x14ac:dyDescent="0.3">
      <c r="A1380" t="s">
        <v>3204</v>
      </c>
      <c r="B1380" t="s">
        <v>5</v>
      </c>
      <c r="C1380" t="s">
        <v>3205</v>
      </c>
      <c r="D1380" t="s">
        <v>3191</v>
      </c>
      <c r="E1380" t="str">
        <f>HYPERLINK("https://talan.bank.gov.ua/get-user-certificate/nQenUcsUwvW7NBdwCvT9","Завантажити сертифікат")</f>
        <v>Завантажити сертифікат</v>
      </c>
    </row>
    <row r="1381" spans="1:5" x14ac:dyDescent="0.3">
      <c r="A1381" t="s">
        <v>3206</v>
      </c>
      <c r="B1381" t="s">
        <v>5</v>
      </c>
      <c r="C1381" t="s">
        <v>3207</v>
      </c>
      <c r="D1381" t="s">
        <v>3191</v>
      </c>
      <c r="E1381" t="str">
        <f>HYPERLINK("https://talan.bank.gov.ua/get-user-certificate/nQenU8WLhACro9PFiPRZ","Завантажити сертифікат")</f>
        <v>Завантажити сертифікат</v>
      </c>
    </row>
    <row r="1382" spans="1:5" x14ac:dyDescent="0.3">
      <c r="A1382" t="s">
        <v>3208</v>
      </c>
      <c r="B1382" t="s">
        <v>5</v>
      </c>
      <c r="C1382" t="s">
        <v>3209</v>
      </c>
      <c r="D1382" t="s">
        <v>3210</v>
      </c>
      <c r="E1382" t="str">
        <f>HYPERLINK("https://talan.bank.gov.ua/get-user-certificate/nQenUzlTYLVa-3U70Cmc","Завантажити сертифікат")</f>
        <v>Завантажити сертифікат</v>
      </c>
    </row>
    <row r="1383" spans="1:5" x14ac:dyDescent="0.3">
      <c r="A1383" t="s">
        <v>3211</v>
      </c>
      <c r="B1383" t="s">
        <v>5</v>
      </c>
      <c r="C1383" t="s">
        <v>3212</v>
      </c>
      <c r="D1383" t="s">
        <v>2294</v>
      </c>
      <c r="E1383" t="str">
        <f>HYPERLINK("https://talan.bank.gov.ua/get-user-certificate/nQenUO3p6f3RpkhzmpPE","Завантажити сертифікат")</f>
        <v>Завантажити сертифікат</v>
      </c>
    </row>
    <row r="1384" spans="1:5" x14ac:dyDescent="0.3">
      <c r="A1384" t="s">
        <v>3213</v>
      </c>
      <c r="B1384" t="s">
        <v>5</v>
      </c>
      <c r="C1384" t="s">
        <v>3214</v>
      </c>
      <c r="D1384" t="s">
        <v>2294</v>
      </c>
      <c r="E1384" t="str">
        <f>HYPERLINK("https://talan.bank.gov.ua/get-user-certificate/nQenU-HkgVfdhymRr_B-","Завантажити сертифікат")</f>
        <v>Завантажити сертифікат</v>
      </c>
    </row>
    <row r="1385" spans="1:5" x14ac:dyDescent="0.3">
      <c r="A1385" t="s">
        <v>3215</v>
      </c>
      <c r="B1385" t="s">
        <v>5</v>
      </c>
      <c r="C1385" t="s">
        <v>3216</v>
      </c>
      <c r="D1385" t="s">
        <v>3217</v>
      </c>
      <c r="E1385" t="str">
        <f>HYPERLINK("https://talan.bank.gov.ua/get-user-certificate/nQenUd5srY1X4I_Ureow","Завантажити сертифікат")</f>
        <v>Завантажити сертифікат</v>
      </c>
    </row>
    <row r="1386" spans="1:5" x14ac:dyDescent="0.3">
      <c r="A1386" t="s">
        <v>3218</v>
      </c>
      <c r="B1386" t="s">
        <v>5</v>
      </c>
      <c r="C1386" t="s">
        <v>3219</v>
      </c>
      <c r="D1386" t="s">
        <v>3220</v>
      </c>
      <c r="E1386" t="str">
        <f>HYPERLINK("https://talan.bank.gov.ua/get-user-certificate/nQenU2ECFYCd4a1jzkd5","Завантажити сертифікат")</f>
        <v>Завантажити сертифікат</v>
      </c>
    </row>
    <row r="1387" spans="1:5" x14ac:dyDescent="0.3">
      <c r="A1387" t="s">
        <v>3221</v>
      </c>
      <c r="B1387" t="s">
        <v>5</v>
      </c>
      <c r="C1387" t="s">
        <v>3222</v>
      </c>
      <c r="D1387" t="s">
        <v>3220</v>
      </c>
      <c r="E1387" t="str">
        <f>HYPERLINK("https://talan.bank.gov.ua/get-user-certificate/nQenUCiIiSRUzu_n7yBL","Завантажити сертифікат")</f>
        <v>Завантажити сертифікат</v>
      </c>
    </row>
    <row r="1388" spans="1:5" x14ac:dyDescent="0.3">
      <c r="A1388" t="s">
        <v>3223</v>
      </c>
      <c r="B1388" t="s">
        <v>5</v>
      </c>
      <c r="C1388" t="s">
        <v>3224</v>
      </c>
      <c r="D1388" t="s">
        <v>3220</v>
      </c>
      <c r="E1388" t="str">
        <f>HYPERLINK("https://talan.bank.gov.ua/get-user-certificate/nQenULgD-2dZ214ITTD3","Завантажити сертифікат")</f>
        <v>Завантажити сертифікат</v>
      </c>
    </row>
    <row r="1389" spans="1:5" x14ac:dyDescent="0.3">
      <c r="A1389" t="s">
        <v>3225</v>
      </c>
      <c r="B1389" t="s">
        <v>5</v>
      </c>
      <c r="C1389" t="s">
        <v>3226</v>
      </c>
      <c r="D1389" t="s">
        <v>3227</v>
      </c>
      <c r="E1389" t="str">
        <f>HYPERLINK("https://talan.bank.gov.ua/get-user-certificate/nQenUT7shkbqRpd4HJcO","Завантажити сертифікат")</f>
        <v>Завантажити сертифікат</v>
      </c>
    </row>
    <row r="1390" spans="1:5" x14ac:dyDescent="0.3">
      <c r="A1390" t="s">
        <v>3228</v>
      </c>
      <c r="B1390" t="s">
        <v>5</v>
      </c>
      <c r="C1390" t="s">
        <v>3229</v>
      </c>
      <c r="D1390" t="s">
        <v>3230</v>
      </c>
      <c r="E1390" t="str">
        <f>HYPERLINK("https://talan.bank.gov.ua/get-user-certificate/nQenUMnppyG8KgDrnvPZ","Завантажити сертифікат")</f>
        <v>Завантажити сертифікат</v>
      </c>
    </row>
    <row r="1391" spans="1:5" x14ac:dyDescent="0.3">
      <c r="A1391" t="s">
        <v>3231</v>
      </c>
      <c r="B1391" t="s">
        <v>5</v>
      </c>
      <c r="C1391" t="s">
        <v>3232</v>
      </c>
      <c r="D1391" t="s">
        <v>3233</v>
      </c>
      <c r="E1391" t="str">
        <f>HYPERLINK("https://talan.bank.gov.ua/get-user-certificate/nQenUed4ZasbAyQ1n5RR","Завантажити сертифікат")</f>
        <v>Завантажити сертифікат</v>
      </c>
    </row>
    <row r="1392" spans="1:5" x14ac:dyDescent="0.3">
      <c r="A1392" t="s">
        <v>3234</v>
      </c>
      <c r="B1392" t="s">
        <v>5</v>
      </c>
      <c r="C1392" t="s">
        <v>3235</v>
      </c>
      <c r="D1392" t="s">
        <v>3236</v>
      </c>
      <c r="E1392" t="str">
        <f>HYPERLINK("https://talan.bank.gov.ua/get-user-certificate/nQenUXquZvL4otDi_snR","Завантажити сертифікат")</f>
        <v>Завантажити сертифікат</v>
      </c>
    </row>
    <row r="1393" spans="1:5" x14ac:dyDescent="0.3">
      <c r="A1393" t="s">
        <v>3237</v>
      </c>
      <c r="B1393" t="s">
        <v>5</v>
      </c>
      <c r="C1393" t="s">
        <v>3238</v>
      </c>
      <c r="D1393" t="s">
        <v>1727</v>
      </c>
      <c r="E1393" t="str">
        <f>HYPERLINK("https://talan.bank.gov.ua/get-user-certificate/nQenUR-6aus0dfMOt6-E","Завантажити сертифікат")</f>
        <v>Завантажити сертифікат</v>
      </c>
    </row>
    <row r="1394" spans="1:5" x14ac:dyDescent="0.3">
      <c r="A1394" t="s">
        <v>3239</v>
      </c>
      <c r="B1394" t="s">
        <v>5</v>
      </c>
      <c r="C1394" t="s">
        <v>3240</v>
      </c>
      <c r="D1394" t="s">
        <v>1727</v>
      </c>
      <c r="E1394" t="str">
        <f>HYPERLINK("https://talan.bank.gov.ua/get-user-certificate/nQenUabPlNBrOSQq4STf","Завантажити сертифікат")</f>
        <v>Завантажити сертифікат</v>
      </c>
    </row>
    <row r="1395" spans="1:5" x14ac:dyDescent="0.3">
      <c r="A1395" t="s">
        <v>3241</v>
      </c>
      <c r="B1395" t="s">
        <v>5</v>
      </c>
      <c r="C1395" t="s">
        <v>3242</v>
      </c>
      <c r="D1395" t="s">
        <v>1727</v>
      </c>
      <c r="E1395" t="str">
        <f>HYPERLINK("https://talan.bank.gov.ua/get-user-certificate/nQenU9D2ZCTjcgrNHW8G","Завантажити сертифікат")</f>
        <v>Завантажити сертифікат</v>
      </c>
    </row>
    <row r="1396" spans="1:5" x14ac:dyDescent="0.3">
      <c r="A1396" t="s">
        <v>3243</v>
      </c>
      <c r="B1396" t="s">
        <v>5</v>
      </c>
      <c r="C1396" t="s">
        <v>3244</v>
      </c>
      <c r="D1396" t="s">
        <v>1727</v>
      </c>
      <c r="E1396" t="str">
        <f>HYPERLINK("https://talan.bank.gov.ua/get-user-certificate/nQenUi5yMRlBDOX78NG8","Завантажити сертифікат")</f>
        <v>Завантажити сертифікат</v>
      </c>
    </row>
    <row r="1397" spans="1:5" x14ac:dyDescent="0.3">
      <c r="A1397" t="s">
        <v>3245</v>
      </c>
      <c r="B1397" t="s">
        <v>5</v>
      </c>
      <c r="C1397" t="s">
        <v>3246</v>
      </c>
      <c r="D1397" t="s">
        <v>1727</v>
      </c>
      <c r="E1397" t="str">
        <f>HYPERLINK("https://talan.bank.gov.ua/get-user-certificate/nQenUt8taf8Csl4aLe95","Завантажити сертифікат")</f>
        <v>Завантажити сертифікат</v>
      </c>
    </row>
    <row r="1398" spans="1:5" x14ac:dyDescent="0.3">
      <c r="A1398" t="s">
        <v>3247</v>
      </c>
      <c r="B1398" t="s">
        <v>5</v>
      </c>
      <c r="C1398" t="s">
        <v>3248</v>
      </c>
      <c r="D1398" t="s">
        <v>3249</v>
      </c>
      <c r="E1398" t="str">
        <f>HYPERLINK("https://talan.bank.gov.ua/get-user-certificate/nQenU_gDazY1EANKiJ6p","Завантажити сертифікат")</f>
        <v>Завантажити сертифікат</v>
      </c>
    </row>
    <row r="1399" spans="1:5" x14ac:dyDescent="0.3">
      <c r="A1399" t="s">
        <v>3250</v>
      </c>
      <c r="B1399" t="s">
        <v>5</v>
      </c>
      <c r="C1399" t="s">
        <v>3251</v>
      </c>
      <c r="D1399" t="s">
        <v>3252</v>
      </c>
      <c r="E1399" t="str">
        <f>HYPERLINK("https://talan.bank.gov.ua/get-user-certificate/nQenUP_Un-cPFEuYfPdh","Завантажити сертифікат")</f>
        <v>Завантажити сертифікат</v>
      </c>
    </row>
    <row r="1400" spans="1:5" x14ac:dyDescent="0.3">
      <c r="A1400" t="s">
        <v>3253</v>
      </c>
      <c r="B1400" t="s">
        <v>5</v>
      </c>
      <c r="C1400" t="s">
        <v>2674</v>
      </c>
      <c r="D1400" t="s">
        <v>3254</v>
      </c>
      <c r="E1400" t="str">
        <f>HYPERLINK("https://talan.bank.gov.ua/get-user-certificate/nQenUGN2qlW0b22BdZT6","Завантажити сертифікат")</f>
        <v>Завантажити сертифікат</v>
      </c>
    </row>
    <row r="1401" spans="1:5" x14ac:dyDescent="0.3">
      <c r="A1401" t="s">
        <v>3255</v>
      </c>
      <c r="B1401" t="s">
        <v>5</v>
      </c>
      <c r="C1401" t="s">
        <v>3256</v>
      </c>
      <c r="D1401" t="s">
        <v>3254</v>
      </c>
      <c r="E1401" t="str">
        <f>HYPERLINK("https://talan.bank.gov.ua/get-user-certificate/nQenUvGLKN0Gx8mGK06u","Завантажити сертифікат")</f>
        <v>Завантажити сертифікат</v>
      </c>
    </row>
    <row r="1402" spans="1:5" x14ac:dyDescent="0.3">
      <c r="A1402" t="s">
        <v>3257</v>
      </c>
      <c r="B1402" t="s">
        <v>5</v>
      </c>
      <c r="C1402" t="s">
        <v>3258</v>
      </c>
      <c r="D1402" t="s">
        <v>3254</v>
      </c>
      <c r="E1402" t="str">
        <f>HYPERLINK("https://talan.bank.gov.ua/get-user-certificate/nQenUQKzKaO6kvQgGkZW","Завантажити сертифікат")</f>
        <v>Завантажити сертифікат</v>
      </c>
    </row>
    <row r="1403" spans="1:5" x14ac:dyDescent="0.3">
      <c r="A1403" t="s">
        <v>3259</v>
      </c>
      <c r="B1403" t="s">
        <v>5</v>
      </c>
      <c r="C1403" t="s">
        <v>3260</v>
      </c>
      <c r="D1403" t="s">
        <v>3254</v>
      </c>
      <c r="E1403" t="str">
        <f>HYPERLINK("https://talan.bank.gov.ua/get-user-certificate/nQenUKlMQbfhJX48jHB-","Завантажити сертифікат")</f>
        <v>Завантажити сертифікат</v>
      </c>
    </row>
    <row r="1404" spans="1:5" x14ac:dyDescent="0.3">
      <c r="A1404" t="s">
        <v>3261</v>
      </c>
      <c r="B1404" t="s">
        <v>5</v>
      </c>
      <c r="C1404" t="s">
        <v>3262</v>
      </c>
      <c r="D1404" t="s">
        <v>3254</v>
      </c>
      <c r="E1404" t="str">
        <f>HYPERLINK("https://talan.bank.gov.ua/get-user-certificate/nQenUjtsX6FRhp29w1Ie","Завантажити сертифікат")</f>
        <v>Завантажити сертифікат</v>
      </c>
    </row>
    <row r="1405" spans="1:5" x14ac:dyDescent="0.3">
      <c r="A1405" t="s">
        <v>3263</v>
      </c>
      <c r="B1405" t="s">
        <v>5</v>
      </c>
      <c r="C1405" t="s">
        <v>3264</v>
      </c>
      <c r="D1405" t="s">
        <v>3254</v>
      </c>
      <c r="E1405" t="str">
        <f>HYPERLINK("https://talan.bank.gov.ua/get-user-certificate/nQenUZ5tG2VzaXISBfxs","Завантажити сертифікат")</f>
        <v>Завантажити сертифікат</v>
      </c>
    </row>
    <row r="1406" spans="1:5" x14ac:dyDescent="0.3">
      <c r="A1406" t="s">
        <v>3265</v>
      </c>
      <c r="B1406" t="s">
        <v>5</v>
      </c>
      <c r="C1406" t="s">
        <v>3266</v>
      </c>
      <c r="D1406" t="s">
        <v>3254</v>
      </c>
      <c r="E1406" t="str">
        <f>HYPERLINK("https://talan.bank.gov.ua/get-user-certificate/nQenUzbKGnX1bjW_-K0j","Завантажити сертифікат")</f>
        <v>Завантажити сертифікат</v>
      </c>
    </row>
    <row r="1407" spans="1:5" x14ac:dyDescent="0.3">
      <c r="A1407" t="s">
        <v>3267</v>
      </c>
      <c r="B1407" t="s">
        <v>5</v>
      </c>
      <c r="C1407" t="s">
        <v>3268</v>
      </c>
      <c r="D1407" t="s">
        <v>3254</v>
      </c>
      <c r="E1407" t="str">
        <f>HYPERLINK("https://talan.bank.gov.ua/get-user-certificate/nQenUHjqM4SkpiQw5l5S","Завантажити сертифікат")</f>
        <v>Завантажити сертифікат</v>
      </c>
    </row>
    <row r="1408" spans="1:5" x14ac:dyDescent="0.3">
      <c r="A1408" t="s">
        <v>3269</v>
      </c>
      <c r="B1408" t="s">
        <v>5</v>
      </c>
      <c r="C1408" t="s">
        <v>3270</v>
      </c>
      <c r="D1408" t="s">
        <v>3254</v>
      </c>
      <c r="E1408" t="str">
        <f>HYPERLINK("https://talan.bank.gov.ua/get-user-certificate/nQenU-og8wmZ5T_rczRX","Завантажити сертифікат")</f>
        <v>Завантажити сертифікат</v>
      </c>
    </row>
    <row r="1409" spans="1:5" x14ac:dyDescent="0.3">
      <c r="A1409" t="s">
        <v>3271</v>
      </c>
      <c r="B1409" t="s">
        <v>5</v>
      </c>
      <c r="C1409" t="s">
        <v>3272</v>
      </c>
      <c r="D1409" t="s">
        <v>3254</v>
      </c>
      <c r="E1409" t="str">
        <f>HYPERLINK("https://talan.bank.gov.ua/get-user-certificate/nQenUMl5OhNr_PY_pjdg","Завантажити сертифікат")</f>
        <v>Завантажити сертифікат</v>
      </c>
    </row>
    <row r="1410" spans="1:5" x14ac:dyDescent="0.3">
      <c r="A1410" t="s">
        <v>3273</v>
      </c>
      <c r="B1410" t="s">
        <v>5</v>
      </c>
      <c r="C1410" t="s">
        <v>3274</v>
      </c>
      <c r="D1410" t="s">
        <v>3254</v>
      </c>
      <c r="E1410" t="str">
        <f>HYPERLINK("https://talan.bank.gov.ua/get-user-certificate/nQenUxo-3StzabsBvyiy","Завантажити сертифікат")</f>
        <v>Завантажити сертифікат</v>
      </c>
    </row>
    <row r="1411" spans="1:5" x14ac:dyDescent="0.3">
      <c r="A1411" t="s">
        <v>3275</v>
      </c>
      <c r="B1411" t="s">
        <v>5</v>
      </c>
      <c r="C1411" t="s">
        <v>3276</v>
      </c>
      <c r="D1411" t="s">
        <v>3254</v>
      </c>
      <c r="E1411" t="str">
        <f>HYPERLINK("https://talan.bank.gov.ua/get-user-certificate/nQenUtFjWkzqCv9Snkhv","Завантажити сертифікат")</f>
        <v>Завантажити сертифікат</v>
      </c>
    </row>
    <row r="1412" spans="1:5" x14ac:dyDescent="0.3">
      <c r="A1412" t="s">
        <v>3277</v>
      </c>
      <c r="B1412" t="s">
        <v>5</v>
      </c>
      <c r="C1412" t="s">
        <v>3278</v>
      </c>
      <c r="D1412" t="s">
        <v>3254</v>
      </c>
      <c r="E1412" t="str">
        <f>HYPERLINK("https://talan.bank.gov.ua/get-user-certificate/nQenUfjU_vTHN81j8Aur","Завантажити сертифікат")</f>
        <v>Завантажити сертифікат</v>
      </c>
    </row>
    <row r="1413" spans="1:5" x14ac:dyDescent="0.3">
      <c r="A1413" t="s">
        <v>3279</v>
      </c>
      <c r="B1413" t="s">
        <v>5</v>
      </c>
      <c r="C1413" t="s">
        <v>3280</v>
      </c>
      <c r="D1413" t="s">
        <v>3281</v>
      </c>
      <c r="E1413" t="str">
        <f>HYPERLINK("https://talan.bank.gov.ua/get-user-certificate/nQenUoJKkhTwRqcCsY06","Завантажити сертифікат")</f>
        <v>Завантажити сертифікат</v>
      </c>
    </row>
    <row r="1414" spans="1:5" x14ac:dyDescent="0.3">
      <c r="A1414" t="s">
        <v>3282</v>
      </c>
      <c r="B1414" t="s">
        <v>5</v>
      </c>
      <c r="C1414" t="s">
        <v>3283</v>
      </c>
      <c r="D1414" t="s">
        <v>3281</v>
      </c>
      <c r="E1414" t="str">
        <f>HYPERLINK("https://talan.bank.gov.ua/get-user-certificate/nQenUDgWDAH4xpBdrrVF","Завантажити сертифікат")</f>
        <v>Завантажити сертифікат</v>
      </c>
    </row>
    <row r="1415" spans="1:5" x14ac:dyDescent="0.3">
      <c r="A1415" t="s">
        <v>3284</v>
      </c>
      <c r="B1415" t="s">
        <v>5</v>
      </c>
      <c r="C1415" t="s">
        <v>3285</v>
      </c>
      <c r="D1415" t="s">
        <v>3281</v>
      </c>
      <c r="E1415" t="str">
        <f>HYPERLINK("https://talan.bank.gov.ua/get-user-certificate/nQenUjiISTMjVB0d3MAk","Завантажити сертифікат")</f>
        <v>Завантажити сертифікат</v>
      </c>
    </row>
    <row r="1416" spans="1:5" x14ac:dyDescent="0.3">
      <c r="A1416" t="s">
        <v>3286</v>
      </c>
      <c r="B1416" t="s">
        <v>5</v>
      </c>
      <c r="C1416" t="s">
        <v>3287</v>
      </c>
      <c r="D1416" t="s">
        <v>3288</v>
      </c>
      <c r="E1416" t="str">
        <f>HYPERLINK("https://talan.bank.gov.ua/get-user-certificate/nQenUSlcY22fyyD80jVX","Завантажити сертифікат")</f>
        <v>Завантажити сертифікат</v>
      </c>
    </row>
    <row r="1417" spans="1:5" x14ac:dyDescent="0.3">
      <c r="A1417" t="s">
        <v>3289</v>
      </c>
      <c r="B1417" t="s">
        <v>5</v>
      </c>
      <c r="C1417" t="s">
        <v>3290</v>
      </c>
      <c r="D1417" t="s">
        <v>3291</v>
      </c>
      <c r="E1417" t="str">
        <f>HYPERLINK("https://talan.bank.gov.ua/get-user-certificate/nQenUeEm7bCkC3padV-G","Завантажити сертифікат")</f>
        <v>Завантажити сертифікат</v>
      </c>
    </row>
    <row r="1418" spans="1:5" x14ac:dyDescent="0.3">
      <c r="A1418" t="s">
        <v>3292</v>
      </c>
      <c r="B1418" t="s">
        <v>5</v>
      </c>
      <c r="C1418" t="s">
        <v>3293</v>
      </c>
      <c r="D1418" t="s">
        <v>3294</v>
      </c>
      <c r="E1418" t="str">
        <f>HYPERLINK("https://talan.bank.gov.ua/get-user-certificate/nQenUoH7SSZ-nB7PAYUW","Завантажити сертифікат")</f>
        <v>Завантажити сертифікат</v>
      </c>
    </row>
    <row r="1419" spans="1:5" x14ac:dyDescent="0.3">
      <c r="A1419" t="s">
        <v>3295</v>
      </c>
      <c r="B1419" t="s">
        <v>5</v>
      </c>
      <c r="C1419" t="s">
        <v>3296</v>
      </c>
      <c r="D1419" t="s">
        <v>3297</v>
      </c>
      <c r="E1419" t="str">
        <f>HYPERLINK("https://talan.bank.gov.ua/get-user-certificate/nQenUGvEk8eKkSL2cOYJ","Завантажити сертифікат")</f>
        <v>Завантажити сертифікат</v>
      </c>
    </row>
    <row r="1420" spans="1:5" x14ac:dyDescent="0.3">
      <c r="A1420" t="s">
        <v>3298</v>
      </c>
      <c r="B1420" t="s">
        <v>5</v>
      </c>
      <c r="C1420" t="s">
        <v>3299</v>
      </c>
      <c r="D1420" t="s">
        <v>3297</v>
      </c>
      <c r="E1420" t="str">
        <f>HYPERLINK("https://talan.bank.gov.ua/get-user-certificate/nQenUGvIaltXMS30C5qZ","Завантажити сертифікат")</f>
        <v>Завантажити сертифікат</v>
      </c>
    </row>
    <row r="1421" spans="1:5" x14ac:dyDescent="0.3">
      <c r="A1421" t="s">
        <v>3300</v>
      </c>
      <c r="B1421" t="s">
        <v>5</v>
      </c>
      <c r="C1421" t="s">
        <v>3301</v>
      </c>
      <c r="D1421" t="s">
        <v>3297</v>
      </c>
      <c r="E1421" t="str">
        <f>HYPERLINK("https://talan.bank.gov.ua/get-user-certificate/nQenU2TcrebHJ_3RmVXj","Завантажити сертифікат")</f>
        <v>Завантажити сертифікат</v>
      </c>
    </row>
    <row r="1422" spans="1:5" x14ac:dyDescent="0.3">
      <c r="A1422" t="s">
        <v>3302</v>
      </c>
      <c r="B1422" t="s">
        <v>5</v>
      </c>
      <c r="C1422" t="s">
        <v>3303</v>
      </c>
      <c r="D1422" t="s">
        <v>3297</v>
      </c>
      <c r="E1422" t="str">
        <f>HYPERLINK("https://talan.bank.gov.ua/get-user-certificate/nQenUrWn_L-w4bxrThlM","Завантажити сертифікат")</f>
        <v>Завантажити сертифікат</v>
      </c>
    </row>
    <row r="1423" spans="1:5" x14ac:dyDescent="0.3">
      <c r="A1423" t="s">
        <v>3304</v>
      </c>
      <c r="B1423" t="s">
        <v>5</v>
      </c>
      <c r="C1423" t="s">
        <v>3305</v>
      </c>
      <c r="D1423" t="s">
        <v>3306</v>
      </c>
      <c r="E1423" t="str">
        <f>HYPERLINK("https://talan.bank.gov.ua/get-user-certificate/nQenU129kWGxEy9u-Yw1","Завантажити сертифікат")</f>
        <v>Завантажити сертифікат</v>
      </c>
    </row>
    <row r="1424" spans="1:5" x14ac:dyDescent="0.3">
      <c r="A1424" t="s">
        <v>3307</v>
      </c>
      <c r="B1424" t="s">
        <v>5</v>
      </c>
      <c r="C1424" t="s">
        <v>3308</v>
      </c>
      <c r="D1424" t="s">
        <v>3309</v>
      </c>
      <c r="E1424" t="str">
        <f>HYPERLINK("https://talan.bank.gov.ua/get-user-certificate/nQenUbOweOzzwyT63z3i","Завантажити сертифікат")</f>
        <v>Завантажити сертифікат</v>
      </c>
    </row>
    <row r="1425" spans="1:5" x14ac:dyDescent="0.3">
      <c r="A1425" t="s">
        <v>3310</v>
      </c>
      <c r="B1425" t="s">
        <v>5</v>
      </c>
      <c r="C1425" t="s">
        <v>3311</v>
      </c>
      <c r="D1425" t="s">
        <v>3309</v>
      </c>
      <c r="E1425" t="str">
        <f>HYPERLINK("https://talan.bank.gov.ua/get-user-certificate/nQenUDbpuPbcBmHqnke7","Завантажити сертифікат")</f>
        <v>Завантажити сертифікат</v>
      </c>
    </row>
    <row r="1426" spans="1:5" x14ac:dyDescent="0.3">
      <c r="A1426" t="s">
        <v>3312</v>
      </c>
      <c r="B1426" t="s">
        <v>5</v>
      </c>
      <c r="C1426" t="s">
        <v>3313</v>
      </c>
      <c r="D1426" t="s">
        <v>3309</v>
      </c>
      <c r="E1426" t="str">
        <f>HYPERLINK("https://talan.bank.gov.ua/get-user-certificate/nQenUOuPwJwNRvuqqs8n","Завантажити сертифікат")</f>
        <v>Завантажити сертифікат</v>
      </c>
    </row>
    <row r="1427" spans="1:5" x14ac:dyDescent="0.3">
      <c r="A1427" t="s">
        <v>3314</v>
      </c>
      <c r="B1427" t="s">
        <v>5</v>
      </c>
      <c r="C1427" t="s">
        <v>3315</v>
      </c>
      <c r="D1427" t="s">
        <v>3309</v>
      </c>
      <c r="E1427" t="str">
        <f>HYPERLINK("https://talan.bank.gov.ua/get-user-certificate/nQenU3xTAIOK-BVTrHjG","Завантажити сертифікат")</f>
        <v>Завантажити сертифікат</v>
      </c>
    </row>
    <row r="1428" spans="1:5" x14ac:dyDescent="0.3">
      <c r="A1428" t="s">
        <v>3316</v>
      </c>
      <c r="B1428" t="s">
        <v>5</v>
      </c>
      <c r="C1428" t="s">
        <v>3317</v>
      </c>
      <c r="D1428" t="s">
        <v>3309</v>
      </c>
      <c r="E1428" t="str">
        <f>HYPERLINK("https://talan.bank.gov.ua/get-user-certificate/nQenUpNz8ulfq8y1cWPK","Завантажити сертифікат")</f>
        <v>Завантажити сертифікат</v>
      </c>
    </row>
    <row r="1429" spans="1:5" x14ac:dyDescent="0.3">
      <c r="A1429" t="s">
        <v>3318</v>
      </c>
      <c r="B1429" t="s">
        <v>5</v>
      </c>
      <c r="C1429" t="s">
        <v>3319</v>
      </c>
      <c r="D1429" t="s">
        <v>3309</v>
      </c>
      <c r="E1429" t="str">
        <f>HYPERLINK("https://talan.bank.gov.ua/get-user-certificate/nQenU1C_5xnZLCP0WoBV","Завантажити сертифікат")</f>
        <v>Завантажити сертифікат</v>
      </c>
    </row>
    <row r="1430" spans="1:5" x14ac:dyDescent="0.3">
      <c r="A1430" t="s">
        <v>3320</v>
      </c>
      <c r="B1430" t="s">
        <v>5</v>
      </c>
      <c r="C1430" t="s">
        <v>3321</v>
      </c>
      <c r="D1430" t="s">
        <v>3309</v>
      </c>
      <c r="E1430" t="str">
        <f>HYPERLINK("https://talan.bank.gov.ua/get-user-certificate/nQenUDpkVT9nurbI9_dS","Завантажити сертифікат")</f>
        <v>Завантажити сертифікат</v>
      </c>
    </row>
    <row r="1431" spans="1:5" x14ac:dyDescent="0.3">
      <c r="A1431" t="s">
        <v>3322</v>
      </c>
      <c r="B1431" t="s">
        <v>5</v>
      </c>
      <c r="C1431" t="s">
        <v>3323</v>
      </c>
      <c r="D1431" t="s">
        <v>3324</v>
      </c>
      <c r="E1431" t="str">
        <f>HYPERLINK("https://talan.bank.gov.ua/get-user-certificate/nQenULbxWwL7x-1pGcwS","Завантажити сертифікат")</f>
        <v>Завантажити сертифікат</v>
      </c>
    </row>
    <row r="1432" spans="1:5" x14ac:dyDescent="0.3">
      <c r="A1432" t="s">
        <v>3325</v>
      </c>
      <c r="B1432" t="s">
        <v>5</v>
      </c>
      <c r="C1432" t="s">
        <v>3326</v>
      </c>
      <c r="D1432" t="s">
        <v>3327</v>
      </c>
      <c r="E1432" t="str">
        <f>HYPERLINK("https://talan.bank.gov.ua/get-user-certificate/nQenU2mG5TtshRr-9SsT","Завантажити сертифікат")</f>
        <v>Завантажити сертифікат</v>
      </c>
    </row>
    <row r="1433" spans="1:5" x14ac:dyDescent="0.3">
      <c r="A1433" t="s">
        <v>3328</v>
      </c>
      <c r="B1433" t="s">
        <v>5</v>
      </c>
      <c r="C1433" t="s">
        <v>3329</v>
      </c>
      <c r="D1433" t="s">
        <v>3330</v>
      </c>
      <c r="E1433" t="str">
        <f>HYPERLINK("https://talan.bank.gov.ua/get-user-certificate/nQenUdr_YxFGKxyqegyU","Завантажити сертифікат")</f>
        <v>Завантажити сертифікат</v>
      </c>
    </row>
    <row r="1434" spans="1:5" x14ac:dyDescent="0.3">
      <c r="A1434" t="s">
        <v>3334</v>
      </c>
      <c r="B1434" t="s">
        <v>5</v>
      </c>
      <c r="C1434" t="s">
        <v>3335</v>
      </c>
      <c r="D1434" t="s">
        <v>1650</v>
      </c>
      <c r="E1434" t="str">
        <f>HYPERLINK("https://talan.bank.gov.ua/get-user-certificate/SD20Sbr5iws0NJsNjyj1","Завантажити сертифікат")</f>
        <v>Завантажити сертифікат</v>
      </c>
    </row>
    <row r="1435" spans="1:5" x14ac:dyDescent="0.3">
      <c r="A1435" t="s">
        <v>3336</v>
      </c>
      <c r="B1435" t="s">
        <v>5</v>
      </c>
      <c r="C1435" t="s">
        <v>3337</v>
      </c>
      <c r="D1435" t="s">
        <v>1650</v>
      </c>
      <c r="E1435" t="str">
        <f>HYPERLINK("https://talan.bank.gov.ua/get-user-certificate/SD20SRk4sElnDTqLtcAT","Завантажити сертифікат")</f>
        <v>Завантажити сертифікат</v>
      </c>
    </row>
    <row r="1436" spans="1:5" x14ac:dyDescent="0.3">
      <c r="A1436" t="s">
        <v>3338</v>
      </c>
      <c r="B1436" t="s">
        <v>5</v>
      </c>
      <c r="C1436" t="s">
        <v>3339</v>
      </c>
      <c r="D1436" t="s">
        <v>1650</v>
      </c>
      <c r="E1436" t="str">
        <f>HYPERLINK("https://talan.bank.gov.ua/get-user-certificate/SD20S-ajM53QWrEYAFWw","Завантажити сертифікат")</f>
        <v>Завантажити сертифікат</v>
      </c>
    </row>
    <row r="1437" spans="1:5" x14ac:dyDescent="0.3">
      <c r="A1437" t="s">
        <v>3340</v>
      </c>
      <c r="B1437" t="s">
        <v>5</v>
      </c>
      <c r="C1437" t="s">
        <v>3341</v>
      </c>
      <c r="D1437" t="s">
        <v>1650</v>
      </c>
      <c r="E1437" t="str">
        <f>HYPERLINK("https://talan.bank.gov.ua/get-user-certificate/SD20S79baD2aOrUpW-JO","Завантажити сертифікат")</f>
        <v>Завантажити сертифікат</v>
      </c>
    </row>
    <row r="1438" spans="1:5" x14ac:dyDescent="0.3">
      <c r="A1438" t="s">
        <v>3342</v>
      </c>
      <c r="B1438" t="s">
        <v>5</v>
      </c>
      <c r="C1438" t="s">
        <v>3343</v>
      </c>
      <c r="D1438" t="s">
        <v>1650</v>
      </c>
      <c r="E1438" t="str">
        <f>HYPERLINK("https://talan.bank.gov.ua/get-user-certificate/SD20SwfF-3mwX6wXLSbF","Завантажити сертифікат")</f>
        <v>Завантажити сертифікат</v>
      </c>
    </row>
    <row r="1439" spans="1:5" x14ac:dyDescent="0.3">
      <c r="A1439" t="s">
        <v>3344</v>
      </c>
      <c r="B1439" t="s">
        <v>5</v>
      </c>
      <c r="C1439" t="s">
        <v>3345</v>
      </c>
      <c r="D1439" t="s">
        <v>1650</v>
      </c>
      <c r="E1439" t="str">
        <f>HYPERLINK("https://talan.bank.gov.ua/get-user-certificate/SD20Sc1s92b9uQcG7QSx","Завантажити сертифікат")</f>
        <v>Завантажити сертифікат</v>
      </c>
    </row>
    <row r="1440" spans="1:5" x14ac:dyDescent="0.3">
      <c r="A1440" t="s">
        <v>3346</v>
      </c>
      <c r="B1440" t="s">
        <v>5</v>
      </c>
      <c r="C1440" t="s">
        <v>3347</v>
      </c>
      <c r="D1440" t="s">
        <v>1650</v>
      </c>
      <c r="E1440" t="str">
        <f>HYPERLINK("https://talan.bank.gov.ua/get-user-certificate/SD20SUuLe8MiWc2hfDtA","Завантажити сертифікат")</f>
        <v>Завантажити сертифікат</v>
      </c>
    </row>
    <row r="1441" spans="1:5" x14ac:dyDescent="0.3">
      <c r="A1441" t="s">
        <v>3348</v>
      </c>
      <c r="B1441" t="s">
        <v>5</v>
      </c>
      <c r="C1441" t="s">
        <v>3349</v>
      </c>
      <c r="D1441" t="s">
        <v>3350</v>
      </c>
      <c r="E1441" t="str">
        <f>HYPERLINK("https://talan.bank.gov.ua/get-user-certificate/fEVr0Gn0iNI3EavIEDXq","Завантажити сертифікат")</f>
        <v>Завантажити сертифікат</v>
      </c>
    </row>
    <row r="1442" spans="1:5" x14ac:dyDescent="0.3">
      <c r="A1442" t="s">
        <v>3351</v>
      </c>
      <c r="B1442" t="s">
        <v>5</v>
      </c>
      <c r="C1442" t="s">
        <v>3352</v>
      </c>
      <c r="D1442" t="s">
        <v>3350</v>
      </c>
      <c r="E1442" t="str">
        <f>HYPERLINK("https://talan.bank.gov.ua/get-user-certificate/fEVr0Q79uDVEPYTCOnUf","Завантажити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  <hyperlink ref="E160" r:id="rId159" tooltip="Завантажити сертифікат" display="Завантажити сертифікат"/>
    <hyperlink ref="E161" r:id="rId160" tooltip="Завантажити сертифікат" display="Завантажити сертифікат"/>
    <hyperlink ref="E162" r:id="rId161" tooltip="Завантажити сертифікат" display="Завантажити сертифікат"/>
    <hyperlink ref="E163" r:id="rId162" tooltip="Завантажити сертифікат" display="Завантажити сертифікат"/>
    <hyperlink ref="E164" r:id="rId163" tooltip="Завантажити сертифікат" display="Завантажити сертифікат"/>
    <hyperlink ref="E165" r:id="rId164" tooltip="Завантажити сертифікат" display="Завантажити сертифікат"/>
    <hyperlink ref="E166" r:id="rId165" tooltip="Завантажити сертифікат" display="Завантажити сертифікат"/>
    <hyperlink ref="E167" r:id="rId166" tooltip="Завантажити сертифікат" display="Завантажити сертифікат"/>
    <hyperlink ref="E168" r:id="rId167" tooltip="Завантажити сертифікат" display="Завантажити сертифікат"/>
    <hyperlink ref="E169" r:id="rId168" tooltip="Завантажити сертифікат" display="Завантажити сертифікат"/>
    <hyperlink ref="E170" r:id="rId169" tooltip="Завантажити сертифікат" display="Завантажити сертифікат"/>
    <hyperlink ref="E171" r:id="rId170" tooltip="Завантажити сертифікат" display="Завантажити сертифікат"/>
    <hyperlink ref="E172" r:id="rId171" tooltip="Завантажити сертифікат" display="Завантажити сертифікат"/>
    <hyperlink ref="E173" r:id="rId172" tooltip="Завантажити сертифікат" display="Завантажити сертифікат"/>
    <hyperlink ref="E174" r:id="rId173" tooltip="Завантажити сертифікат" display="Завантажити сертифікат"/>
    <hyperlink ref="E175" r:id="rId174" tooltip="Завантажити сертифікат" display="Завантажити сертифікат"/>
    <hyperlink ref="E176" r:id="rId175" tooltip="Завантажити сертифікат" display="Завантажити сертифікат"/>
    <hyperlink ref="E177" r:id="rId176" tooltip="Завантажити сертифікат" display="Завантажити сертифікат"/>
    <hyperlink ref="E178" r:id="rId177" tooltip="Завантажити сертифікат" display="Завантажити сертифікат"/>
    <hyperlink ref="E179" r:id="rId178" tooltip="Завантажити сертифікат" display="Завантажити сертифікат"/>
    <hyperlink ref="E180" r:id="rId179" tooltip="Завантажити сертифікат" display="Завантажити сертифікат"/>
    <hyperlink ref="E181" r:id="rId180" tooltip="Завантажити сертифікат" display="Завантажити сертифікат"/>
    <hyperlink ref="E182" r:id="rId181" tooltip="Завантажити сертифікат" display="Завантажити сертифікат"/>
    <hyperlink ref="E183" r:id="rId182" tooltip="Завантажити сертифікат" display="Завантажити сертифікат"/>
    <hyperlink ref="E184" r:id="rId183" tooltip="Завантажити сертифікат" display="Завантажити сертифікат"/>
    <hyperlink ref="E185" r:id="rId184" tooltip="Завантажити сертифікат" display="Завантажити сертифікат"/>
    <hyperlink ref="E186" r:id="rId185" tooltip="Завантажити сертифікат" display="Завантажити сертифікат"/>
    <hyperlink ref="E187" r:id="rId186" tooltip="Завантажити сертифікат" display="Завантажити сертифікат"/>
    <hyperlink ref="E188" r:id="rId187" tooltip="Завантажити сертифікат" display="Завантажити сертифікат"/>
    <hyperlink ref="E189" r:id="rId188" tooltip="Завантажити сертифікат" display="Завантажити сертифікат"/>
    <hyperlink ref="E190" r:id="rId189" tooltip="Завантажити сертифікат" display="Завантажити сертифікат"/>
    <hyperlink ref="E191" r:id="rId190" tooltip="Завантажити сертифікат" display="Завантажити сертифікат"/>
    <hyperlink ref="E192" r:id="rId191" tooltip="Завантажити сертифікат" display="Завантажити сертифікат"/>
    <hyperlink ref="E193" r:id="rId192" tooltip="Завантажити сертифікат" display="Завантажити сертифікат"/>
    <hyperlink ref="E194" r:id="rId193" tooltip="Завантажити сертифікат" display="Завантажити сертифікат"/>
    <hyperlink ref="E195" r:id="rId194" tooltip="Завантажити сертифікат" display="Завантажити сертифікат"/>
    <hyperlink ref="E196" r:id="rId195" tooltip="Завантажити сертифікат" display="Завантажити сертифікат"/>
    <hyperlink ref="E197" r:id="rId196" tooltip="Завантажити сертифікат" display="Завантажити сертифікат"/>
    <hyperlink ref="E198" r:id="rId197" tooltip="Завантажити сертифікат" display="Завантажити сертифікат"/>
    <hyperlink ref="E199" r:id="rId198" tooltip="Завантажити сертифікат" display="Завантажити сертифікат"/>
    <hyperlink ref="E200" r:id="rId199" tooltip="Завантажити сертифікат" display="Завантажити сертифікат"/>
    <hyperlink ref="E201" r:id="rId200" tooltip="Завантажити сертифікат" display="Завантажити сертифікат"/>
    <hyperlink ref="E202" r:id="rId201" tooltip="Завантажити сертифікат" display="Завантажити сертифікат"/>
    <hyperlink ref="E203" r:id="rId202" tooltip="Завантажити сертифікат" display="Завантажити сертифікат"/>
    <hyperlink ref="E204" r:id="rId203" tooltip="Завантажити сертифікат" display="Завантажити сертифікат"/>
    <hyperlink ref="E205" r:id="rId204" tooltip="Завантажити сертифікат" display="Завантажити сертифікат"/>
    <hyperlink ref="E206" r:id="rId205" tooltip="Завантажити сертифікат" display="Завантажити сертифікат"/>
    <hyperlink ref="E207" r:id="rId206" tooltip="Завантажити сертифікат" display="Завантажити сертифікат"/>
    <hyperlink ref="E208" r:id="rId207" tooltip="Завантажити сертифікат" display="Завантажити сертифікат"/>
    <hyperlink ref="E209" r:id="rId208" tooltip="Завантажити сертифікат" display="Завантажити сертифікат"/>
    <hyperlink ref="E210" r:id="rId209" tooltip="Завантажити сертифікат" display="Завантажити сертифікат"/>
    <hyperlink ref="E211" r:id="rId210" tooltip="Завантажити сертифікат" display="Завантажити сертифікат"/>
    <hyperlink ref="E212" r:id="rId211" tooltip="Завантажити сертифікат" display="Завантажити сертифікат"/>
    <hyperlink ref="E213" r:id="rId212" tooltip="Завантажити сертифікат" display="Завантажити сертифікат"/>
    <hyperlink ref="E214" r:id="rId213" tooltip="Завантажити сертифікат" display="Завантажити сертифікат"/>
    <hyperlink ref="E215" r:id="rId214" tooltip="Завантажити сертифікат" display="Завантажити сертифікат"/>
    <hyperlink ref="E216" r:id="rId215" tooltip="Завантажити сертифікат" display="Завантажити сертифікат"/>
    <hyperlink ref="E217" r:id="rId216" tooltip="Завантажити сертифікат" display="Завантажити сертифікат"/>
    <hyperlink ref="E218" r:id="rId217" tooltip="Завантажити сертифікат" display="Завантажити сертифікат"/>
    <hyperlink ref="E219" r:id="rId218" tooltip="Завантажити сертифікат" display="Завантажити сертифікат"/>
    <hyperlink ref="E220" r:id="rId219" tooltip="Завантажити сертифікат" display="Завантажити сертифікат"/>
    <hyperlink ref="E221" r:id="rId220" tooltip="Завантажити сертифікат" display="Завантажити сертифікат"/>
    <hyperlink ref="E222" r:id="rId221" tooltip="Завантажити сертифікат" display="Завантажити сертифікат"/>
    <hyperlink ref="E223" r:id="rId222" tooltip="Завантажити сертифікат" display="Завантажити сертифікат"/>
    <hyperlink ref="E224" r:id="rId223" tooltip="Завантажити сертифікат" display="Завантажити сертифікат"/>
    <hyperlink ref="E225" r:id="rId224" tooltip="Завантажити сертифікат" display="Завантажити сертифікат"/>
    <hyperlink ref="E226" r:id="rId225" tooltip="Завантажити сертифікат" display="Завантажити сертифікат"/>
    <hyperlink ref="E227" r:id="rId226" tooltip="Завантажити сертифікат" display="Завантажити сертифікат"/>
    <hyperlink ref="E228" r:id="rId227" tooltip="Завантажити сертифікат" display="Завантажити сертифікат"/>
    <hyperlink ref="E229" r:id="rId228" tooltip="Завантажити сертифікат" display="Завантажити сертифікат"/>
    <hyperlink ref="E230" r:id="rId229" tooltip="Завантажити сертифікат" display="Завантажити сертифікат"/>
    <hyperlink ref="E231" r:id="rId230" tooltip="Завантажити сертифікат" display="Завантажити сертифікат"/>
    <hyperlink ref="E232" r:id="rId231" tooltip="Завантажити сертифікат" display="Завантажити сертифікат"/>
    <hyperlink ref="E233" r:id="rId232" tooltip="Завантажити сертифікат" display="Завантажити сертифікат"/>
    <hyperlink ref="E234" r:id="rId233" tooltip="Завантажити сертифікат" display="Завантажити сертифікат"/>
    <hyperlink ref="E235" r:id="rId234" tooltip="Завантажити сертифікат" display="Завантажити сертифікат"/>
    <hyperlink ref="E236" r:id="rId235" tooltip="Завантажити сертифікат" display="Завантажити сертифікат"/>
    <hyperlink ref="E237" r:id="rId236" tooltip="Завантажити сертифікат" display="Завантажити сертифікат"/>
    <hyperlink ref="E238" r:id="rId237" tooltip="Завантажити сертифікат" display="Завантажити сертифікат"/>
    <hyperlink ref="E239" r:id="rId238" tooltip="Завантажити сертифікат" display="Завантажити сертифікат"/>
    <hyperlink ref="E240" r:id="rId239" tooltip="Завантажити сертифікат" display="Завантажити сертифікат"/>
    <hyperlink ref="E241" r:id="rId240" tooltip="Завантажити сертифікат" display="Завантажити сертифікат"/>
    <hyperlink ref="E242" r:id="rId241" tooltip="Завантажити сертифікат" display="Завантажити сертифікат"/>
    <hyperlink ref="E243" r:id="rId242" tooltip="Завантажити сертифікат" display="Завантажити сертифікат"/>
    <hyperlink ref="E244" r:id="rId243" tooltip="Завантажити сертифікат" display="Завантажити сертифікат"/>
    <hyperlink ref="E245" r:id="rId244" tooltip="Завантажити сертифікат" display="Завантажити сертифікат"/>
    <hyperlink ref="E246" r:id="rId245" tooltip="Завантажити сертифікат" display="Завантажити сертифікат"/>
    <hyperlink ref="E247" r:id="rId246" tooltip="Завантажити сертифікат" display="Завантажити сертифікат"/>
    <hyperlink ref="E248" r:id="rId247" tooltip="Завантажити сертифікат" display="Завантажити сертифікат"/>
    <hyperlink ref="E249" r:id="rId248" tooltip="Завантажити сертифікат" display="Завантажити сертифікат"/>
    <hyperlink ref="E250" r:id="rId249" tooltip="Завантажити сертифікат" display="Завантажити сертифікат"/>
    <hyperlink ref="E251" r:id="rId250" tooltip="Завантажити сертифікат" display="Завантажити сертифікат"/>
    <hyperlink ref="E252" r:id="rId251" tooltip="Завантажити сертифікат" display="Завантажити сертифікат"/>
    <hyperlink ref="E253" r:id="rId252" tooltip="Завантажити сертифікат" display="Завантажити сертифікат"/>
    <hyperlink ref="E254" r:id="rId253" tooltip="Завантажити сертифікат" display="Завантажити сертифікат"/>
    <hyperlink ref="E255" r:id="rId254" tooltip="Завантажити сертифікат" display="Завантажити сертифікат"/>
    <hyperlink ref="E256" r:id="rId255" tooltip="Завантажити сертифікат" display="Завантажити сертифікат"/>
    <hyperlink ref="E257" r:id="rId256" tooltip="Завантажити сертифікат" display="Завантажити сертифікат"/>
    <hyperlink ref="E258" r:id="rId257" tooltip="Завантажити сертифікат" display="Завантажити сертифікат"/>
    <hyperlink ref="E259" r:id="rId258" tooltip="Завантажити сертифікат" display="Завантажити сертифікат"/>
    <hyperlink ref="E260" r:id="rId259" tooltip="Завантажити сертифікат" display="Завантажити сертифікат"/>
    <hyperlink ref="E261" r:id="rId260" tooltip="Завантажити сертифікат" display="Завантажити сертифікат"/>
    <hyperlink ref="E262" r:id="rId261" tooltip="Завантажити сертифікат" display="Завантажити сертифікат"/>
    <hyperlink ref="E263" r:id="rId262" tooltip="Завантажити сертифікат" display="Завантажити сертифікат"/>
    <hyperlink ref="E264" r:id="rId263" tooltip="Завантажити сертифікат" display="Завантажити сертифікат"/>
    <hyperlink ref="E265" r:id="rId264" tooltip="Завантажити сертифікат" display="Завантажити сертифікат"/>
    <hyperlink ref="E266" r:id="rId265" tooltip="Завантажити сертифікат" display="Завантажити сертифікат"/>
    <hyperlink ref="E267" r:id="rId266" tooltip="Завантажити сертифікат" display="Завантажити сертифікат"/>
    <hyperlink ref="E268" r:id="rId267" tooltip="Завантажити сертифікат" display="Завантажити сертифікат"/>
    <hyperlink ref="E269" r:id="rId268" tooltip="Завантажити сертифікат" display="Завантажити сертифікат"/>
    <hyperlink ref="E270" r:id="rId269" tooltip="Завантажити сертифікат" display="Завантажити сертифікат"/>
    <hyperlink ref="E271" r:id="rId270" tooltip="Завантажити сертифікат" display="Завантажити сертифікат"/>
    <hyperlink ref="E272" r:id="rId271" tooltip="Завантажити сертифікат" display="Завантажити сертифікат"/>
    <hyperlink ref="E273" r:id="rId272" tooltip="Завантажити сертифікат" display="Завантажити сертифікат"/>
    <hyperlink ref="E274" r:id="rId273" tooltip="Завантажити сертифікат" display="Завантажити сертифікат"/>
    <hyperlink ref="E275" r:id="rId274" tooltip="Завантажити сертифікат" display="Завантажити сертифікат"/>
    <hyperlink ref="E276" r:id="rId275" tooltip="Завантажити сертифікат" display="Завантажити сертифікат"/>
    <hyperlink ref="E277" r:id="rId276" tooltip="Завантажити сертифікат" display="Завантажити сертифікат"/>
    <hyperlink ref="E278" r:id="rId277" tooltip="Завантажити сертифікат" display="Завантажити сертифікат"/>
    <hyperlink ref="E279" r:id="rId278" tooltip="Завантажити сертифікат" display="Завантажити сертифікат"/>
    <hyperlink ref="E280" r:id="rId279" tooltip="Завантажити сертифікат" display="Завантажити сертифікат"/>
    <hyperlink ref="E281" r:id="rId280" tooltip="Завантажити сертифікат" display="Завантажити сертифікат"/>
    <hyperlink ref="E282" r:id="rId281" tooltip="Завантажити сертифікат" display="Завантажити сертифікат"/>
    <hyperlink ref="E283" r:id="rId282" tooltip="Завантажити сертифікат" display="Завантажити сертифікат"/>
    <hyperlink ref="E284" r:id="rId283" tooltip="Завантажити сертифікат" display="Завантажити сертифікат"/>
    <hyperlink ref="E285" r:id="rId284" tooltip="Завантажити сертифікат" display="Завантажити сертифікат"/>
    <hyperlink ref="E286" r:id="rId285" tooltip="Завантажити сертифікат" display="Завантажити сертифікат"/>
    <hyperlink ref="E287" r:id="rId286" tooltip="Завантажити сертифікат" display="Завантажити сертифікат"/>
    <hyperlink ref="E288" r:id="rId287" tooltip="Завантажити сертифікат" display="Завантажити сертифікат"/>
    <hyperlink ref="E289" r:id="rId288" tooltip="Завантажити сертифікат" display="Завантажити сертифікат"/>
    <hyperlink ref="E290" r:id="rId289" tooltip="Завантажити сертифікат" display="Завантажити сертифікат"/>
    <hyperlink ref="E291" r:id="rId290" tooltip="Завантажити сертифікат" display="Завантажити сертифікат"/>
    <hyperlink ref="E292" r:id="rId291" tooltip="Завантажити сертифікат" display="Завантажити сертифікат"/>
    <hyperlink ref="E293" r:id="rId292" tooltip="Завантажити сертифікат" display="Завантажити сертифікат"/>
    <hyperlink ref="E294" r:id="rId293" tooltip="Завантажити сертифікат" display="Завантажити сертифікат"/>
    <hyperlink ref="E295" r:id="rId294" tooltip="Завантажити сертифікат" display="Завантажити сертифікат"/>
    <hyperlink ref="E296" r:id="rId295" tooltip="Завантажити сертифікат" display="Завантажити сертифікат"/>
    <hyperlink ref="E297" r:id="rId296" tooltip="Завантажити сертифікат" display="Завантажити сертифікат"/>
    <hyperlink ref="E298" r:id="rId297" tooltip="Завантажити сертифікат" display="Завантажити сертифікат"/>
    <hyperlink ref="E299" r:id="rId298" tooltip="Завантажити сертифікат" display="Завантажити сертифікат"/>
    <hyperlink ref="E300" r:id="rId299" tooltip="Завантажити сертифікат" display="Завантажити сертифікат"/>
    <hyperlink ref="E301" r:id="rId300" tooltip="Завантажити сертифікат" display="Завантажити сертифікат"/>
    <hyperlink ref="E302" r:id="rId301" tooltip="Завантажити сертифікат" display="Завантажити сертифікат"/>
    <hyperlink ref="E303" r:id="rId302" tooltip="Завантажити сертифікат" display="Завантажити сертифікат"/>
    <hyperlink ref="E304" r:id="rId303" tooltip="Завантажити сертифікат" display="Завантажити сертифікат"/>
    <hyperlink ref="E305" r:id="rId304" tooltip="Завантажити сертифікат" display="Завантажити сертифікат"/>
    <hyperlink ref="E306" r:id="rId305" tooltip="Завантажити сертифікат" display="Завантажити сертифікат"/>
    <hyperlink ref="E307" r:id="rId306" tooltip="Завантажити сертифікат" display="Завантажити сертифікат"/>
    <hyperlink ref="E308" r:id="rId307" tooltip="Завантажити сертифікат" display="Завантажити сертифікат"/>
    <hyperlink ref="E309" r:id="rId308" tooltip="Завантажити сертифікат" display="Завантажити сертифікат"/>
    <hyperlink ref="E310" r:id="rId309" tooltip="Завантажити сертифікат" display="Завантажити сертифікат"/>
    <hyperlink ref="E311" r:id="rId310" tooltip="Завантажити сертифікат" display="Завантажити сертифікат"/>
    <hyperlink ref="E312" r:id="rId311" tooltip="Завантажити сертифікат" display="Завантажити сертифікат"/>
    <hyperlink ref="E313" r:id="rId312" tooltip="Завантажити сертифікат" display="Завантажити сертифікат"/>
    <hyperlink ref="E314" r:id="rId313" tooltip="Завантажити сертифікат" display="Завантажити сертифікат"/>
    <hyperlink ref="E315" r:id="rId314" tooltip="Завантажити сертифікат" display="Завантажити сертифікат"/>
    <hyperlink ref="E316" r:id="rId315" tooltip="Завантажити сертифікат" display="Завантажити сертифікат"/>
    <hyperlink ref="E317" r:id="rId316" tooltip="Завантажити сертифікат" display="Завантажити сертифікат"/>
    <hyperlink ref="E318" r:id="rId317" tooltip="Завантажити сертифікат" display="Завантажити сертифікат"/>
    <hyperlink ref="E319" r:id="rId318" tooltip="Завантажити сертифікат" display="Завантажити сертифікат"/>
    <hyperlink ref="E320" r:id="rId319" tooltip="Завантажити сертифікат" display="Завантажити сертифікат"/>
    <hyperlink ref="E321" r:id="rId320" tooltip="Завантажити сертифікат" display="Завантажити сертифікат"/>
    <hyperlink ref="E322" r:id="rId321" tooltip="Завантажити сертифікат" display="Завантажити сертифікат"/>
    <hyperlink ref="E323" r:id="rId322" tooltip="Завантажити сертифікат" display="Завантажити сертифікат"/>
    <hyperlink ref="E324" r:id="rId323" tooltip="Завантажити сертифікат" display="Завантажити сертифікат"/>
    <hyperlink ref="E325" r:id="rId324" tooltip="Завантажити сертифікат" display="Завантажити сертифікат"/>
    <hyperlink ref="E326" r:id="rId325" tooltip="Завантажити сертифікат" display="Завантажити сертифікат"/>
    <hyperlink ref="E327" r:id="rId326" tooltip="Завантажити сертифікат" display="Завантажити сертифікат"/>
    <hyperlink ref="E328" r:id="rId327" tooltip="Завантажити сертифікат" display="Завантажити сертифікат"/>
    <hyperlink ref="E329" r:id="rId328" tooltip="Завантажити сертифікат" display="Завантажити сертифікат"/>
    <hyperlink ref="E330" r:id="rId329" tooltip="Завантажити сертифікат" display="Завантажити сертифікат"/>
    <hyperlink ref="E331" r:id="rId330" tooltip="Завантажити сертифікат" display="Завантажити сертифікат"/>
    <hyperlink ref="E332" r:id="rId331" tooltip="Завантажити сертифікат" display="Завантажити сертифікат"/>
    <hyperlink ref="E333" r:id="rId332" tooltip="Завантажити сертифікат" display="Завантажити сертифікат"/>
    <hyperlink ref="E334" r:id="rId333" tooltip="Завантажити сертифікат" display="Завантажити сертифікат"/>
    <hyperlink ref="E335" r:id="rId334" tooltip="Завантажити сертифікат" display="Завантажити сертифікат"/>
    <hyperlink ref="E336" r:id="rId335" tooltip="Завантажити сертифікат" display="Завантажити сертифікат"/>
    <hyperlink ref="E337" r:id="rId336" tooltip="Завантажити сертифікат" display="Завантажити сертифікат"/>
    <hyperlink ref="E338" r:id="rId337" tooltip="Завантажити сертифікат" display="Завантажити сертифікат"/>
    <hyperlink ref="E339" r:id="rId338" tooltip="Завантажити сертифікат" display="Завантажити сертифікат"/>
    <hyperlink ref="E340" r:id="rId339" tooltip="Завантажити сертифікат" display="Завантажити сертифікат"/>
    <hyperlink ref="E341" r:id="rId340" tooltip="Завантажити сертифікат" display="Завантажити сертифікат"/>
    <hyperlink ref="E342" r:id="rId341" tooltip="Завантажити сертифікат" display="Завантажити сертифікат"/>
    <hyperlink ref="E343" r:id="rId342" tooltip="Завантажити сертифікат" display="Завантажити сертифікат"/>
    <hyperlink ref="E344" r:id="rId343" tooltip="Завантажити сертифікат" display="Завантажити сертифікат"/>
    <hyperlink ref="E345" r:id="rId344" tooltip="Завантажити сертифікат" display="Завантажити сертифікат"/>
    <hyperlink ref="E346" r:id="rId345" tooltip="Завантажити сертифікат" display="Завантажити сертифікат"/>
    <hyperlink ref="E347" r:id="rId346" tooltip="Завантажити сертифікат" display="Завантажити сертифікат"/>
    <hyperlink ref="E348" r:id="rId347" tooltip="Завантажити сертифікат" display="Завантажити сертифікат"/>
    <hyperlink ref="E349" r:id="rId348" tooltip="Завантажити сертифікат" display="Завантажити сертифікат"/>
    <hyperlink ref="E350" r:id="rId349" tooltip="Завантажити сертифікат" display="Завантажити сертифікат"/>
    <hyperlink ref="E351" r:id="rId350" tooltip="Завантажити сертифікат" display="Завантажити сертифікат"/>
    <hyperlink ref="E352" r:id="rId351" tooltip="Завантажити сертифікат" display="Завантажити сертифікат"/>
    <hyperlink ref="E353" r:id="rId352" tooltip="Завантажити сертифікат" display="Завантажити сертифікат"/>
    <hyperlink ref="E354" r:id="rId353" tooltip="Завантажити сертифікат" display="Завантажити сертифікат"/>
    <hyperlink ref="E355" r:id="rId354" tooltip="Завантажити сертифікат" display="Завантажити сертифікат"/>
    <hyperlink ref="E356" r:id="rId355" tooltip="Завантажити сертифікат" display="Завантажити сертифікат"/>
    <hyperlink ref="E357" r:id="rId356" tooltip="Завантажити сертифікат" display="Завантажити сертифікат"/>
    <hyperlink ref="E358" r:id="rId357" tooltip="Завантажити сертифікат" display="Завантажити сертифікат"/>
    <hyperlink ref="E359" r:id="rId358" tooltip="Завантажити сертифікат" display="Завантажити сертифікат"/>
    <hyperlink ref="E360" r:id="rId359" tooltip="Завантажити сертифікат" display="Завантажити сертифікат"/>
    <hyperlink ref="E361" r:id="rId360" tooltip="Завантажити сертифікат" display="Завантажити сертифікат"/>
    <hyperlink ref="E362" r:id="rId361" tooltip="Завантажити сертифікат" display="Завантажити сертифікат"/>
    <hyperlink ref="E363" r:id="rId362" tooltip="Завантажити сертифікат" display="Завантажити сертифікат"/>
    <hyperlink ref="E364" r:id="rId363" tooltip="Завантажити сертифікат" display="Завантажити сертифікат"/>
    <hyperlink ref="E365" r:id="rId364" tooltip="Завантажити сертифікат" display="Завантажити сертифікат"/>
    <hyperlink ref="E366" r:id="rId365" tooltip="Завантажити сертифікат" display="Завантажити сертифікат"/>
    <hyperlink ref="E367" r:id="rId366" tooltip="Завантажити сертифікат" display="Завантажити сертифікат"/>
    <hyperlink ref="E368" r:id="rId367" tooltip="Завантажити сертифікат" display="Завантажити сертифікат"/>
    <hyperlink ref="E369" r:id="rId368" tooltip="Завантажити сертифікат" display="Завантажити сертифікат"/>
    <hyperlink ref="E370" r:id="rId369" tooltip="Завантажити сертифікат" display="Завантажити сертифікат"/>
    <hyperlink ref="E371" r:id="rId370" tooltip="Завантажити сертифікат" display="Завантажити сертифікат"/>
    <hyperlink ref="E372" r:id="rId371" tooltip="Завантажити сертифікат" display="Завантажити сертифікат"/>
    <hyperlink ref="E373" r:id="rId372" tooltip="Завантажити сертифікат" display="Завантажити сертифікат"/>
    <hyperlink ref="E374" r:id="rId373" tooltip="Завантажити сертифікат" display="Завантажити сертифікат"/>
    <hyperlink ref="E375" r:id="rId374" tooltip="Завантажити сертифікат" display="Завантажити сертифікат"/>
    <hyperlink ref="E376" r:id="rId375" tooltip="Завантажити сертифікат" display="Завантажити сертифікат"/>
    <hyperlink ref="E377" r:id="rId376" tooltip="Завантажити сертифікат" display="Завантажити сертифікат"/>
    <hyperlink ref="E378" r:id="rId377" tooltip="Завантажити сертифікат" display="Завантажити сертифікат"/>
    <hyperlink ref="E379" r:id="rId378" tooltip="Завантажити сертифікат" display="Завантажити сертифікат"/>
    <hyperlink ref="E380" r:id="rId379" tooltip="Завантажити сертифікат" display="Завантажити сертифікат"/>
    <hyperlink ref="E381" r:id="rId380" tooltip="Завантажити сертифікат" display="Завантажити сертифікат"/>
    <hyperlink ref="E382" r:id="rId381" tooltip="Завантажити сертифікат" display="Завантажити сертифікат"/>
    <hyperlink ref="E383" r:id="rId382" tooltip="Завантажити сертифікат" display="Завантажити сертифікат"/>
    <hyperlink ref="E384" r:id="rId383" tooltip="Завантажити сертифікат" display="Завантажити сертифікат"/>
    <hyperlink ref="E385" r:id="rId384" tooltip="Завантажити сертифікат" display="Завантажити сертифікат"/>
    <hyperlink ref="E386" r:id="rId385" tooltip="Завантажити сертифікат" display="Завантажити сертифікат"/>
    <hyperlink ref="E387" r:id="rId386" tooltip="Завантажити сертифікат" display="Завантажити сертифікат"/>
    <hyperlink ref="E388" r:id="rId387" tooltip="Завантажити сертифікат" display="Завантажити сертифікат"/>
    <hyperlink ref="E389" r:id="rId388" tooltip="Завантажити сертифікат" display="Завантажити сертифікат"/>
    <hyperlink ref="E390" r:id="rId389" tooltip="Завантажити сертифікат" display="Завантажити сертифікат"/>
    <hyperlink ref="E391" r:id="rId390" tooltip="Завантажити сертифікат" display="Завантажити сертифікат"/>
    <hyperlink ref="E392" r:id="rId391" tooltip="Завантажити сертифікат" display="Завантажити сертифікат"/>
    <hyperlink ref="E393" r:id="rId392" tooltip="Завантажити сертифікат" display="Завантажити сертифікат"/>
    <hyperlink ref="E394" r:id="rId393" tooltip="Завантажити сертифікат" display="Завантажити сертифікат"/>
    <hyperlink ref="E395" r:id="rId394" tooltip="Завантажити сертифікат" display="Завантажити сертифікат"/>
    <hyperlink ref="E396" r:id="rId395" tooltip="Завантажити сертифікат" display="Завантажити сертифікат"/>
    <hyperlink ref="E397" r:id="rId396" tooltip="Завантажити сертифікат" display="Завантажити сертифікат"/>
    <hyperlink ref="E398" r:id="rId397" tooltip="Завантажити сертифікат" display="Завантажити сертифікат"/>
    <hyperlink ref="E399" r:id="rId398" tooltip="Завантажити сертифікат" display="Завантажити сертифікат"/>
    <hyperlink ref="E400" r:id="rId399" tooltip="Завантажити сертифікат" display="Завантажити сертифікат"/>
    <hyperlink ref="E401" r:id="rId400" tooltip="Завантажити сертифікат" display="Завантажити сертифікат"/>
    <hyperlink ref="E402" r:id="rId401" tooltip="Завантажити сертифікат" display="Завантажити сертифікат"/>
    <hyperlink ref="E403" r:id="rId402" tooltip="Завантажити сертифікат" display="Завантажити сертифікат"/>
    <hyperlink ref="E404" r:id="rId403" tooltip="Завантажити сертифікат" display="Завантажити сертифікат"/>
    <hyperlink ref="E405" r:id="rId404" tooltip="Завантажити сертифікат" display="Завантажити сертифікат"/>
    <hyperlink ref="E406" r:id="rId405" tooltip="Завантажити сертифікат" display="Завантажити сертифікат"/>
    <hyperlink ref="E407" r:id="rId406" tooltip="Завантажити сертифікат" display="Завантажити сертифікат"/>
    <hyperlink ref="E408" r:id="rId407" tooltip="Завантажити сертифікат" display="Завантажити сертифікат"/>
    <hyperlink ref="E409" r:id="rId408" tooltip="Завантажити сертифікат" display="Завантажити сертифікат"/>
    <hyperlink ref="E410" r:id="rId409" tooltip="Завантажити сертифікат" display="Завантажити сертифікат"/>
    <hyperlink ref="E411" r:id="rId410" tooltip="Завантажити сертифікат" display="Завантажити сертифікат"/>
    <hyperlink ref="E412" r:id="rId411" tooltip="Завантажити сертифікат" display="Завантажити сертифікат"/>
    <hyperlink ref="E413" r:id="rId412" tooltip="Завантажити сертифікат" display="Завантажити сертифікат"/>
    <hyperlink ref="E414" r:id="rId413" tooltip="Завантажити сертифікат" display="Завантажити сертифікат"/>
    <hyperlink ref="E415" r:id="rId414" tooltip="Завантажити сертифікат" display="Завантажити сертифікат"/>
    <hyperlink ref="E416" r:id="rId415" tooltip="Завантажити сертифікат" display="Завантажити сертифікат"/>
    <hyperlink ref="E417" r:id="rId416" tooltip="Завантажити сертифікат" display="Завантажити сертифікат"/>
    <hyperlink ref="E418" r:id="rId417" tooltip="Завантажити сертифікат" display="Завантажити сертифікат"/>
    <hyperlink ref="E419" r:id="rId418" tooltip="Завантажити сертифікат" display="Завантажити сертифікат"/>
    <hyperlink ref="E420" r:id="rId419" tooltip="Завантажити сертифікат" display="Завантажити сертифікат"/>
    <hyperlink ref="E421" r:id="rId420" tooltip="Завантажити сертифікат" display="Завантажити сертифікат"/>
    <hyperlink ref="E422" r:id="rId421" tooltip="Завантажити сертифікат" display="Завантажити сертифікат"/>
    <hyperlink ref="E423" r:id="rId422" tooltip="Завантажити сертифікат" display="Завантажити сертифікат"/>
    <hyperlink ref="E424" r:id="rId423" tooltip="Завантажити сертифікат" display="Завантажити сертифікат"/>
    <hyperlink ref="E425" r:id="rId424" tooltip="Завантажити сертифікат" display="Завантажити сертифікат"/>
    <hyperlink ref="E426" r:id="rId425" tooltip="Завантажити сертифікат" display="Завантажити сертифікат"/>
    <hyperlink ref="E427" r:id="rId426" tooltip="Завантажити сертифікат" display="Завантажити сертифікат"/>
    <hyperlink ref="E428" r:id="rId427" tooltip="Завантажити сертифікат" display="Завантажити сертифікат"/>
    <hyperlink ref="E429" r:id="rId428" tooltip="Завантажити сертифікат" display="Завантажити сертифікат"/>
    <hyperlink ref="E430" r:id="rId429" tooltip="Завантажити сертифікат" display="Завантажити сертифікат"/>
    <hyperlink ref="E431" r:id="rId430" tooltip="Завантажити сертифікат" display="Завантажити сертифікат"/>
    <hyperlink ref="E432" r:id="rId431" tooltip="Завантажити сертифікат" display="Завантажити сертифікат"/>
    <hyperlink ref="E433" r:id="rId432" tooltip="Завантажити сертифікат" display="Завантажити сертифікат"/>
    <hyperlink ref="E434" r:id="rId433" tooltip="Завантажити сертифікат" display="Завантажити сертифікат"/>
    <hyperlink ref="E435" r:id="rId434" tooltip="Завантажити сертифікат" display="Завантажити сертифікат"/>
    <hyperlink ref="E436" r:id="rId435" tooltip="Завантажити сертифікат" display="Завантажити сертифікат"/>
    <hyperlink ref="E437" r:id="rId436" tooltip="Завантажити сертифікат" display="Завантажити сертифікат"/>
    <hyperlink ref="E438" r:id="rId437" tooltip="Завантажити сертифікат" display="Завантажити сертифікат"/>
    <hyperlink ref="E439" r:id="rId438" tooltip="Завантажити сертифікат" display="Завантажити сертифікат"/>
    <hyperlink ref="E440" r:id="rId439" tooltip="Завантажити сертифікат" display="Завантажити сертифікат"/>
    <hyperlink ref="E441" r:id="rId440" tooltip="Завантажити сертифікат" display="Завантажити сертифікат"/>
    <hyperlink ref="E442" r:id="rId441" tooltip="Завантажити сертифікат" display="Завантажити сертифікат"/>
    <hyperlink ref="E443" r:id="rId442" tooltip="Завантажити сертифікат" display="Завантажити сертифікат"/>
    <hyperlink ref="E444" r:id="rId443" tooltip="Завантажити сертифікат" display="Завантажити сертифікат"/>
    <hyperlink ref="E445" r:id="rId444" tooltip="Завантажити сертифікат" display="Завантажити сертифікат"/>
    <hyperlink ref="E446" r:id="rId445" tooltip="Завантажити сертифікат" display="Завантажити сертифікат"/>
    <hyperlink ref="E447" r:id="rId446" tooltip="Завантажити сертифікат" display="Завантажити сертифікат"/>
    <hyperlink ref="E448" r:id="rId447" tooltip="Завантажити сертифікат" display="Завантажити сертифікат"/>
    <hyperlink ref="E449" r:id="rId448" tooltip="Завантажити сертифікат" display="Завантажити сертифікат"/>
    <hyperlink ref="E450" r:id="rId449" tooltip="Завантажити сертифікат" display="Завантажити сертифікат"/>
    <hyperlink ref="E451" r:id="rId450" tooltip="Завантажити сертифікат" display="Завантажити сертифікат"/>
    <hyperlink ref="E452" r:id="rId451" tooltip="Завантажити сертифікат" display="Завантажити сертифікат"/>
    <hyperlink ref="E453" r:id="rId452" tooltip="Завантажити сертифікат" display="Завантажити сертифікат"/>
    <hyperlink ref="E454" r:id="rId453" tooltip="Завантажити сертифікат" display="Завантажити сертифікат"/>
    <hyperlink ref="E455" r:id="rId454" tooltip="Завантажити сертифікат" display="Завантажити сертифікат"/>
    <hyperlink ref="E456" r:id="rId455" tooltip="Завантажити сертифікат" display="Завантажити сертифікат"/>
    <hyperlink ref="E457" r:id="rId456" tooltip="Завантажити сертифікат" display="Завантажити сертифікат"/>
    <hyperlink ref="E458" r:id="rId457" tooltip="Завантажити сертифікат" display="Завантажити сертифікат"/>
    <hyperlink ref="E459" r:id="rId458" tooltip="Завантажити сертифікат" display="Завантажити сертифікат"/>
    <hyperlink ref="E460" r:id="rId459" tooltip="Завантажити сертифікат" display="Завантажити сертифікат"/>
    <hyperlink ref="E461" r:id="rId460" tooltip="Завантажити сертифікат" display="Завантажити сертифікат"/>
    <hyperlink ref="E462" r:id="rId461" tooltip="Завантажити сертифікат" display="Завантажити сертифікат"/>
    <hyperlink ref="E463" r:id="rId462" tooltip="Завантажити сертифікат" display="Завантажити сертифікат"/>
    <hyperlink ref="E464" r:id="rId463" tooltip="Завантажити сертифікат" display="Завантажити сертифікат"/>
    <hyperlink ref="E465" r:id="rId464" tooltip="Завантажити сертифікат" display="Завантажити сертифікат"/>
    <hyperlink ref="E466" r:id="rId465" tooltip="Завантажити сертифікат" display="Завантажити сертифікат"/>
    <hyperlink ref="E467" r:id="rId466" tooltip="Завантажити сертифікат" display="Завантажити сертифікат"/>
    <hyperlink ref="E468" r:id="rId467" tooltip="Завантажити сертифікат" display="Завантажити сертифікат"/>
    <hyperlink ref="E469" r:id="rId468" tooltip="Завантажити сертифікат" display="Завантажити сертифікат"/>
    <hyperlink ref="E470" r:id="rId469" tooltip="Завантажити сертифікат" display="Завантажити сертифікат"/>
    <hyperlink ref="E471" r:id="rId470" tooltip="Завантажити сертифікат" display="Завантажити сертифікат"/>
    <hyperlink ref="E472" r:id="rId471" tooltip="Завантажити сертифікат" display="Завантажити сертифікат"/>
    <hyperlink ref="E473" r:id="rId472" tooltip="Завантажити сертифікат" display="Завантажити сертифікат"/>
    <hyperlink ref="E474" r:id="rId473" tooltip="Завантажити сертифікат" display="Завантажити сертифікат"/>
    <hyperlink ref="E475" r:id="rId474" tooltip="Завантажити сертифікат" display="Завантажити сертифікат"/>
    <hyperlink ref="E476" r:id="rId475" tooltip="Завантажити сертифікат" display="Завантажити сертифікат"/>
    <hyperlink ref="E477" r:id="rId476" tooltip="Завантажити сертифікат" display="Завантажити сертифікат"/>
    <hyperlink ref="E478" r:id="rId477" tooltip="Завантажити сертифікат" display="Завантажити сертифікат"/>
    <hyperlink ref="E479" r:id="rId478" tooltip="Завантажити сертифікат" display="Завантажити сертифікат"/>
    <hyperlink ref="E480" r:id="rId479" tooltip="Завантажити сертифікат" display="Завантажити сертифікат"/>
    <hyperlink ref="E481" r:id="rId480" tooltip="Завантажити сертифікат" display="Завантажити сертифікат"/>
    <hyperlink ref="E482" r:id="rId481" tooltip="Завантажити сертифікат" display="Завантажити сертифікат"/>
    <hyperlink ref="E483" r:id="rId482" tooltip="Завантажити сертифікат" display="Завантажити сертифікат"/>
    <hyperlink ref="E484" r:id="rId483" tooltip="Завантажити сертифікат" display="Завантажити сертифікат"/>
    <hyperlink ref="E485" r:id="rId484" tooltip="Завантажити сертифікат" display="Завантажити сертифікат"/>
    <hyperlink ref="E486" r:id="rId485" tooltip="Завантажити сертифікат" display="Завантажити сертифікат"/>
    <hyperlink ref="E487" r:id="rId486" tooltip="Завантажити сертифікат" display="Завантажити сертифікат"/>
    <hyperlink ref="E488" r:id="rId487" tooltip="Завантажити сертифікат" display="Завантажити сертифікат"/>
    <hyperlink ref="E489" r:id="rId488" tooltip="Завантажити сертифікат" display="Завантажити сертифікат"/>
    <hyperlink ref="E490" r:id="rId489" tooltip="Завантажити сертифікат" display="Завантажити сертифікат"/>
    <hyperlink ref="E491" r:id="rId490" tooltip="Завантажити сертифікат" display="Завантажити сертифікат"/>
    <hyperlink ref="E492" r:id="rId491" tooltip="Завантажити сертифікат" display="Завантажити сертифікат"/>
    <hyperlink ref="E493" r:id="rId492" tooltip="Завантажити сертифікат" display="Завантажити сертифікат"/>
    <hyperlink ref="E494" r:id="rId493" tooltip="Завантажити сертифікат" display="Завантажити сертифікат"/>
    <hyperlink ref="E495" r:id="rId494" tooltip="Завантажити сертифікат" display="Завантажити сертифікат"/>
    <hyperlink ref="E496" r:id="rId495" tooltip="Завантажити сертифікат" display="Завантажити сертифікат"/>
    <hyperlink ref="E497" r:id="rId496" tooltip="Завантажити сертифікат" display="Завантажити сертифікат"/>
    <hyperlink ref="E498" r:id="rId497" tooltip="Завантажити сертифікат" display="Завантажити сертифікат"/>
    <hyperlink ref="E499" r:id="rId498" tooltip="Завантажити сертифікат" display="Завантажити сертифікат"/>
    <hyperlink ref="E500" r:id="rId499" tooltip="Завантажити сертифікат" display="Завантажити сертифікат"/>
    <hyperlink ref="E501" r:id="rId500" tooltip="Завантажити сертифікат" display="Завантажити сертифікат"/>
    <hyperlink ref="E502" r:id="rId501" tooltip="Завантажити сертифікат" display="Завантажити сертифікат"/>
    <hyperlink ref="E503" r:id="rId502" tooltip="Завантажити сертифікат" display="Завантажити сертифікат"/>
    <hyperlink ref="E504" r:id="rId503" tooltip="Завантажити сертифікат" display="Завантажити сертифікат"/>
    <hyperlink ref="E505" r:id="rId504" tooltip="Завантажити сертифікат" display="Завантажити сертифікат"/>
    <hyperlink ref="E506" r:id="rId505" tooltip="Завантажити сертифікат" display="Завантажити сертифікат"/>
    <hyperlink ref="E507" r:id="rId506" tooltip="Завантажити сертифікат" display="Завантажити сертифікат"/>
    <hyperlink ref="E508" r:id="rId507" tooltip="Завантажити сертифікат" display="Завантажити сертифікат"/>
    <hyperlink ref="E509" r:id="rId508" tooltip="Завантажити сертифікат" display="Завантажити сертифікат"/>
    <hyperlink ref="E510" r:id="rId509" tooltip="Завантажити сертифікат" display="Завантажити сертифікат"/>
    <hyperlink ref="E511" r:id="rId510" tooltip="Завантажити сертифікат" display="Завантажити сертифікат"/>
    <hyperlink ref="E512" r:id="rId511" tooltip="Завантажити сертифікат" display="Завантажити сертифікат"/>
    <hyperlink ref="E513" r:id="rId512" tooltip="Завантажити сертифікат" display="Завантажити сертифікат"/>
    <hyperlink ref="E514" r:id="rId513" tooltip="Завантажити сертифікат" display="Завантажити сертифікат"/>
    <hyperlink ref="E515" r:id="rId514" tooltip="Завантажити сертифікат" display="Завантажити сертифікат"/>
    <hyperlink ref="E516" r:id="rId515" tooltip="Завантажити сертифікат" display="Завантажити сертифікат"/>
    <hyperlink ref="E517" r:id="rId516" tooltip="Завантажити сертифікат" display="Завантажити сертифікат"/>
    <hyperlink ref="E518" r:id="rId517" tooltip="Завантажити сертифікат" display="Завантажити сертифікат"/>
    <hyperlink ref="E519" r:id="rId518" tooltip="Завантажити сертифікат" display="Завантажити сертифікат"/>
    <hyperlink ref="E520" r:id="rId519" tooltip="Завантажити сертифікат" display="Завантажити сертифікат"/>
    <hyperlink ref="E521" r:id="rId520" tooltip="Завантажити сертифікат" display="Завантажити сертифікат"/>
    <hyperlink ref="E522" r:id="rId521" tooltip="Завантажити сертифікат" display="Завантажити сертифікат"/>
    <hyperlink ref="E523" r:id="rId522" tooltip="Завантажити сертифікат" display="Завантажити сертифікат"/>
    <hyperlink ref="E524" r:id="rId523" tooltip="Завантажити сертифікат" display="Завантажити сертифікат"/>
    <hyperlink ref="E525" r:id="rId524" tooltip="Завантажити сертифікат" display="Завантажити сертифікат"/>
    <hyperlink ref="E526" r:id="rId525" tooltip="Завантажити сертифікат" display="Завантажити сертифікат"/>
    <hyperlink ref="E527" r:id="rId526" tooltip="Завантажити сертифікат" display="Завантажити сертифікат"/>
    <hyperlink ref="E528" r:id="rId527" tooltip="Завантажити сертифікат" display="Завантажити сертифікат"/>
    <hyperlink ref="E529" r:id="rId528" tooltip="Завантажити сертифікат" display="Завантажити сертифікат"/>
    <hyperlink ref="E530" r:id="rId529" tooltip="Завантажити сертифікат" display="Завантажити сертифікат"/>
    <hyperlink ref="E531" r:id="rId530" tooltip="Завантажити сертифікат" display="Завантажити сертифікат"/>
    <hyperlink ref="E532" r:id="rId531" tooltip="Завантажити сертифікат" display="Завантажити сертифікат"/>
    <hyperlink ref="E533" r:id="rId532" tooltip="Завантажити сертифікат" display="Завантажити сертифікат"/>
    <hyperlink ref="E534" r:id="rId533" tooltip="Завантажити сертифікат" display="Завантажити сертифікат"/>
    <hyperlink ref="E535" r:id="rId534" tooltip="Завантажити сертифікат" display="Завантажити сертифікат"/>
    <hyperlink ref="E536" r:id="rId535" tooltip="Завантажити сертифікат" display="Завантажити сертифікат"/>
    <hyperlink ref="E537" r:id="rId536" tooltip="Завантажити сертифікат" display="Завантажити сертифікат"/>
    <hyperlink ref="E538" r:id="rId537" tooltip="Завантажити сертифікат" display="Завантажити сертифікат"/>
    <hyperlink ref="E539" r:id="rId538" tooltip="Завантажити сертифікат" display="Завантажити сертифікат"/>
    <hyperlink ref="E540" r:id="rId539" tooltip="Завантажити сертифікат" display="Завантажити сертифікат"/>
    <hyperlink ref="E541" r:id="rId540" tooltip="Завантажити сертифікат" display="Завантажити сертифікат"/>
    <hyperlink ref="E542" r:id="rId541" tooltip="Завантажити сертифікат" display="Завантажити сертифікат"/>
    <hyperlink ref="E543" r:id="rId542" tooltip="Завантажити сертифікат" display="Завантажити сертифікат"/>
    <hyperlink ref="E544" r:id="rId543" tooltip="Завантажити сертифікат" display="Завантажити сертифікат"/>
    <hyperlink ref="E545" r:id="rId544" tooltip="Завантажити сертифікат" display="Завантажити сертифікат"/>
    <hyperlink ref="E546" r:id="rId545" tooltip="Завантажити сертифікат" display="Завантажити сертифікат"/>
    <hyperlink ref="E547" r:id="rId546" tooltip="Завантажити сертифікат" display="Завантажити сертифікат"/>
    <hyperlink ref="E548" r:id="rId547" tooltip="Завантажити сертифікат" display="Завантажити сертифікат"/>
    <hyperlink ref="E549" r:id="rId548" tooltip="Завантажити сертифікат" display="Завантажити сертифікат"/>
    <hyperlink ref="E550" r:id="rId549" tooltip="Завантажити сертифікат" display="Завантажити сертифікат"/>
    <hyperlink ref="E551" r:id="rId550" tooltip="Завантажити сертифікат" display="Завантажити сертифікат"/>
    <hyperlink ref="E552" r:id="rId551" tooltip="Завантажити сертифікат" display="Завантажити сертифікат"/>
    <hyperlink ref="E553" r:id="rId552" tooltip="Завантажити сертифікат" display="Завантажити сертифікат"/>
    <hyperlink ref="E554" r:id="rId553" tooltip="Завантажити сертифікат" display="Завантажити сертифікат"/>
    <hyperlink ref="E555" r:id="rId554" tooltip="Завантажити сертифікат" display="Завантажити сертифікат"/>
    <hyperlink ref="E556" r:id="rId555" tooltip="Завантажити сертифікат" display="Завантажити сертифікат"/>
    <hyperlink ref="E557" r:id="rId556" tooltip="Завантажити сертифікат" display="Завантажити сертифікат"/>
    <hyperlink ref="E558" r:id="rId557" tooltip="Завантажити сертифікат" display="Завантажити сертифікат"/>
    <hyperlink ref="E559" r:id="rId558" tooltip="Завантажити сертифікат" display="Завантажити сертифікат"/>
    <hyperlink ref="E560" r:id="rId559" tooltip="Завантажити сертифікат" display="Завантажити сертифікат"/>
    <hyperlink ref="E561" r:id="rId560" tooltip="Завантажити сертифікат" display="Завантажити сертифікат"/>
    <hyperlink ref="E562" r:id="rId561" tooltip="Завантажити сертифікат" display="Завантажити сертифікат"/>
    <hyperlink ref="E563" r:id="rId562" tooltip="Завантажити сертифікат" display="Завантажити сертифікат"/>
    <hyperlink ref="E564" r:id="rId563" tooltip="Завантажити сертифікат" display="Завантажити сертифікат"/>
    <hyperlink ref="E565" r:id="rId564" tooltip="Завантажити сертифікат" display="Завантажити сертифікат"/>
    <hyperlink ref="E566" r:id="rId565" tooltip="Завантажити сертифікат" display="Завантажити сертифікат"/>
    <hyperlink ref="E567" r:id="rId566" tooltip="Завантажити сертифікат" display="Завантажити сертифікат"/>
    <hyperlink ref="E568" r:id="rId567" tooltip="Завантажити сертифікат" display="Завантажити сертифікат"/>
    <hyperlink ref="E569" r:id="rId568" tooltip="Завантажити сертифікат" display="Завантажити сертифікат"/>
    <hyperlink ref="E570" r:id="rId569" tooltip="Завантажити сертифікат" display="Завантажити сертифікат"/>
    <hyperlink ref="E571" r:id="rId570" tooltip="Завантажити сертифікат" display="Завантажити сертифікат"/>
    <hyperlink ref="E572" r:id="rId571" tooltip="Завантажити сертифікат" display="Завантажити сертифікат"/>
    <hyperlink ref="E573" r:id="rId572" tooltip="Завантажити сертифікат" display="Завантажити сертифікат"/>
    <hyperlink ref="E574" r:id="rId573" tooltip="Завантажити сертифікат" display="Завантажити сертифікат"/>
    <hyperlink ref="E575" r:id="rId574" tooltip="Завантажити сертифікат" display="Завантажити сертифікат"/>
    <hyperlink ref="E576" r:id="rId575" tooltip="Завантажити сертифікат" display="Завантажити сертифікат"/>
    <hyperlink ref="E577" r:id="rId576" tooltip="Завантажити сертифікат" display="Завантажити сертифікат"/>
    <hyperlink ref="E578" r:id="rId577" tooltip="Завантажити сертифікат" display="Завантажити сертифікат"/>
    <hyperlink ref="E579" r:id="rId578" tooltip="Завантажити сертифікат" display="Завантажити сертифікат"/>
    <hyperlink ref="E580" r:id="rId579" tooltip="Завантажити сертифікат" display="Завантажити сертифікат"/>
    <hyperlink ref="E581" r:id="rId580" tooltip="Завантажити сертифікат" display="Завантажити сертифікат"/>
    <hyperlink ref="E582" r:id="rId581" tooltip="Завантажити сертифікат" display="Завантажити сертифікат"/>
    <hyperlink ref="E583" r:id="rId582" tooltip="Завантажити сертифікат" display="Завантажити сертифікат"/>
    <hyperlink ref="E584" r:id="rId583" tooltip="Завантажити сертифікат" display="Завантажити сертифікат"/>
    <hyperlink ref="E585" r:id="rId584" tooltip="Завантажити сертифікат" display="Завантажити сертифікат"/>
    <hyperlink ref="E586" r:id="rId585" tooltip="Завантажити сертифікат" display="Завантажити сертифікат"/>
    <hyperlink ref="E587" r:id="rId586" tooltip="Завантажити сертифікат" display="Завантажити сертифікат"/>
    <hyperlink ref="E588" r:id="rId587" tooltip="Завантажити сертифікат" display="Завантажити сертифікат"/>
    <hyperlink ref="E589" r:id="rId588" tooltip="Завантажити сертифікат" display="Завантажити сертифікат"/>
    <hyperlink ref="E590" r:id="rId589" tooltip="Завантажити сертифікат" display="Завантажити сертифікат"/>
    <hyperlink ref="E591" r:id="rId590" tooltip="Завантажити сертифікат" display="Завантажити сертифікат"/>
    <hyperlink ref="E592" r:id="rId591" tooltip="Завантажити сертифікат" display="Завантажити сертифікат"/>
    <hyperlink ref="E593" r:id="rId592" tooltip="Завантажити сертифікат" display="Завантажити сертифікат"/>
    <hyperlink ref="E594" r:id="rId593" tooltip="Завантажити сертифікат" display="Завантажити сертифікат"/>
    <hyperlink ref="E595" r:id="rId594" tooltip="Завантажити сертифікат" display="Завантажити сертифікат"/>
    <hyperlink ref="E596" r:id="rId595" tooltip="Завантажити сертифікат" display="Завантажити сертифікат"/>
    <hyperlink ref="E597" r:id="rId596" tooltip="Завантажити сертифікат" display="Завантажити сертифікат"/>
    <hyperlink ref="E598" r:id="rId597" tooltip="Завантажити сертифікат" display="Завантажити сертифікат"/>
    <hyperlink ref="E599" r:id="rId598" tooltip="Завантажити сертифікат" display="Завантажити сертифікат"/>
    <hyperlink ref="E600" r:id="rId599" tooltip="Завантажити сертифікат" display="Завантажити сертифікат"/>
    <hyperlink ref="E601" r:id="rId600" tooltip="Завантажити сертифікат" display="Завантажити сертифікат"/>
    <hyperlink ref="E602" r:id="rId601" tooltip="Завантажити сертифікат" display="Завантажити сертифікат"/>
    <hyperlink ref="E603" r:id="rId602" tooltip="Завантажити сертифікат" display="Завантажити сертифікат"/>
    <hyperlink ref="E604" r:id="rId603" tooltip="Завантажити сертифікат" display="Завантажити сертифікат"/>
    <hyperlink ref="E605" r:id="rId604" tooltip="Завантажити сертифікат" display="Завантажити сертифікат"/>
    <hyperlink ref="E606" r:id="rId605" tooltip="Завантажити сертифікат" display="Завантажити сертифікат"/>
    <hyperlink ref="E607" r:id="rId606" tooltip="Завантажити сертифікат" display="Завантажити сертифікат"/>
    <hyperlink ref="E608" r:id="rId607" tooltip="Завантажити сертифікат" display="Завантажити сертифікат"/>
    <hyperlink ref="E609" r:id="rId608" tooltip="Завантажити сертифікат" display="Завантажити сертифікат"/>
    <hyperlink ref="E610" r:id="rId609" tooltip="Завантажити сертифікат" display="Завантажити сертифікат"/>
    <hyperlink ref="E611" r:id="rId610" tooltip="Завантажити сертифікат" display="Завантажити сертифікат"/>
    <hyperlink ref="E612" r:id="rId611" tooltip="Завантажити сертифікат" display="Завантажити сертифікат"/>
    <hyperlink ref="E613" r:id="rId612" tooltip="Завантажити сертифікат" display="Завантажити сертифікат"/>
    <hyperlink ref="E614" r:id="rId613" tooltip="Завантажити сертифікат" display="Завантажити сертифікат"/>
    <hyperlink ref="E615" r:id="rId614" tooltip="Завантажити сертифікат" display="Завантажити сертифікат"/>
    <hyperlink ref="E616" r:id="rId615" tooltip="Завантажити сертифікат" display="Завантажити сертифікат"/>
    <hyperlink ref="E617" r:id="rId616" tooltip="Завантажити сертифікат" display="Завантажити сертифікат"/>
    <hyperlink ref="E618" r:id="rId617" tooltip="Завантажити сертифікат" display="Завантажити сертифікат"/>
    <hyperlink ref="E619" r:id="rId618" tooltip="Завантажити сертифікат" display="Завантажити сертифікат"/>
    <hyperlink ref="E620" r:id="rId619" tooltip="Завантажити сертифікат" display="Завантажити сертифікат"/>
    <hyperlink ref="E621" r:id="rId620" tooltip="Завантажити сертифікат" display="Завантажити сертифікат"/>
    <hyperlink ref="E622" r:id="rId621" tooltip="Завантажити сертифікат" display="Завантажити сертифікат"/>
    <hyperlink ref="E623" r:id="rId622" tooltip="Завантажити сертифікат" display="Завантажити сертифікат"/>
    <hyperlink ref="E624" r:id="rId623" tooltip="Завантажити сертифікат" display="Завантажити сертифікат"/>
    <hyperlink ref="E625" r:id="rId624" tooltip="Завантажити сертифікат" display="Завантажити сертифікат"/>
    <hyperlink ref="E626" r:id="rId625" tooltip="Завантажити сертифікат" display="Завантажити сертифікат"/>
    <hyperlink ref="E627" r:id="rId626" tooltip="Завантажити сертифікат" display="Завантажити сертифікат"/>
    <hyperlink ref="E628" r:id="rId627" tooltip="Завантажити сертифікат" display="Завантажити сертифікат"/>
    <hyperlink ref="E629" r:id="rId628" tooltip="Завантажити сертифікат" display="Завантажити сертифікат"/>
    <hyperlink ref="E630" r:id="rId629" tooltip="Завантажити сертифікат" display="Завантажити сертифікат"/>
    <hyperlink ref="E631" r:id="rId630" tooltip="Завантажити сертифікат" display="Завантажити сертифікат"/>
    <hyperlink ref="E632" r:id="rId631" tooltip="Завантажити сертифікат" display="Завантажити сертифікат"/>
    <hyperlink ref="E633" r:id="rId632" tooltip="Завантажити сертифікат" display="Завантажити сертифікат"/>
    <hyperlink ref="E634" r:id="rId633" tooltip="Завантажити сертифікат" display="Завантажити сертифікат"/>
    <hyperlink ref="E635" r:id="rId634" tooltip="Завантажити сертифікат" display="Завантажити сертифікат"/>
    <hyperlink ref="E636" r:id="rId635" tooltip="Завантажити сертифікат" display="Завантажити сертифікат"/>
    <hyperlink ref="E637" r:id="rId636" tooltip="Завантажити сертифікат" display="Завантажити сертифікат"/>
    <hyperlink ref="E638" r:id="rId637" tooltip="Завантажити сертифікат" display="Завантажити сертифікат"/>
    <hyperlink ref="E639" r:id="rId638" tooltip="Завантажити сертифікат" display="Завантажити сертифікат"/>
    <hyperlink ref="E640" r:id="rId639" tooltip="Завантажити сертифікат" display="Завантажити сертифікат"/>
    <hyperlink ref="E641" r:id="rId640" tooltip="Завантажити сертифікат" display="Завантажити сертифікат"/>
    <hyperlink ref="E642" r:id="rId641" tooltip="Завантажити сертифікат" display="Завантажити сертифікат"/>
    <hyperlink ref="E643" r:id="rId642" tooltip="Завантажити сертифікат" display="Завантажити сертифікат"/>
    <hyperlink ref="E644" r:id="rId643" tooltip="Завантажити сертифікат" display="Завантажити сертифікат"/>
    <hyperlink ref="E645" r:id="rId644" tooltip="Завантажити сертифікат" display="Завантажити сертифікат"/>
    <hyperlink ref="E646" r:id="rId645" tooltip="Завантажити сертифікат" display="Завантажити сертифікат"/>
    <hyperlink ref="E647" r:id="rId646" tooltip="Завантажити сертифікат" display="Завантажити сертифікат"/>
    <hyperlink ref="E648" r:id="rId647" tooltip="Завантажити сертифікат" display="Завантажити сертифікат"/>
    <hyperlink ref="E649" r:id="rId648" tooltip="Завантажити сертифікат" display="Завантажити сертифікат"/>
    <hyperlink ref="E650" r:id="rId649" tooltip="Завантажити сертифікат" display="Завантажити сертифікат"/>
    <hyperlink ref="E651" r:id="rId650" tooltip="Завантажити сертифікат" display="Завантажити сертифікат"/>
    <hyperlink ref="E652" r:id="rId651" tooltip="Завантажити сертифікат" display="Завантажити сертифікат"/>
    <hyperlink ref="E653" r:id="rId652" tooltip="Завантажити сертифікат" display="Завантажити сертифікат"/>
    <hyperlink ref="E654" r:id="rId653" tooltip="Завантажити сертифікат" display="Завантажити сертифікат"/>
    <hyperlink ref="E655" r:id="rId654" tooltip="Завантажити сертифікат" display="Завантажити сертифікат"/>
    <hyperlink ref="E656" r:id="rId655" tooltip="Завантажити сертифікат" display="Завантажити сертифікат"/>
    <hyperlink ref="E657" r:id="rId656" tooltip="Завантажити сертифікат" display="Завантажити сертифікат"/>
    <hyperlink ref="E658" r:id="rId657" tooltip="Завантажити сертифікат" display="Завантажити сертифікат"/>
    <hyperlink ref="E659" r:id="rId658" tooltip="Завантажити сертифікат" display="Завантажити сертифікат"/>
    <hyperlink ref="E660" r:id="rId659" tooltip="Завантажити сертифікат" display="Завантажити сертифікат"/>
    <hyperlink ref="E661" r:id="rId660" tooltip="Завантажити сертифікат" display="Завантажити сертифікат"/>
    <hyperlink ref="E662" r:id="rId661" tooltip="Завантажити сертифікат" display="Завантажити сертифікат"/>
    <hyperlink ref="E663" r:id="rId662" tooltip="Завантажити сертифікат" display="Завантажити сертифікат"/>
    <hyperlink ref="E664" r:id="rId663" tooltip="Завантажити сертифікат" display="Завантажити сертифікат"/>
    <hyperlink ref="E665" r:id="rId664" tooltip="Завантажити сертифікат" display="Завантажити сертифікат"/>
    <hyperlink ref="E666" r:id="rId665" tooltip="Завантажити сертифікат" display="Завантажити сертифікат"/>
    <hyperlink ref="E667" r:id="rId666" tooltip="Завантажити сертифікат" display="Завантажити сертифікат"/>
    <hyperlink ref="E668" r:id="rId667" tooltip="Завантажити сертифікат" display="Завантажити сертифікат"/>
    <hyperlink ref="E669" r:id="rId668" tooltip="Завантажити сертифікат" display="Завантажити сертифікат"/>
    <hyperlink ref="E670" r:id="rId669" tooltip="Завантажити сертифікат" display="Завантажити сертифікат"/>
    <hyperlink ref="E671" r:id="rId670" tooltip="Завантажити сертифікат" display="Завантажити сертифікат"/>
    <hyperlink ref="E672" r:id="rId671" tooltip="Завантажити сертифікат" display="Завантажити сертифікат"/>
    <hyperlink ref="E673" r:id="rId672" tooltip="Завантажити сертифікат" display="Завантажити сертифікат"/>
    <hyperlink ref="E674" r:id="rId673" tooltip="Завантажити сертифікат" display="Завантажити сертифікат"/>
    <hyperlink ref="E675" r:id="rId674" tooltip="Завантажити сертифікат" display="Завантажити сертифікат"/>
    <hyperlink ref="E676" r:id="rId675" tooltip="Завантажити сертифікат" display="Завантажити сертифікат"/>
    <hyperlink ref="E677" r:id="rId676" tooltip="Завантажити сертифікат" display="Завантажити сертифікат"/>
    <hyperlink ref="E678" r:id="rId677" tooltip="Завантажити сертифікат" display="Завантажити сертифікат"/>
    <hyperlink ref="E679" r:id="rId678" tooltip="Завантажити сертифікат" display="Завантажити сертифікат"/>
    <hyperlink ref="E680" r:id="rId679" tooltip="Завантажити сертифікат" display="Завантажити сертифікат"/>
    <hyperlink ref="E681" r:id="rId680" tooltip="Завантажити сертифікат" display="Завантажити сертифікат"/>
    <hyperlink ref="E682" r:id="rId681" tooltip="Завантажити сертифікат" display="Завантажити сертифікат"/>
    <hyperlink ref="E683" r:id="rId682" tooltip="Завантажити сертифікат" display="Завантажити сертифікат"/>
    <hyperlink ref="E684" r:id="rId683" tooltip="Завантажити сертифікат" display="Завантажити сертифікат"/>
    <hyperlink ref="E685" r:id="rId684" tooltip="Завантажити сертифікат" display="Завантажити сертифікат"/>
    <hyperlink ref="E686" r:id="rId685" tooltip="Завантажити сертифікат" display="Завантажити сертифікат"/>
    <hyperlink ref="E687" r:id="rId686" tooltip="Завантажити сертифікат" display="Завантажити сертифікат"/>
    <hyperlink ref="E688" r:id="rId687" tooltip="Завантажити сертифікат" display="Завантажити сертифікат"/>
    <hyperlink ref="E689" r:id="rId688" tooltip="Завантажити сертифікат" display="Завантажити сертифікат"/>
    <hyperlink ref="E690" r:id="rId689" tooltip="Завантажити сертифікат" display="Завантажити сертифікат"/>
    <hyperlink ref="E691" r:id="rId690" tooltip="Завантажити сертифікат" display="Завантажити сертифікат"/>
    <hyperlink ref="E692" r:id="rId691" tooltip="Завантажити сертифікат" display="Завантажити сертифікат"/>
    <hyperlink ref="E693" r:id="rId692" tooltip="Завантажити сертифікат" display="Завантажити сертифікат"/>
    <hyperlink ref="E694" r:id="rId693" tooltip="Завантажити сертифікат" display="Завантажити сертифікат"/>
    <hyperlink ref="E695" r:id="rId694" tooltip="Завантажити сертифікат" display="Завантажити сертифікат"/>
    <hyperlink ref="E696" r:id="rId695" tooltip="Завантажити сертифікат" display="Завантажити сертифікат"/>
    <hyperlink ref="E697" r:id="rId696" tooltip="Завантажити сертифікат" display="Завантажити сертифікат"/>
    <hyperlink ref="E698" r:id="rId697" tooltip="Завантажити сертифікат" display="Завантажити сертифікат"/>
    <hyperlink ref="E699" r:id="rId698" tooltip="Завантажити сертифікат" display="Завантажити сертифікат"/>
    <hyperlink ref="E700" r:id="rId699" tooltip="Завантажити сертифікат" display="Завантажити сертифікат"/>
    <hyperlink ref="E701" r:id="rId700" tooltip="Завантажити сертифікат" display="Завантажити сертифікат"/>
    <hyperlink ref="E702" r:id="rId701" tooltip="Завантажити сертифікат" display="Завантажити сертифікат"/>
    <hyperlink ref="E703" r:id="rId702" tooltip="Завантажити сертифікат" display="Завантажити сертифікат"/>
    <hyperlink ref="E704" r:id="rId703" tooltip="Завантажити сертифікат" display="Завантажити сертифікат"/>
    <hyperlink ref="E705" r:id="rId704" tooltip="Завантажити сертифікат" display="Завантажити сертифікат"/>
    <hyperlink ref="E706" r:id="rId705" tooltip="Завантажити сертифікат" display="Завантажити сертифікат"/>
    <hyperlink ref="E707" r:id="rId706" tooltip="Завантажити сертифікат" display="Завантажити сертифікат"/>
    <hyperlink ref="E708" r:id="rId707" tooltip="Завантажити сертифікат" display="Завантажити сертифікат"/>
    <hyperlink ref="E709" r:id="rId708" tooltip="Завантажити сертифікат" display="Завантажити сертифікат"/>
    <hyperlink ref="E710" r:id="rId709" tooltip="Завантажити сертифікат" display="Завантажити сертифікат"/>
    <hyperlink ref="E711" r:id="rId710" tooltip="Завантажити сертифікат" display="Завантажити сертифікат"/>
    <hyperlink ref="E712" r:id="rId711" tooltip="Завантажити сертифікат" display="Завантажити сертифікат"/>
    <hyperlink ref="E713" r:id="rId712" tooltip="Завантажити сертифікат" display="Завантажити сертифікат"/>
    <hyperlink ref="E714" r:id="rId713" tooltip="Завантажити сертифікат" display="Завантажити сертифікат"/>
    <hyperlink ref="E715" r:id="rId714" tooltip="Завантажити сертифікат" display="Завантажити сертифікат"/>
    <hyperlink ref="E716" r:id="rId715" tooltip="Завантажити сертифікат" display="Завантажити сертифікат"/>
    <hyperlink ref="E717" r:id="rId716" tooltip="Завантажити сертифікат" display="Завантажити сертифікат"/>
    <hyperlink ref="E718" r:id="rId717" tooltip="Завантажити сертифікат" display="Завантажити сертифікат"/>
    <hyperlink ref="E719" r:id="rId718" tooltip="Завантажити сертифікат" display="Завантажити сертифікат"/>
    <hyperlink ref="E720" r:id="rId719" tooltip="Завантажити сертифікат" display="Завантажити сертифікат"/>
    <hyperlink ref="E721" r:id="rId720" tooltip="Завантажити сертифікат" display="Завантажити сертифікат"/>
    <hyperlink ref="E722" r:id="rId721" tooltip="Завантажити сертифікат" display="Завантажити сертифікат"/>
    <hyperlink ref="E723" r:id="rId722" tooltip="Завантажити сертифікат" display="Завантажити сертифікат"/>
    <hyperlink ref="E724" r:id="rId723" tooltip="Завантажити сертифікат" display="Завантажити сертифікат"/>
    <hyperlink ref="E725" r:id="rId724" tooltip="Завантажити сертифікат" display="Завантажити сертифікат"/>
    <hyperlink ref="E726" r:id="rId725" tooltip="Завантажити сертифікат" display="Завантажити сертифікат"/>
    <hyperlink ref="E727" r:id="rId726" tooltip="Завантажити сертифікат" display="Завантажити сертифікат"/>
    <hyperlink ref="E728" r:id="rId727" tooltip="Завантажити сертифікат" display="Завантажити сертифікат"/>
    <hyperlink ref="E729" r:id="rId728" tooltip="Завантажити сертифікат" display="Завантажити сертифікат"/>
    <hyperlink ref="E730" r:id="rId729" tooltip="Завантажити сертифікат" display="Завантажити сертифікат"/>
    <hyperlink ref="E731" r:id="rId730" tooltip="Завантажити сертифікат" display="Завантажити сертифікат"/>
    <hyperlink ref="E732" r:id="rId731" tooltip="Завантажити сертифікат" display="Завантажити сертифікат"/>
    <hyperlink ref="E733" r:id="rId732" tooltip="Завантажити сертифікат" display="Завантажити сертифікат"/>
    <hyperlink ref="E734" r:id="rId733" tooltip="Завантажити сертифікат" display="Завантажити сертифікат"/>
    <hyperlink ref="E735" r:id="rId734" tooltip="Завантажити сертифікат" display="Завантажити сертифікат"/>
    <hyperlink ref="E736" r:id="rId735" tooltip="Завантажити сертифікат" display="Завантажити сертифікат"/>
    <hyperlink ref="E737" r:id="rId736" tooltip="Завантажити сертифікат" display="Завантажити сертифікат"/>
    <hyperlink ref="E738" r:id="rId737" tooltip="Завантажити сертифікат" display="Завантажити сертифікат"/>
    <hyperlink ref="E739" r:id="rId738" tooltip="Завантажити сертифікат" display="Завантажити сертифікат"/>
    <hyperlink ref="E740" r:id="rId739" tooltip="Завантажити сертифікат" display="Завантажити сертифікат"/>
    <hyperlink ref="E741" r:id="rId740" tooltip="Завантажити сертифікат" display="Завантажити сертифікат"/>
    <hyperlink ref="E742" r:id="rId741" tooltip="Завантажити сертифікат" display="Завантажити сертифікат"/>
    <hyperlink ref="E743" r:id="rId742" tooltip="Завантажити сертифікат" display="Завантажити сертифікат"/>
    <hyperlink ref="E744" r:id="rId743" tooltip="Завантажити сертифікат" display="Завантажити сертифікат"/>
    <hyperlink ref="E745" r:id="rId744" tooltip="Завантажити сертифікат" display="Завантажити сертифікат"/>
    <hyperlink ref="E746" r:id="rId745" tooltip="Завантажити сертифікат" display="Завантажити сертифікат"/>
    <hyperlink ref="E747" r:id="rId746" tooltip="Завантажити сертифікат" display="Завантажити сертифікат"/>
    <hyperlink ref="E748" r:id="rId747" tooltip="Завантажити сертифікат" display="Завантажити сертифікат"/>
    <hyperlink ref="E749" r:id="rId748" tooltip="Завантажити сертифікат" display="Завантажити сертифікат"/>
    <hyperlink ref="E750" r:id="rId749" tooltip="Завантажити сертифікат" display="Завантажити сертифікат"/>
    <hyperlink ref="E751" r:id="rId750" tooltip="Завантажити сертифікат" display="Завантажити сертифікат"/>
    <hyperlink ref="E752" r:id="rId751" tooltip="Завантажити сертифікат" display="Завантажити сертифікат"/>
    <hyperlink ref="E753" r:id="rId752" tooltip="Завантажити сертифікат" display="Завантажити сертифікат"/>
    <hyperlink ref="E754" r:id="rId753" tooltip="Завантажити сертифікат" display="Завантажити сертифікат"/>
    <hyperlink ref="E755" r:id="rId754" tooltip="Завантажити сертифікат" display="Завантажити сертифікат"/>
    <hyperlink ref="E756" r:id="rId755" tooltip="Завантажити сертифікат" display="Завантажити сертифікат"/>
    <hyperlink ref="E757" r:id="rId756" tooltip="Завантажити сертифікат" display="Завантажити сертифікат"/>
    <hyperlink ref="E758" r:id="rId757" tooltip="Завантажити сертифікат" display="Завантажити сертифікат"/>
    <hyperlink ref="E759" r:id="rId758" tooltip="Завантажити сертифікат" display="Завантажити сертифікат"/>
    <hyperlink ref="E760" r:id="rId759" tooltip="Завантажити сертифікат" display="Завантажити сертифікат"/>
    <hyperlink ref="E761" r:id="rId760" tooltip="Завантажити сертифікат" display="Завантажити сертифікат"/>
    <hyperlink ref="E762" r:id="rId761" tooltip="Завантажити сертифікат" display="Завантажити сертифікат"/>
    <hyperlink ref="E763" r:id="rId762" tooltip="Завантажити сертифікат" display="Завантажити сертифікат"/>
    <hyperlink ref="E764" r:id="rId763" tooltip="Завантажити сертифікат" display="Завантажити сертифікат"/>
    <hyperlink ref="E765" r:id="rId764" tooltip="Завантажити сертифікат" display="Завантажити сертифікат"/>
    <hyperlink ref="E766" r:id="rId765" tooltip="Завантажити сертифікат" display="Завантажити сертифікат"/>
    <hyperlink ref="E767" r:id="rId766" tooltip="Завантажити сертифікат" display="Завантажити сертифікат"/>
    <hyperlink ref="E768" r:id="rId767" tooltip="Завантажити сертифікат" display="Завантажити сертифікат"/>
    <hyperlink ref="E769" r:id="rId768" tooltip="Завантажити сертифікат" display="Завантажити сертифікат"/>
    <hyperlink ref="E770" r:id="rId769" tooltip="Завантажити сертифікат" display="Завантажити сертифікат"/>
    <hyperlink ref="E771" r:id="rId770" tooltip="Завантажити сертифікат" display="Завантажити сертифікат"/>
    <hyperlink ref="E772" r:id="rId771" tooltip="Завантажити сертифікат" display="Завантажити сертифікат"/>
    <hyperlink ref="E773" r:id="rId772" tooltip="Завантажити сертифікат" display="Завантажити сертифікат"/>
    <hyperlink ref="E774" r:id="rId773" tooltip="Завантажити сертифікат" display="Завантажити сертифікат"/>
    <hyperlink ref="E775" r:id="rId774" tooltip="Завантажити сертифікат" display="Завантажити сертифікат"/>
    <hyperlink ref="E776" r:id="rId775" tooltip="Завантажити сертифікат" display="Завантажити сертифікат"/>
    <hyperlink ref="E777" r:id="rId776" tooltip="Завантажити сертифікат" display="Завантажити сертифікат"/>
    <hyperlink ref="E778" r:id="rId777" tooltip="Завантажити сертифікат" display="Завантажити сертифікат"/>
    <hyperlink ref="E779" r:id="rId778" tooltip="Завантажити сертифікат" display="Завантажити сертифікат"/>
    <hyperlink ref="E780" r:id="rId779" tooltip="Завантажити сертифікат" display="Завантажити сертифікат"/>
    <hyperlink ref="E781" r:id="rId780" tooltip="Завантажити сертифікат" display="Завантажити сертифікат"/>
    <hyperlink ref="E782" r:id="rId781" tooltip="Завантажити сертифікат" display="Завантажити сертифікат"/>
    <hyperlink ref="E783" r:id="rId782" tooltip="Завантажити сертифікат" display="Завантажити сертифікат"/>
    <hyperlink ref="E784" r:id="rId783" tooltip="Завантажити сертифікат" display="Завантажити сертифікат"/>
    <hyperlink ref="E785" r:id="rId784" tooltip="Завантажити сертифікат" display="Завантажити сертифікат"/>
    <hyperlink ref="E786" r:id="rId785" tooltip="Завантажити сертифікат" display="Завантажити сертифікат"/>
    <hyperlink ref="E787" r:id="rId786" tooltip="Завантажити сертифікат" display="Завантажити сертифікат"/>
    <hyperlink ref="E788" r:id="rId787" tooltip="Завантажити сертифікат" display="Завантажити сертифікат"/>
    <hyperlink ref="E789" r:id="rId788" tooltip="Завантажити сертифікат" display="Завантажити сертифікат"/>
    <hyperlink ref="E790" r:id="rId789" tooltip="Завантажити сертифікат" display="Завантажити сертифікат"/>
    <hyperlink ref="E791" r:id="rId790" tooltip="Завантажити сертифікат" display="Завантажити сертифікат"/>
    <hyperlink ref="E792" r:id="rId791" tooltip="Завантажити сертифікат" display="Завантажити сертифікат"/>
    <hyperlink ref="E793" r:id="rId792" tooltip="Завантажити сертифікат" display="Завантажити сертифікат"/>
    <hyperlink ref="E794" r:id="rId793" tooltip="Завантажити сертифікат" display="Завантажити сертифікат"/>
    <hyperlink ref="E795" r:id="rId794" tooltip="Завантажити сертифікат" display="Завантажити сертифікат"/>
    <hyperlink ref="E796" r:id="rId795" tooltip="Завантажити сертифікат" display="Завантажити сертифікат"/>
    <hyperlink ref="E797" r:id="rId796" tooltip="Завантажити сертифікат" display="Завантажити сертифікат"/>
    <hyperlink ref="E798" r:id="rId797" tooltip="Завантажити сертифікат" display="Завантажити сертифікат"/>
    <hyperlink ref="E799" r:id="rId798" tooltip="Завантажити сертифікат" display="Завантажити сертифікат"/>
    <hyperlink ref="E800" r:id="rId799" tooltip="Завантажити сертифікат" display="Завантажити сертифікат"/>
    <hyperlink ref="E801" r:id="rId800" tooltip="Завантажити сертифікат" display="Завантажити сертифікат"/>
    <hyperlink ref="E802" r:id="rId801" tooltip="Завантажити сертифікат" display="Завантажити сертифікат"/>
    <hyperlink ref="E803" r:id="rId802" tooltip="Завантажити сертифікат" display="Завантажити сертифікат"/>
    <hyperlink ref="E804" r:id="rId803" tooltip="Завантажити сертифікат" display="Завантажити сертифікат"/>
    <hyperlink ref="E805" r:id="rId804" tooltip="Завантажити сертифікат" display="Завантажити сертифікат"/>
    <hyperlink ref="E806" r:id="rId805" tooltip="Завантажити сертифікат" display="Завантажити сертифікат"/>
    <hyperlink ref="E807" r:id="rId806" tooltip="Завантажити сертифікат" display="Завантажити сертифікат"/>
    <hyperlink ref="E808" r:id="rId807" tooltip="Завантажити сертифікат" display="Завантажити сертифікат"/>
    <hyperlink ref="E809" r:id="rId808" tooltip="Завантажити сертифікат" display="Завантажити сертифікат"/>
    <hyperlink ref="E810" r:id="rId809" tooltip="Завантажити сертифікат" display="Завантажити сертифікат"/>
    <hyperlink ref="E811" r:id="rId810" tooltip="Завантажити сертифікат" display="Завантажити сертифікат"/>
    <hyperlink ref="E812" r:id="rId811" tooltip="Завантажити сертифікат" display="Завантажити сертифікат"/>
    <hyperlink ref="E813" r:id="rId812" tooltip="Завантажити сертифікат" display="Завантажити сертифікат"/>
    <hyperlink ref="E814" r:id="rId813" tooltip="Завантажити сертифікат" display="Завантажити сертифікат"/>
    <hyperlink ref="E815" r:id="rId814" tooltip="Завантажити сертифікат" display="Завантажити сертифікат"/>
    <hyperlink ref="E816" r:id="rId815" tooltip="Завантажити сертифікат" display="Завантажити сертифікат"/>
    <hyperlink ref="E817" r:id="rId816" tooltip="Завантажити сертифікат" display="Завантажити сертифікат"/>
    <hyperlink ref="E818" r:id="rId817" tooltip="Завантажити сертифікат" display="Завантажити сертифікат"/>
    <hyperlink ref="E819" r:id="rId818" tooltip="Завантажити сертифікат" display="Завантажити сертифікат"/>
    <hyperlink ref="E820" r:id="rId819" tooltip="Завантажити сертифікат" display="Завантажити сертифікат"/>
    <hyperlink ref="E821" r:id="rId820" tooltip="Завантажити сертифікат" display="Завантажити сертифікат"/>
    <hyperlink ref="E822" r:id="rId821" tooltip="Завантажити сертифікат" display="Завантажити сертифікат"/>
    <hyperlink ref="E823" r:id="rId822" tooltip="Завантажити сертифікат" display="Завантажити сертифікат"/>
    <hyperlink ref="E824" r:id="rId823" tooltip="Завантажити сертифікат" display="Завантажити сертифікат"/>
    <hyperlink ref="E825" r:id="rId824" tooltip="Завантажити сертифікат" display="Завантажити сертифікат"/>
    <hyperlink ref="E826" r:id="rId825" tooltip="Завантажити сертифікат" display="Завантажити сертифікат"/>
    <hyperlink ref="E827" r:id="rId826" tooltip="Завантажити сертифікат" display="Завантажити сертифікат"/>
    <hyperlink ref="E828" r:id="rId827" tooltip="Завантажити сертифікат" display="Завантажити сертифікат"/>
    <hyperlink ref="E829" r:id="rId828" tooltip="Завантажити сертифікат" display="Завантажити сертифікат"/>
    <hyperlink ref="E830" r:id="rId829" tooltip="Завантажити сертифікат" display="Завантажити сертифікат"/>
    <hyperlink ref="E831" r:id="rId830" tooltip="Завантажити сертифікат" display="Завантажити сертифікат"/>
    <hyperlink ref="E832" r:id="rId831" tooltip="Завантажити сертифікат" display="Завантажити сертифікат"/>
    <hyperlink ref="E833" r:id="rId832" tooltip="Завантажити сертифікат" display="Завантажити сертифікат"/>
    <hyperlink ref="E834" r:id="rId833" tooltip="Завантажити сертифікат" display="Завантажити сертифікат"/>
    <hyperlink ref="E835" r:id="rId834" tooltip="Завантажити сертифікат" display="Завантажити сертифікат"/>
    <hyperlink ref="E836" r:id="rId835" tooltip="Завантажити сертифікат" display="Завантажити сертифікат"/>
    <hyperlink ref="E837" r:id="rId836" tooltip="Завантажити сертифікат" display="Завантажити сертифікат"/>
    <hyperlink ref="E838" r:id="rId837" tooltip="Завантажити сертифікат" display="Завантажити сертифікат"/>
    <hyperlink ref="E839" r:id="rId838" tooltip="Завантажити сертифікат" display="Завантажити сертифікат"/>
    <hyperlink ref="E840" r:id="rId839" tooltip="Завантажити сертифікат" display="Завантажити сертифікат"/>
    <hyperlink ref="E841" r:id="rId840" tooltip="Завантажити сертифікат" display="Завантажити сертифікат"/>
    <hyperlink ref="E842" r:id="rId841" tooltip="Завантажити сертифікат" display="Завантажити сертифікат"/>
    <hyperlink ref="E843" r:id="rId842" tooltip="Завантажити сертифікат" display="Завантажити сертифікат"/>
    <hyperlink ref="E844" r:id="rId843" tooltip="Завантажити сертифікат" display="Завантажити сертифікат"/>
    <hyperlink ref="E845" r:id="rId844" tooltip="Завантажити сертифікат" display="Завантажити сертифікат"/>
    <hyperlink ref="E846" r:id="rId845" tooltip="Завантажити сертифікат" display="Завантажити сертифікат"/>
    <hyperlink ref="E847" r:id="rId846" tooltip="Завантажити сертифікат" display="Завантажити сертифікат"/>
    <hyperlink ref="E848" r:id="rId847" tooltip="Завантажити сертифікат" display="Завантажити сертифікат"/>
    <hyperlink ref="E849" r:id="rId848" tooltip="Завантажити сертифікат" display="Завантажити сертифікат"/>
    <hyperlink ref="E850" r:id="rId849" tooltip="Завантажити сертифікат" display="Завантажити сертифікат"/>
    <hyperlink ref="E851" r:id="rId850" tooltip="Завантажити сертифікат" display="Завантажити сертифікат"/>
    <hyperlink ref="E852" r:id="rId851" tooltip="Завантажити сертифікат" display="Завантажити сертифікат"/>
    <hyperlink ref="E853" r:id="rId852" tooltip="Завантажити сертифікат" display="Завантажити сертифікат"/>
    <hyperlink ref="E854" r:id="rId853" tooltip="Завантажити сертифікат" display="Завантажити сертифікат"/>
    <hyperlink ref="E855" r:id="rId854" tooltip="Завантажити сертифікат" display="Завантажити сертифікат"/>
    <hyperlink ref="E856" r:id="rId855" tooltip="Завантажити сертифікат" display="Завантажити сертифікат"/>
    <hyperlink ref="E857" r:id="rId856" tooltip="Завантажити сертифікат" display="Завантажити сертифікат"/>
    <hyperlink ref="E858" r:id="rId857" tooltip="Завантажити сертифікат" display="Завантажити сертифікат"/>
    <hyperlink ref="E859" r:id="rId858" tooltip="Завантажити сертифікат" display="Завантажити сертифікат"/>
    <hyperlink ref="E860" r:id="rId859" tooltip="Завантажити сертифікат" display="Завантажити сертифікат"/>
    <hyperlink ref="E861" r:id="rId860" tooltip="Завантажити сертифікат" display="Завантажити сертифікат"/>
    <hyperlink ref="E862" r:id="rId861" tooltip="Завантажити сертифікат" display="Завантажити сертифікат"/>
    <hyperlink ref="E863" r:id="rId862" tooltip="Завантажити сертифікат" display="Завантажити сертифікат"/>
    <hyperlink ref="E864" r:id="rId863" tooltip="Завантажити сертифікат" display="Завантажити сертифікат"/>
    <hyperlink ref="E865" r:id="rId864" tooltip="Завантажити сертифікат" display="Завантажити сертифікат"/>
    <hyperlink ref="E866" r:id="rId865" tooltip="Завантажити сертифікат" display="Завантажити сертифікат"/>
    <hyperlink ref="E867" r:id="rId866" tooltip="Завантажити сертифікат" display="Завантажити сертифікат"/>
    <hyperlink ref="E868" r:id="rId867" tooltip="Завантажити сертифікат" display="Завантажити сертифікат"/>
    <hyperlink ref="E869" r:id="rId868" tooltip="Завантажити сертифікат" display="Завантажити сертифікат"/>
    <hyperlink ref="E870" r:id="rId869" tooltip="Завантажити сертифікат" display="Завантажити сертифікат"/>
    <hyperlink ref="E871" r:id="rId870" tooltip="Завантажити сертифікат" display="Завантажити сертифікат"/>
    <hyperlink ref="E872" r:id="rId871" tooltip="Завантажити сертифікат" display="Завантажити сертифікат"/>
    <hyperlink ref="E873" r:id="rId872" tooltip="Завантажити сертифікат" display="Завантажити сертифікат"/>
    <hyperlink ref="E874" r:id="rId873" tooltip="Завантажити сертифікат" display="Завантажити сертифікат"/>
    <hyperlink ref="E875" r:id="rId874" tooltip="Завантажити сертифікат" display="Завантажити сертифікат"/>
    <hyperlink ref="E876" r:id="rId875" tooltip="Завантажити сертифікат" display="Завантажити сертифікат"/>
    <hyperlink ref="E877" r:id="rId876" tooltip="Завантажити сертифікат" display="Завантажити сертифікат"/>
    <hyperlink ref="E878" r:id="rId877" tooltip="Завантажити сертифікат" display="Завантажити сертифікат"/>
    <hyperlink ref="E879" r:id="rId878" tooltip="Завантажити сертифікат" display="Завантажити сертифікат"/>
    <hyperlink ref="E880" r:id="rId879" tooltip="Завантажити сертифікат" display="Завантажити сертифікат"/>
    <hyperlink ref="E881" r:id="rId880" tooltip="Завантажити сертифікат" display="Завантажити сертифікат"/>
    <hyperlink ref="E882" r:id="rId881" tooltip="Завантажити сертифікат" display="Завантажити сертифікат"/>
    <hyperlink ref="E883" r:id="rId882" tooltip="Завантажити сертифікат" display="Завантажити сертифікат"/>
    <hyperlink ref="E884" r:id="rId883" tooltip="Завантажити сертифікат" display="Завантажити сертифікат"/>
    <hyperlink ref="E885" r:id="rId884" tooltip="Завантажити сертифікат" display="Завантажити сертифікат"/>
    <hyperlink ref="E886" r:id="rId885" tooltip="Завантажити сертифікат" display="Завантажити сертифікат"/>
    <hyperlink ref="E887" r:id="rId886" tooltip="Завантажити сертифікат" display="Завантажити сертифікат"/>
    <hyperlink ref="E888" r:id="rId887" tooltip="Завантажити сертифікат" display="Завантажити сертифікат"/>
    <hyperlink ref="E889" r:id="rId888" tooltip="Завантажити сертифікат" display="Завантажити сертифікат"/>
    <hyperlink ref="E890" r:id="rId889" tooltip="Завантажити сертифікат" display="Завантажити сертифікат"/>
    <hyperlink ref="E891" r:id="rId890" tooltip="Завантажити сертифікат" display="Завантажити сертифікат"/>
    <hyperlink ref="E892" r:id="rId891" tooltip="Завантажити сертифікат" display="Завантажити сертифікат"/>
    <hyperlink ref="E893" r:id="rId892" tooltip="Завантажити сертифікат" display="Завантажити сертифікат"/>
    <hyperlink ref="E894" r:id="rId893" tooltip="Завантажити сертифікат" display="Завантажити сертифікат"/>
    <hyperlink ref="E895" r:id="rId894" tooltip="Завантажити сертифікат" display="Завантажити сертифікат"/>
    <hyperlink ref="E896" r:id="rId895" tooltip="Завантажити сертифікат" display="Завантажити сертифікат"/>
    <hyperlink ref="E897" r:id="rId896" tooltip="Завантажити сертифікат" display="Завантажити сертифікат"/>
    <hyperlink ref="E898" r:id="rId897" tooltip="Завантажити сертифікат" display="Завантажити сертифікат"/>
    <hyperlink ref="E899" r:id="rId898" tooltip="Завантажити сертифікат" display="Завантажити сертифікат"/>
    <hyperlink ref="E900" r:id="rId899" tooltip="Завантажити сертифікат" display="Завантажити сертифікат"/>
    <hyperlink ref="E901" r:id="rId900" tooltip="Завантажити сертифікат" display="Завантажити сертифікат"/>
    <hyperlink ref="E902" r:id="rId901" tooltip="Завантажити сертифікат" display="Завантажити сертифікат"/>
    <hyperlink ref="E903" r:id="rId902" tooltip="Завантажити сертифікат" display="Завантажити сертифікат"/>
    <hyperlink ref="E904" r:id="rId903" tooltip="Завантажити сертифікат" display="Завантажити сертифікат"/>
    <hyperlink ref="E905" r:id="rId904" tooltip="Завантажити сертифікат" display="Завантажити сертифікат"/>
    <hyperlink ref="E906" r:id="rId905" tooltip="Завантажити сертифікат" display="Завантажити сертифікат"/>
    <hyperlink ref="E907" r:id="rId906" tooltip="Завантажити сертифікат" display="Завантажити сертифікат"/>
    <hyperlink ref="E908" r:id="rId907" tooltip="Завантажити сертифікат" display="Завантажити сертифікат"/>
    <hyperlink ref="E909" r:id="rId908" tooltip="Завантажити сертифікат" display="Завантажити сертифікат"/>
    <hyperlink ref="E910" r:id="rId909" tooltip="Завантажити сертифікат" display="Завантажити сертифікат"/>
    <hyperlink ref="E911" r:id="rId910" tooltip="Завантажити сертифікат" display="Завантажити сертифікат"/>
    <hyperlink ref="E912" r:id="rId911" tooltip="Завантажити сертифікат" display="Завантажити сертифікат"/>
    <hyperlink ref="E913" r:id="rId912" tooltip="Завантажити сертифікат" display="Завантажити сертифікат"/>
    <hyperlink ref="E914" r:id="rId913" tooltip="Завантажити сертифікат" display="Завантажити сертифікат"/>
    <hyperlink ref="E915" r:id="rId914" tooltip="Завантажити сертифікат" display="Завантажити сертифікат"/>
    <hyperlink ref="E916" r:id="rId915" tooltip="Завантажити сертифікат" display="Завантажити сертифікат"/>
    <hyperlink ref="E917" r:id="rId916" tooltip="Завантажити сертифікат" display="Завантажити сертифікат"/>
    <hyperlink ref="E918" r:id="rId917" tooltip="Завантажити сертифікат" display="Завантажити сертифікат"/>
    <hyperlink ref="E919" r:id="rId918" tooltip="Завантажити сертифікат" display="Завантажити сертифікат"/>
    <hyperlink ref="E920" r:id="rId919" tooltip="Завантажити сертифікат" display="Завантажити сертифікат"/>
    <hyperlink ref="E921" r:id="rId920" tooltip="Завантажити сертифікат" display="Завантажити сертифікат"/>
    <hyperlink ref="E922" r:id="rId921" tooltip="Завантажити сертифікат" display="Завантажити сертифікат"/>
    <hyperlink ref="E923" r:id="rId922" tooltip="Завантажити сертифікат" display="Завантажити сертифікат"/>
    <hyperlink ref="E924" r:id="rId923" tooltip="Завантажити сертифікат" display="Завантажити сертифікат"/>
    <hyperlink ref="E925" r:id="rId924" tooltip="Завантажити сертифікат" display="Завантажити сертифікат"/>
    <hyperlink ref="E926" r:id="rId925" tooltip="Завантажити сертифікат" display="Завантажити сертифікат"/>
    <hyperlink ref="E927" r:id="rId926" tooltip="Завантажити сертифікат" display="Завантажити сертифікат"/>
    <hyperlink ref="E928" r:id="rId927" tooltip="Завантажити сертифікат" display="Завантажити сертифікат"/>
    <hyperlink ref="E929" r:id="rId928" tooltip="Завантажити сертифікат" display="Завантажити сертифікат"/>
    <hyperlink ref="E930" r:id="rId929" tooltip="Завантажити сертифікат" display="Завантажити сертифікат"/>
    <hyperlink ref="E931" r:id="rId930" tooltip="Завантажити сертифікат" display="Завантажити сертифікат"/>
    <hyperlink ref="E932" r:id="rId931" tooltip="Завантажити сертифікат" display="Завантажити сертифікат"/>
    <hyperlink ref="E933" r:id="rId932" tooltip="Завантажити сертифікат" display="Завантажити сертифікат"/>
    <hyperlink ref="E934" r:id="rId933" tooltip="Завантажити сертифікат" display="Завантажити сертифікат"/>
    <hyperlink ref="E935" r:id="rId934" tooltip="Завантажити сертифікат" display="Завантажити сертифікат"/>
    <hyperlink ref="E936" r:id="rId935" tooltip="Завантажити сертифікат" display="Завантажити сертифікат"/>
    <hyperlink ref="E937" r:id="rId936" tooltip="Завантажити сертифікат" display="Завантажити сертифікат"/>
    <hyperlink ref="E938" r:id="rId937" tooltip="Завантажити сертифікат" display="Завантажити сертифікат"/>
    <hyperlink ref="E939" r:id="rId938" tooltip="Завантажити сертифікат" display="Завантажити сертифікат"/>
    <hyperlink ref="E940" r:id="rId939" tooltip="Завантажити сертифікат" display="Завантажити сертифікат"/>
    <hyperlink ref="E941" r:id="rId940" tooltip="Завантажити сертифікат" display="Завантажити сертифікат"/>
    <hyperlink ref="E942" r:id="rId941" tooltip="Завантажити сертифікат" display="Завантажити сертифікат"/>
    <hyperlink ref="E943" r:id="rId942" tooltip="Завантажити сертифікат" display="Завантажити сертифікат"/>
    <hyperlink ref="E944" r:id="rId943" tooltip="Завантажити сертифікат" display="Завантажити сертифікат"/>
    <hyperlink ref="E945" r:id="rId944" tooltip="Завантажити сертифікат" display="Завантажити сертифікат"/>
    <hyperlink ref="E946" r:id="rId945" tooltip="Завантажити сертифікат" display="Завантажити сертифікат"/>
    <hyperlink ref="E947" r:id="rId946" tooltip="Завантажити сертифікат" display="Завантажити сертифікат"/>
    <hyperlink ref="E948" r:id="rId947" tooltip="Завантажити сертифікат" display="Завантажити сертифікат"/>
    <hyperlink ref="E949" r:id="rId948" tooltip="Завантажити сертифікат" display="Завантажити сертифікат"/>
    <hyperlink ref="E950" r:id="rId949" tooltip="Завантажити сертифікат" display="Завантажити сертифікат"/>
    <hyperlink ref="E951" r:id="rId950" tooltip="Завантажити сертифікат" display="Завантажити сертифікат"/>
    <hyperlink ref="E952" r:id="rId951" tooltip="Завантажити сертифікат" display="Завантажити сертифікат"/>
    <hyperlink ref="E953" r:id="rId952" tooltip="Завантажити сертифікат" display="Завантажити сертифікат"/>
    <hyperlink ref="E954" r:id="rId953" tooltip="Завантажити сертифікат" display="Завантажити сертифікат"/>
    <hyperlink ref="E955" r:id="rId954" tooltip="Завантажити сертифікат" display="Завантажити сертифікат"/>
    <hyperlink ref="E956" r:id="rId955" tooltip="Завантажити сертифікат" display="Завантажити сертифікат"/>
    <hyperlink ref="E957" r:id="rId956" tooltip="Завантажити сертифікат" display="Завантажити сертифікат"/>
    <hyperlink ref="E958" r:id="rId957" tooltip="Завантажити сертифікат" display="Завантажити сертифікат"/>
    <hyperlink ref="E959" r:id="rId958" tooltip="Завантажити сертифікат" display="Завантажити сертифікат"/>
    <hyperlink ref="E960" r:id="rId959" tooltip="Завантажити сертифікат" display="Завантажити сертифікат"/>
    <hyperlink ref="E961" r:id="rId960" tooltip="Завантажити сертифікат" display="Завантажити сертифікат"/>
    <hyperlink ref="E962" r:id="rId961" tooltip="Завантажити сертифікат" display="Завантажити сертифікат"/>
    <hyperlink ref="E963" r:id="rId962" tooltip="Завантажити сертифікат" display="Завантажити сертифікат"/>
    <hyperlink ref="E964" r:id="rId963" tooltip="Завантажити сертифікат" display="Завантажити сертифікат"/>
    <hyperlink ref="E965" r:id="rId964" tooltip="Завантажити сертифікат" display="Завантажити сертифікат"/>
    <hyperlink ref="E966" r:id="rId965" tooltip="Завантажити сертифікат" display="Завантажити сертифікат"/>
    <hyperlink ref="E967" r:id="rId966" tooltip="Завантажити сертифікат" display="Завантажити сертифікат"/>
    <hyperlink ref="E968" r:id="rId967" tooltip="Завантажити сертифікат" display="Завантажити сертифікат"/>
    <hyperlink ref="E969" r:id="rId968" tooltip="Завантажити сертифікат" display="Завантажити сертифікат"/>
    <hyperlink ref="E970" r:id="rId969" tooltip="Завантажити сертифікат" display="Завантажити сертифікат"/>
    <hyperlink ref="E971" r:id="rId970" tooltip="Завантажити сертифікат" display="Завантажити сертифікат"/>
    <hyperlink ref="E972" r:id="rId971" tooltip="Завантажити сертифікат" display="Завантажити сертифікат"/>
    <hyperlink ref="E973" r:id="rId972" tooltip="Завантажити сертифікат" display="Завантажити сертифікат"/>
    <hyperlink ref="E974" r:id="rId973" tooltip="Завантажити сертифікат" display="Завантажити сертифікат"/>
    <hyperlink ref="E975" r:id="rId974" tooltip="Завантажити сертифікат" display="Завантажити сертифікат"/>
    <hyperlink ref="E976" r:id="rId975" tooltip="Завантажити сертифікат" display="Завантажити сертифікат"/>
    <hyperlink ref="E977" r:id="rId976" tooltip="Завантажити сертифікат" display="Завантажити сертифікат"/>
    <hyperlink ref="E978" r:id="rId977" tooltip="Завантажити сертифікат" display="Завантажити сертифікат"/>
    <hyperlink ref="E979" r:id="rId978" tooltip="Завантажити сертифікат" display="Завантажити сертифікат"/>
    <hyperlink ref="E980" r:id="rId979" tooltip="Завантажити сертифікат" display="Завантажити сертифікат"/>
    <hyperlink ref="E981" r:id="rId980" tooltip="Завантажити сертифікат" display="Завантажити сертифікат"/>
    <hyperlink ref="E982" r:id="rId981" tooltip="Завантажити сертифікат" display="Завантажити сертифікат"/>
    <hyperlink ref="E983" r:id="rId982" tooltip="Завантажити сертифікат" display="Завантажити сертифікат"/>
    <hyperlink ref="E984" r:id="rId983" tooltip="Завантажити сертифікат" display="Завантажити сертифікат"/>
    <hyperlink ref="E985" r:id="rId984" tooltip="Завантажити сертифікат" display="Завантажити сертифікат"/>
    <hyperlink ref="E986" r:id="rId985" tooltip="Завантажити сертифікат" display="Завантажити сертифікат"/>
    <hyperlink ref="E987" r:id="rId986" tooltip="Завантажити сертифікат" display="Завантажити сертифікат"/>
    <hyperlink ref="E988" r:id="rId987" tooltip="Завантажити сертифікат" display="Завантажити сертифікат"/>
    <hyperlink ref="E989" r:id="rId988" tooltip="Завантажити сертифікат" display="Завантажити сертифікат"/>
    <hyperlink ref="E990" r:id="rId989" tooltip="Завантажити сертифікат" display="Завантажити сертифікат"/>
    <hyperlink ref="E991" r:id="rId990" tooltip="Завантажити сертифікат" display="Завантажити сертифікат"/>
    <hyperlink ref="E992" r:id="rId991" tooltip="Завантажити сертифікат" display="Завантажити сертифікат"/>
    <hyperlink ref="E993" r:id="rId992" tooltip="Завантажити сертифікат" display="Завантажити сертифікат"/>
    <hyperlink ref="E994" r:id="rId993" tooltip="Завантажити сертифікат" display="Завантажити сертифікат"/>
    <hyperlink ref="E995" r:id="rId994" tooltip="Завантажити сертифікат" display="Завантажити сертифікат"/>
    <hyperlink ref="E996" r:id="rId995" tooltip="Завантажити сертифікат" display="Завантажити сертифікат"/>
    <hyperlink ref="E997" r:id="rId996" tooltip="Завантажити сертифікат" display="Завантажити сертифікат"/>
    <hyperlink ref="E998" r:id="rId997" tooltip="Завантажити сертифікат" display="Завантажити сертифікат"/>
    <hyperlink ref="E999" r:id="rId998" tooltip="Завантажити сертифікат" display="Завантажити сертифікат"/>
    <hyperlink ref="E1000" r:id="rId999" tooltip="Завантажити сертифікат" display="Завантажити сертифікат"/>
    <hyperlink ref="E1001" r:id="rId1000" tooltip="Завантажити сертифікат" display="Завантажити сертифікат"/>
    <hyperlink ref="E1002" r:id="rId1001" tooltip="Завантажити сертифікат" display="Завантажити сертифікат"/>
    <hyperlink ref="E1003" r:id="rId1002" tooltip="Завантажити сертифікат" display="Завантажити сертифікат"/>
    <hyperlink ref="E1004" r:id="rId1003" tooltip="Завантажити сертифікат" display="Завантажити сертифікат"/>
    <hyperlink ref="E1005" r:id="rId1004" tooltip="Завантажити сертифікат" display="Завантажити сертифікат"/>
    <hyperlink ref="E1006" r:id="rId1005" tooltip="Завантажити сертифікат" display="Завантажити сертифікат"/>
    <hyperlink ref="E1007" r:id="rId1006" tooltip="Завантажити сертифікат" display="Завантажити сертифікат"/>
    <hyperlink ref="E1008" r:id="rId1007" tooltip="Завантажити сертифікат" display="Завантажити сертифікат"/>
    <hyperlink ref="E1009" r:id="rId1008" tooltip="Завантажити сертифікат" display="Завантажити сертифікат"/>
    <hyperlink ref="E1010" r:id="rId1009" tooltip="Завантажити сертифікат" display="Завантажити сертифікат"/>
    <hyperlink ref="E1011" r:id="rId1010" tooltip="Завантажити сертифікат" display="Завантажити сертифікат"/>
    <hyperlink ref="E1012" r:id="rId1011" tooltip="Завантажити сертифікат" display="Завантажити сертифікат"/>
    <hyperlink ref="E1013" r:id="rId1012" tooltip="Завантажити сертифікат" display="Завантажити сертифікат"/>
    <hyperlink ref="E1014" r:id="rId1013" tooltip="Завантажити сертифікат" display="Завантажити сертифікат"/>
    <hyperlink ref="E1015" r:id="rId1014" tooltip="Завантажити сертифікат" display="Завантажити сертифікат"/>
    <hyperlink ref="E1016" r:id="rId1015" tooltip="Завантажити сертифікат" display="Завантажити сертифікат"/>
    <hyperlink ref="E1017" r:id="rId1016" tooltip="Завантажити сертифікат" display="Завантажити сертифікат"/>
    <hyperlink ref="E1018" r:id="rId1017" tooltip="Завантажити сертифікат" display="Завантажити сертифікат"/>
    <hyperlink ref="E1019" r:id="rId1018" tooltip="Завантажити сертифікат" display="Завантажити сертифікат"/>
    <hyperlink ref="E1020" r:id="rId1019" tooltip="Завантажити сертифікат" display="Завантажити сертифікат"/>
    <hyperlink ref="E1021" r:id="rId1020" tooltip="Завантажити сертифікат" display="Завантажити сертифікат"/>
    <hyperlink ref="E1022" r:id="rId1021" tooltip="Завантажити сертифікат" display="Завантажити сертифікат"/>
    <hyperlink ref="E1023" r:id="rId1022" tooltip="Завантажити сертифікат" display="Завантажити сертифікат"/>
    <hyperlink ref="E1024" r:id="rId1023" tooltip="Завантажити сертифікат" display="Завантажити сертифікат"/>
    <hyperlink ref="E1025" r:id="rId1024" tooltip="Завантажити сертифікат" display="Завантажити сертифікат"/>
    <hyperlink ref="E1026" r:id="rId1025" tooltip="Завантажити сертифікат" display="Завантажити сертифікат"/>
    <hyperlink ref="E1027" r:id="rId1026" tooltip="Завантажити сертифікат" display="Завантажити сертифікат"/>
    <hyperlink ref="E1028" r:id="rId1027" tooltip="Завантажити сертифікат" display="Завантажити сертифікат"/>
    <hyperlink ref="E1029" r:id="rId1028" tooltip="Завантажити сертифікат" display="Завантажити сертифікат"/>
    <hyperlink ref="E1030" r:id="rId1029" tooltip="Завантажити сертифікат" display="Завантажити сертифікат"/>
    <hyperlink ref="E1031" r:id="rId1030" tooltip="Завантажити сертифікат" display="Завантажити сертифікат"/>
    <hyperlink ref="E1032" r:id="rId1031" tooltip="Завантажити сертифікат" display="Завантажити сертифікат"/>
    <hyperlink ref="E1033" r:id="rId1032" tooltip="Завантажити сертифікат" display="Завантажити сертифікат"/>
    <hyperlink ref="E1034" r:id="rId1033" tooltip="Завантажити сертифікат" display="Завантажити сертифікат"/>
    <hyperlink ref="E1035" r:id="rId1034" tooltip="Завантажити сертифікат" display="Завантажити сертифікат"/>
    <hyperlink ref="E1036" r:id="rId1035" tooltip="Завантажити сертифікат" display="Завантажити сертифікат"/>
    <hyperlink ref="E1037" r:id="rId1036" tooltip="Завантажити сертифікат" display="Завантажити сертифікат"/>
    <hyperlink ref="E1038" r:id="rId1037" tooltip="Завантажити сертифікат" display="Завантажити сертифікат"/>
    <hyperlink ref="E1039" r:id="rId1038" tooltip="Завантажити сертифікат" display="Завантажити сертифікат"/>
    <hyperlink ref="E1040" r:id="rId1039" tooltip="Завантажити сертифікат" display="Завантажити сертифікат"/>
    <hyperlink ref="E1041" r:id="rId1040" tooltip="Завантажити сертифікат" display="Завантажити сертифікат"/>
    <hyperlink ref="E1042" r:id="rId1041" tooltip="Завантажити сертифікат" display="Завантажити сертифікат"/>
    <hyperlink ref="E1043" r:id="rId1042" tooltip="Завантажити сертифікат" display="Завантажити сертифікат"/>
    <hyperlink ref="E1044" r:id="rId1043" tooltip="Завантажити сертифікат" display="Завантажити сертифікат"/>
    <hyperlink ref="E1045" r:id="rId1044" tooltip="Завантажити сертифікат" display="Завантажити сертифікат"/>
    <hyperlink ref="E1046" r:id="rId1045" tooltip="Завантажити сертифікат" display="Завантажити сертифікат"/>
    <hyperlink ref="E1047" r:id="rId1046" tooltip="Завантажити сертифікат" display="Завантажити сертифікат"/>
    <hyperlink ref="E1048" r:id="rId1047" tooltip="Завантажити сертифікат" display="Завантажити сертифікат"/>
    <hyperlink ref="E1049" r:id="rId1048" tooltip="Завантажити сертифікат" display="Завантажити сертифікат"/>
    <hyperlink ref="E1050" r:id="rId1049" tooltip="Завантажити сертифікат" display="Завантажити сертифікат"/>
    <hyperlink ref="E1051" r:id="rId1050" tooltip="Завантажити сертифікат" display="Завантажити сертифікат"/>
    <hyperlink ref="E1052" r:id="rId1051" tooltip="Завантажити сертифікат" display="Завантажити сертифікат"/>
    <hyperlink ref="E1053" r:id="rId1052" tooltip="Завантажити сертифікат" display="Завантажити сертифікат"/>
    <hyperlink ref="E1054" r:id="rId1053" tooltip="Завантажити сертифікат" display="Завантажити сертифікат"/>
    <hyperlink ref="E1055" r:id="rId1054" tooltip="Завантажити сертифікат" display="Завантажити сертифікат"/>
    <hyperlink ref="E1056" r:id="rId1055" tooltip="Завантажити сертифікат" display="Завантажити сертифікат"/>
    <hyperlink ref="E1057" r:id="rId1056" tooltip="Завантажити сертифікат" display="Завантажити сертифікат"/>
    <hyperlink ref="E1058" r:id="rId1057" tooltip="Завантажити сертифікат" display="Завантажити сертифікат"/>
    <hyperlink ref="E1059" r:id="rId1058" tooltip="Завантажити сертифікат" display="Завантажити сертифікат"/>
    <hyperlink ref="E1060" r:id="rId1059" tooltip="Завантажити сертифікат" display="Завантажити сертифікат"/>
    <hyperlink ref="E1061" r:id="rId1060" tooltip="Завантажити сертифікат" display="Завантажити сертифікат"/>
    <hyperlink ref="E1062" r:id="rId1061" tooltip="Завантажити сертифікат" display="Завантажити сертифікат"/>
    <hyperlink ref="E1063" r:id="rId1062" tooltip="Завантажити сертифікат" display="Завантажити сертифікат"/>
    <hyperlink ref="E1064" r:id="rId1063" tooltip="Завантажити сертифікат" display="Завантажити сертифікат"/>
    <hyperlink ref="E1065" r:id="rId1064" tooltip="Завантажити сертифікат" display="Завантажити сертифікат"/>
    <hyperlink ref="E1066" r:id="rId1065" tooltip="Завантажити сертифікат" display="Завантажити сертифікат"/>
    <hyperlink ref="E1067" r:id="rId1066" tooltip="Завантажити сертифікат" display="Завантажити сертифікат"/>
    <hyperlink ref="E1068" r:id="rId1067" tooltip="Завантажити сертифікат" display="Завантажити сертифікат"/>
    <hyperlink ref="E1069" r:id="rId1068" tooltip="Завантажити сертифікат" display="Завантажити сертифікат"/>
    <hyperlink ref="E1070" r:id="rId1069" tooltip="Завантажити сертифікат" display="Завантажити сертифікат"/>
    <hyperlink ref="E1071" r:id="rId1070" tooltip="Завантажити сертифікат" display="Завантажити сертифікат"/>
    <hyperlink ref="E1072" r:id="rId1071" tooltip="Завантажити сертифікат" display="Завантажити сертифікат"/>
    <hyperlink ref="E1073" r:id="rId1072" tooltip="Завантажити сертифікат" display="Завантажити сертифікат"/>
    <hyperlink ref="E1074" r:id="rId1073" tooltip="Завантажити сертифікат" display="Завантажити сертифікат"/>
    <hyperlink ref="E1075" r:id="rId1074" tooltip="Завантажити сертифікат" display="Завантажити сертифікат"/>
    <hyperlink ref="E1076" r:id="rId1075" tooltip="Завантажити сертифікат" display="Завантажити сертифікат"/>
    <hyperlink ref="E1077" r:id="rId1076" tooltip="Завантажити сертифікат" display="Завантажити сертифікат"/>
    <hyperlink ref="E1078" r:id="rId1077" tooltip="Завантажити сертифікат" display="Завантажити сертифікат"/>
    <hyperlink ref="E1079" r:id="rId1078" tooltip="Завантажити сертифікат" display="Завантажити сертифікат"/>
    <hyperlink ref="E1080" r:id="rId1079" tooltip="Завантажити сертифікат" display="Завантажити сертифікат"/>
    <hyperlink ref="E1081" r:id="rId1080" tooltip="Завантажити сертифікат" display="Завантажити сертифікат"/>
    <hyperlink ref="E1082" r:id="rId1081" tooltip="Завантажити сертифікат" display="Завантажити сертифікат"/>
    <hyperlink ref="E1083" r:id="rId1082" tooltip="Завантажити сертифікат" display="Завантажити сертифікат"/>
    <hyperlink ref="E1084" r:id="rId1083" tooltip="Завантажити сертифікат" display="Завантажити сертифікат"/>
    <hyperlink ref="E1085" r:id="rId1084" tooltip="Завантажити сертифікат" display="Завантажити сертифікат"/>
    <hyperlink ref="E1086" r:id="rId1085" tooltip="Завантажити сертифікат" display="Завантажити сертифікат"/>
    <hyperlink ref="E1087" r:id="rId1086" tooltip="Завантажити сертифікат" display="Завантажити сертифікат"/>
    <hyperlink ref="E1088" r:id="rId1087" tooltip="Завантажити сертифікат" display="Завантажити сертифікат"/>
    <hyperlink ref="E1089" r:id="rId1088" tooltip="Завантажити сертифікат" display="Завантажити сертифікат"/>
    <hyperlink ref="E1090" r:id="rId1089" tooltip="Завантажити сертифікат" display="Завантажити сертифікат"/>
    <hyperlink ref="E1091" r:id="rId1090" tooltip="Завантажити сертифікат" display="Завантажити сертифікат"/>
    <hyperlink ref="E1092" r:id="rId1091" tooltip="Завантажити сертифікат" display="Завантажити сертифікат"/>
    <hyperlink ref="E1093" r:id="rId1092" tooltip="Завантажити сертифікат" display="Завантажити сертифікат"/>
    <hyperlink ref="E1094" r:id="rId1093" tooltip="Завантажити сертифікат" display="Завантажити сертифікат"/>
    <hyperlink ref="E1095" r:id="rId1094" tooltip="Завантажити сертифікат" display="Завантажити сертифікат"/>
    <hyperlink ref="E1096" r:id="rId1095" tooltip="Завантажити сертифікат" display="Завантажити сертифікат"/>
    <hyperlink ref="E1097" r:id="rId1096" tooltip="Завантажити сертифікат" display="Завантажити сертифікат"/>
    <hyperlink ref="E1098" r:id="rId1097" tooltip="Завантажити сертифікат" display="Завантажити сертифікат"/>
    <hyperlink ref="E1099" r:id="rId1098" tooltip="Завантажити сертифікат" display="Завантажити сертифікат"/>
    <hyperlink ref="E1100" r:id="rId1099" tooltip="Завантажити сертифікат" display="Завантажити сертифікат"/>
    <hyperlink ref="E1101" r:id="rId1100" tooltip="Завантажити сертифікат" display="Завантажити сертифікат"/>
    <hyperlink ref="E1102" r:id="rId1101" tooltip="Завантажити сертифікат" display="Завантажити сертифікат"/>
    <hyperlink ref="E1103" r:id="rId1102" tooltip="Завантажити сертифікат" display="Завантажити сертифікат"/>
    <hyperlink ref="E1104" r:id="rId1103" tooltip="Завантажити сертифікат" display="Завантажити сертифікат"/>
    <hyperlink ref="E1105" r:id="rId1104" tooltip="Завантажити сертифікат" display="Завантажити сертифікат"/>
    <hyperlink ref="E1106" r:id="rId1105" tooltip="Завантажити сертифікат" display="Завантажити сертифікат"/>
    <hyperlink ref="E1107" r:id="rId1106" tooltip="Завантажити сертифікат" display="Завантажити сертифікат"/>
    <hyperlink ref="E1108" r:id="rId1107" tooltip="Завантажити сертифікат" display="Завантажити сертифікат"/>
    <hyperlink ref="E1109" r:id="rId1108" tooltip="Завантажити сертифікат" display="Завантажити сертифікат"/>
    <hyperlink ref="E1110" r:id="rId1109" tooltip="Завантажити сертифікат" display="Завантажити сертифікат"/>
    <hyperlink ref="E1111" r:id="rId1110" tooltip="Завантажити сертифікат" display="Завантажити сертифікат"/>
    <hyperlink ref="E1112" r:id="rId1111" tooltip="Завантажити сертифікат" display="Завантажити сертифікат"/>
    <hyperlink ref="E1113" r:id="rId1112" tooltip="Завантажити сертифікат" display="Завантажити сертифікат"/>
    <hyperlink ref="E1114" r:id="rId1113" tooltip="Завантажити сертифікат" display="Завантажити сертифікат"/>
    <hyperlink ref="E1115" r:id="rId1114" tooltip="Завантажити сертифікат" display="Завантажити сертифікат"/>
    <hyperlink ref="E1116" r:id="rId1115" tooltip="Завантажити сертифікат" display="Завантажити сертифікат"/>
    <hyperlink ref="E1117" r:id="rId1116" tooltip="Завантажити сертифікат" display="Завантажити сертифікат"/>
    <hyperlink ref="E1118" r:id="rId1117" tooltip="Завантажити сертифікат" display="Завантажити сертифікат"/>
    <hyperlink ref="E1119" r:id="rId1118" tooltip="Завантажити сертифікат" display="Завантажити сертифікат"/>
    <hyperlink ref="E1120" r:id="rId1119" tooltip="Завантажити сертифікат" display="Завантажити сертифікат"/>
    <hyperlink ref="E1121" r:id="rId1120" tooltip="Завантажити сертифікат" display="Завантажити сертифікат"/>
    <hyperlink ref="E1122" r:id="rId1121" tooltip="Завантажити сертифікат" display="Завантажити сертифікат"/>
    <hyperlink ref="E1123" r:id="rId1122" tooltip="Завантажити сертифікат" display="Завантажити сертифікат"/>
    <hyperlink ref="E1124" r:id="rId1123" tooltip="Завантажити сертифікат" display="Завантажити сертифікат"/>
    <hyperlink ref="E1125" r:id="rId1124" tooltip="Завантажити сертифікат" display="Завантажити сертифікат"/>
    <hyperlink ref="E1126" r:id="rId1125" tooltip="Завантажити сертифікат" display="Завантажити сертифікат"/>
    <hyperlink ref="E1127" r:id="rId1126" tooltip="Завантажити сертифікат" display="Завантажити сертифікат"/>
    <hyperlink ref="E1128" r:id="rId1127" tooltip="Завантажити сертифікат" display="Завантажити сертифікат"/>
    <hyperlink ref="E1129" r:id="rId1128" tooltip="Завантажити сертифікат" display="Завантажити сертифікат"/>
    <hyperlink ref="E1130" r:id="rId1129" tooltip="Завантажити сертифікат" display="Завантажити сертифікат"/>
    <hyperlink ref="E1131" r:id="rId1130" tooltip="Завантажити сертифікат" display="Завантажити сертифікат"/>
    <hyperlink ref="E1132" r:id="rId1131" tooltip="Завантажити сертифікат" display="Завантажити сертифікат"/>
    <hyperlink ref="E1133" r:id="rId1132" tooltip="Завантажити сертифікат" display="Завантажити сертифікат"/>
    <hyperlink ref="E1134" r:id="rId1133" tooltip="Завантажити сертифікат" display="Завантажити сертифікат"/>
    <hyperlink ref="E1135" r:id="rId1134" tooltip="Завантажити сертифікат" display="Завантажити сертифікат"/>
    <hyperlink ref="E1136" r:id="rId1135" tooltip="Завантажити сертифікат" display="Завантажити сертифікат"/>
    <hyperlink ref="E1137" r:id="rId1136" tooltip="Завантажити сертифікат" display="Завантажити сертифікат"/>
    <hyperlink ref="E1138" r:id="rId1137" tooltip="Завантажити сертифікат" display="Завантажити сертифікат"/>
    <hyperlink ref="E1139" r:id="rId1138" tooltip="Завантажити сертифікат" display="Завантажити сертифікат"/>
    <hyperlink ref="E1140" r:id="rId1139" tooltip="Завантажити сертифікат" display="Завантажити сертифікат"/>
    <hyperlink ref="E1141" r:id="rId1140" tooltip="Завантажити сертифікат" display="Завантажити сертифікат"/>
    <hyperlink ref="E1142" r:id="rId1141" tooltip="Завантажити сертифікат" display="Завантажити сертифікат"/>
    <hyperlink ref="E1143" r:id="rId1142" tooltip="Завантажити сертифікат" display="Завантажити сертифікат"/>
    <hyperlink ref="E1144" r:id="rId1143" tooltip="Завантажити сертифікат" display="Завантажити сертифікат"/>
    <hyperlink ref="E1145" r:id="rId1144" tooltip="Завантажити сертифікат" display="Завантажити сертифікат"/>
    <hyperlink ref="E1146" r:id="rId1145" tooltip="Завантажити сертифікат" display="Завантажити сертифікат"/>
    <hyperlink ref="E1147" r:id="rId1146" tooltip="Завантажити сертифікат" display="Завантажити сертифікат"/>
    <hyperlink ref="E1148" r:id="rId1147" tooltip="Завантажити сертифікат" display="Завантажити сертифікат"/>
    <hyperlink ref="E1149" r:id="rId1148" tooltip="Завантажити сертифікат" display="Завантажити сертифікат"/>
    <hyperlink ref="E1150" r:id="rId1149" tooltip="Завантажити сертифікат" display="Завантажити сертифікат"/>
    <hyperlink ref="E1151" r:id="rId1150" tooltip="Завантажити сертифікат" display="Завантажити сертифікат"/>
    <hyperlink ref="E1152" r:id="rId1151" tooltip="Завантажити сертифікат" display="Завантажити сертифікат"/>
    <hyperlink ref="E1153" r:id="rId1152" tooltip="Завантажити сертифікат" display="Завантажити сертифікат"/>
    <hyperlink ref="E1154" r:id="rId1153" tooltip="Завантажити сертифікат" display="Завантажити сертифікат"/>
    <hyperlink ref="E1155" r:id="rId1154" tooltip="Завантажити сертифікат" display="Завантажити сертифікат"/>
    <hyperlink ref="E1156" r:id="rId1155" tooltip="Завантажити сертифікат" display="Завантажити сертифікат"/>
    <hyperlink ref="E1157" r:id="rId1156" tooltip="Завантажити сертифікат" display="Завантажити сертифікат"/>
    <hyperlink ref="E1158" r:id="rId1157" tooltip="Завантажити сертифікат" display="Завантажити сертифікат"/>
    <hyperlink ref="E1159" r:id="rId1158" tooltip="Завантажити сертифікат" display="Завантажити сертифікат"/>
    <hyperlink ref="E1160" r:id="rId1159" tooltip="Завантажити сертифікат" display="Завантажити сертифікат"/>
    <hyperlink ref="E1161" r:id="rId1160" tooltip="Завантажити сертифікат" display="Завантажити сертифікат"/>
    <hyperlink ref="E1162" r:id="rId1161" tooltip="Завантажити сертифікат" display="Завантажити сертифікат"/>
    <hyperlink ref="E1163" r:id="rId1162" tooltip="Завантажити сертифікат" display="Завантажити сертифікат"/>
    <hyperlink ref="E1164" r:id="rId1163" tooltip="Завантажити сертифікат" display="Завантажити сертифікат"/>
    <hyperlink ref="E1165" r:id="rId1164" tooltip="Завантажити сертифікат" display="Завантажити сертифікат"/>
    <hyperlink ref="E1166" r:id="rId1165" tooltip="Завантажити сертифікат" display="Завантажити сертифікат"/>
    <hyperlink ref="E1167" r:id="rId1166" tooltip="Завантажити сертифікат" display="Завантажити сертифікат"/>
    <hyperlink ref="E1168" r:id="rId1167" tooltip="Завантажити сертифікат" display="Завантажити сертифікат"/>
    <hyperlink ref="E1169" r:id="rId1168" tooltip="Завантажити сертифікат" display="Завантажити сертифікат"/>
    <hyperlink ref="E1170" r:id="rId1169" tooltip="Завантажити сертифікат" display="Завантажити сертифікат"/>
    <hyperlink ref="E1171" r:id="rId1170" tooltip="Завантажити сертифікат" display="Завантажити сертифікат"/>
    <hyperlink ref="E1172" r:id="rId1171" tooltip="Завантажити сертифікат" display="Завантажити сертифікат"/>
    <hyperlink ref="E1173" r:id="rId1172" tooltip="Завантажити сертифікат" display="Завантажити сертифікат"/>
    <hyperlink ref="E1174" r:id="rId1173" tooltip="Завантажити сертифікат" display="Завантажити сертифікат"/>
    <hyperlink ref="E1175" r:id="rId1174" tooltip="Завантажити сертифікат" display="Завантажити сертифікат"/>
    <hyperlink ref="E1176" r:id="rId1175" tooltip="Завантажити сертифікат" display="Завантажити сертифікат"/>
    <hyperlink ref="E1177" r:id="rId1176" tooltip="Завантажити сертифікат" display="Завантажити сертифікат"/>
    <hyperlink ref="E1178" r:id="rId1177" tooltip="Завантажити сертифікат" display="Завантажити сертифікат"/>
    <hyperlink ref="E1179" r:id="rId1178" tooltip="Завантажити сертифікат" display="Завантажити сертифікат"/>
    <hyperlink ref="E1180" r:id="rId1179" tooltip="Завантажити сертифікат" display="Завантажити сертифікат"/>
    <hyperlink ref="E1181" r:id="rId1180" tooltip="Завантажити сертифікат" display="Завантажити сертифікат"/>
    <hyperlink ref="E1182" r:id="rId1181" tooltip="Завантажити сертифікат" display="Завантажити сертифікат"/>
    <hyperlink ref="E1183" r:id="rId1182" tooltip="Завантажити сертифікат" display="Завантажити сертифікат"/>
    <hyperlink ref="E1184" r:id="rId1183" tooltip="Завантажити сертифікат" display="Завантажити сертифікат"/>
    <hyperlink ref="E1185" r:id="rId1184" tooltip="Завантажити сертифікат" display="Завантажити сертифікат"/>
    <hyperlink ref="E1186" r:id="rId1185" tooltip="Завантажити сертифікат" display="Завантажити сертифікат"/>
    <hyperlink ref="E1187" r:id="rId1186" tooltip="Завантажити сертифікат" display="Завантажити сертифікат"/>
    <hyperlink ref="E1188" r:id="rId1187" tooltip="Завантажити сертифікат" display="Завантажити сертифікат"/>
    <hyperlink ref="E1189" r:id="rId1188" tooltip="Завантажити сертифікат" display="Завантажити сертифікат"/>
    <hyperlink ref="E1190" r:id="rId1189" tooltip="Завантажити сертифікат" display="Завантажити сертифікат"/>
    <hyperlink ref="E1191" r:id="rId1190" tooltip="Завантажити сертифікат" display="Завантажити сертифікат"/>
    <hyperlink ref="E1192" r:id="rId1191" tooltip="Завантажити сертифікат" display="Завантажити сертифікат"/>
    <hyperlink ref="E1193" r:id="rId1192" tooltip="Завантажити сертифікат" display="Завантажити сертифікат"/>
    <hyperlink ref="E1194" r:id="rId1193" tooltip="Завантажити сертифікат" display="Завантажити сертифікат"/>
    <hyperlink ref="E1195" r:id="rId1194" tooltip="Завантажити сертифікат" display="Завантажити сертифікат"/>
    <hyperlink ref="E1196" r:id="rId1195" tooltip="Завантажити сертифікат" display="Завантажити сертифікат"/>
    <hyperlink ref="E1197" r:id="rId1196" tooltip="Завантажити сертифікат" display="Завантажити сертифікат"/>
    <hyperlink ref="E1198" r:id="rId1197" tooltip="Завантажити сертифікат" display="Завантажити сертифікат"/>
    <hyperlink ref="E1199" r:id="rId1198" tooltip="Завантажити сертифікат" display="Завантажити сертифікат"/>
    <hyperlink ref="E1200" r:id="rId1199" tooltip="Завантажити сертифікат" display="Завантажити сертифікат"/>
    <hyperlink ref="E1201" r:id="rId1200" tooltip="Завантажити сертифікат" display="Завантажити сертифікат"/>
    <hyperlink ref="E1202" r:id="rId1201" tooltip="Завантажити сертифікат" display="Завантажити сертифікат"/>
    <hyperlink ref="E1203" r:id="rId1202" tooltip="Завантажити сертифікат" display="Завантажити сертифікат"/>
    <hyperlink ref="E1204" r:id="rId1203" tooltip="Завантажити сертифікат" display="Завантажити сертифікат"/>
    <hyperlink ref="E1205" r:id="rId1204" tooltip="Завантажити сертифікат" display="Завантажити сертифікат"/>
    <hyperlink ref="E1206" r:id="rId1205" tooltip="Завантажити сертифікат" display="Завантажити сертифікат"/>
    <hyperlink ref="E1207" r:id="rId1206" tooltip="Завантажити сертифікат" display="Завантажити сертифікат"/>
    <hyperlink ref="E1208" r:id="rId1207" tooltip="Завантажити сертифікат" display="Завантажити сертифікат"/>
    <hyperlink ref="E1209" r:id="rId1208" tooltip="Завантажити сертифікат" display="Завантажити сертифікат"/>
    <hyperlink ref="E1210" r:id="rId1209" tooltip="Завантажити сертифікат" display="Завантажити сертифікат"/>
    <hyperlink ref="E1211" r:id="rId1210" tooltip="Завантажити сертифікат" display="Завантажити сертифікат"/>
    <hyperlink ref="E1212" r:id="rId1211" tooltip="Завантажити сертифікат" display="Завантажити сертифікат"/>
    <hyperlink ref="E1213" r:id="rId1212" tooltip="Завантажити сертифікат" display="Завантажити сертифікат"/>
    <hyperlink ref="E1214" r:id="rId1213" tooltip="Завантажити сертифікат" display="Завантажити сертифікат"/>
    <hyperlink ref="E1215" r:id="rId1214" tooltip="Завантажити сертифікат" display="Завантажити сертифікат"/>
    <hyperlink ref="E1216" r:id="rId1215" tooltip="Завантажити сертифікат" display="Завантажити сертифікат"/>
    <hyperlink ref="E1217" r:id="rId1216" tooltip="Завантажити сертифікат" display="Завантажити сертифікат"/>
    <hyperlink ref="E1218" r:id="rId1217" tooltip="Завантажити сертифікат" display="Завантажити сертифікат"/>
    <hyperlink ref="E1219" r:id="rId1218" tooltip="Завантажити сертифікат" display="Завантажити сертифікат"/>
    <hyperlink ref="E1220" r:id="rId1219" tooltip="Завантажити сертифікат" display="Завантажити сертифікат"/>
    <hyperlink ref="E1221" r:id="rId1220" tooltip="Завантажити сертифікат" display="Завантажити сертифікат"/>
    <hyperlink ref="E1222" r:id="rId1221" tooltip="Завантажити сертифікат" display="Завантажити сертифікат"/>
    <hyperlink ref="E1223" r:id="rId1222" tooltip="Завантажити сертифікат" display="Завантажити сертифікат"/>
    <hyperlink ref="E1224" r:id="rId1223" tooltip="Завантажити сертифікат" display="Завантажити сертифікат"/>
    <hyperlink ref="E1225" r:id="rId1224" tooltip="Завантажити сертифікат" display="Завантажити сертифікат"/>
    <hyperlink ref="E1226" r:id="rId1225" tooltip="Завантажити сертифікат" display="Завантажити сертифікат"/>
    <hyperlink ref="E1227" r:id="rId1226" tooltip="Завантажити сертифікат" display="Завантажити сертифікат"/>
    <hyperlink ref="E1228" r:id="rId1227" tooltip="Завантажити сертифікат" display="Завантажити сертифікат"/>
    <hyperlink ref="E1229" r:id="rId1228" tooltip="Завантажити сертифікат" display="Завантажити сертифікат"/>
    <hyperlink ref="E1230" r:id="rId1229" tooltip="Завантажити сертифікат" display="Завантажити сертифікат"/>
    <hyperlink ref="E1231" r:id="rId1230" tooltip="Завантажити сертифікат" display="Завантажити сертифікат"/>
    <hyperlink ref="E1232" r:id="rId1231" tooltip="Завантажити сертифікат" display="Завантажити сертифікат"/>
    <hyperlink ref="E1233" r:id="rId1232" tooltip="Завантажити сертифікат" display="Завантажити сертифікат"/>
    <hyperlink ref="E1234" r:id="rId1233" tooltip="Завантажити сертифікат" display="Завантажити сертифікат"/>
    <hyperlink ref="E1235" r:id="rId1234" tooltip="Завантажити сертифікат" display="Завантажити сертифікат"/>
    <hyperlink ref="E1236" r:id="rId1235" tooltip="Завантажити сертифікат" display="Завантажити сертифікат"/>
    <hyperlink ref="E1237" r:id="rId1236" tooltip="Завантажити сертифікат" display="Завантажити сертифікат"/>
    <hyperlink ref="E1238" r:id="rId1237" tooltip="Завантажити сертифікат" display="Завантажити сертифікат"/>
    <hyperlink ref="E1239" r:id="rId1238" tooltip="Завантажити сертифікат" display="Завантажити сертифікат"/>
    <hyperlink ref="E1240" r:id="rId1239" tooltip="Завантажити сертифікат" display="Завантажити сертифікат"/>
    <hyperlink ref="E1241" r:id="rId1240" tooltip="Завантажити сертифікат" display="Завантажити сертифікат"/>
    <hyperlink ref="E1242" r:id="rId1241" tooltip="Завантажити сертифікат" display="Завантажити сертифікат"/>
    <hyperlink ref="E1243" r:id="rId1242" tooltip="Завантажити сертифікат" display="Завантажити сертифікат"/>
    <hyperlink ref="E1245" r:id="rId1243" tooltip="Завантажити сертифікат" display="Завантажити сертифікат"/>
    <hyperlink ref="E1246" r:id="rId1244" tooltip="Завантажити сертифікат" display="Завантажити сертифікат"/>
    <hyperlink ref="E1247" r:id="rId1245" tooltip="Завантажити сертифікат" display="Завантажити сертифікат"/>
    <hyperlink ref="E1249" r:id="rId1246" tooltip="Завантажити сертифікат" display="Завантажити сертифікат"/>
    <hyperlink ref="E1250" r:id="rId1247" tooltip="Завантажити сертифікат" display="Завантажити сертифікат"/>
    <hyperlink ref="E1251" r:id="rId1248" tooltip="Завантажити сертифікат" display="Завантажити сертифікат"/>
    <hyperlink ref="E1252" r:id="rId1249" tooltip="Завантажити сертифікат" display="Завантажити сертифікат"/>
    <hyperlink ref="E1253" r:id="rId1250" tooltip="Завантажити сертифікат" display="Завантажити сертифікат"/>
    <hyperlink ref="E1254" r:id="rId1251" tooltip="Завантажити сертифікат" display="Завантажити сертифікат"/>
    <hyperlink ref="E1255" r:id="rId1252" tooltip="Завантажити сертифікат" display="Завантажити сертифікат"/>
    <hyperlink ref="E1256" r:id="rId1253" tooltip="Завантажити сертифікат" display="Завантажити сертифікат"/>
    <hyperlink ref="E1257" r:id="rId1254" tooltip="Завантажити сертифікат" display="Завантажити сертифікат"/>
    <hyperlink ref="E1258" r:id="rId1255" tooltip="Завантажити сертифікат" display="Завантажити сертифікат"/>
    <hyperlink ref="E1259" r:id="rId1256" tooltip="Завантажити сертифікат" display="Завантажити сертифікат"/>
    <hyperlink ref="E1260" r:id="rId1257" tooltip="Завантажити сертифікат" display="Завантажити сертифікат"/>
    <hyperlink ref="E1261" r:id="rId1258" tooltip="Завантажити сертифікат" display="Завантажити сертифікат"/>
    <hyperlink ref="E1262" r:id="rId1259" tooltip="Завантажити сертифікат" display="Завантажити сертифікат"/>
    <hyperlink ref="E1263" r:id="rId1260" tooltip="Завантажити сертифікат" display="Завантажити сертифікат"/>
    <hyperlink ref="E1264" r:id="rId1261" tooltip="Завантажити сертифікат" display="Завантажити сертифікат"/>
    <hyperlink ref="E1265" r:id="rId1262" tooltip="Завантажити сертифікат" display="Завантажити сертифікат"/>
    <hyperlink ref="E1266" r:id="rId1263" tooltip="Завантажити сертифікат" display="Завантажити сертифікат"/>
    <hyperlink ref="E1267" r:id="rId1264" tooltip="Завантажити сертифікат" display="Завантажити сертифікат"/>
    <hyperlink ref="E1268" r:id="rId1265" tooltip="Завантажити сертифікат" display="Завантажити сертифікат"/>
    <hyperlink ref="E1269" r:id="rId1266" tooltip="Завантажити сертифікат" display="Завантажити сертифікат"/>
    <hyperlink ref="E1270" r:id="rId1267" tooltip="Завантажити сертифікат" display="Завантажити сертифікат"/>
    <hyperlink ref="E1271" r:id="rId1268" tooltip="Завантажити сертифікат" display="Завантажити сертифікат"/>
    <hyperlink ref="E1272" r:id="rId1269" tooltip="Завантажити сертифікат" display="Завантажити сертифікат"/>
    <hyperlink ref="E1273" r:id="rId1270" tooltip="Завантажити сертифікат" display="Завантажити сертифікат"/>
    <hyperlink ref="E1274" r:id="rId1271" tooltip="Завантажити сертифікат" display="Завантажити сертифікат"/>
    <hyperlink ref="E1275" r:id="rId1272" tooltip="Завантажити сертифікат" display="Завантажити сертифікат"/>
    <hyperlink ref="E1276" r:id="rId1273" tooltip="Завантажити сертифікат" display="Завантажити сертифікат"/>
    <hyperlink ref="E1277" r:id="rId1274" tooltip="Завантажити сертифікат" display="Завантажити сертифікат"/>
    <hyperlink ref="E1278" r:id="rId1275" tooltip="Завантажити сертифікат" display="Завантажити сертифікат"/>
    <hyperlink ref="E1279" r:id="rId1276" tooltip="Завантажити сертифікат" display="Завантажити сертифікат"/>
    <hyperlink ref="E1280" r:id="rId1277" tooltip="Завантажити сертифікат" display="Завантажити сертифікат"/>
    <hyperlink ref="E1281" r:id="rId1278" tooltip="Завантажити сертифікат" display="Завантажити сертифікат"/>
    <hyperlink ref="E1282" r:id="rId1279" tooltip="Завантажити сертифікат" display="Завантажити сертифікат"/>
    <hyperlink ref="E1283" r:id="rId1280" tooltip="Завантажити сертифікат" display="Завантажити сертифікат"/>
    <hyperlink ref="E1284" r:id="rId1281" tooltip="Завантажити сертифікат" display="Завантажити сертифікат"/>
    <hyperlink ref="E1285" r:id="rId1282" tooltip="Завантажити сертифікат" display="Завантажити сертифікат"/>
    <hyperlink ref="E1286" r:id="rId1283" tooltip="Завантажити сертифікат" display="Завантажити сертифікат"/>
    <hyperlink ref="E1287" r:id="rId1284" tooltip="Завантажити сертифікат" display="Завантажити сертифікат"/>
    <hyperlink ref="E1288" r:id="rId1285" tooltip="Завантажити сертифікат" display="Завантажити сертифікат"/>
    <hyperlink ref="E1289" r:id="rId1286" tooltip="Завантажити сертифікат" display="Завантажити сертифікат"/>
    <hyperlink ref="E1290" r:id="rId1287" tooltip="Завантажити сертифікат" display="Завантажити сертифікат"/>
    <hyperlink ref="E1291" r:id="rId1288" tooltip="Завантажити сертифікат" display="Завантажити сертифікат"/>
    <hyperlink ref="E1292" r:id="rId1289" tooltip="Завантажити сертифікат" display="Завантажити сертифікат"/>
    <hyperlink ref="E1293" r:id="rId1290" tooltip="Завантажити сертифікат" display="Завантажити сертифікат"/>
    <hyperlink ref="E1294" r:id="rId1291" tooltip="Завантажити сертифікат" display="Завантажити сертифікат"/>
    <hyperlink ref="E1295" r:id="rId1292" tooltip="Завантажити сертифікат" display="Завантажити сертифікат"/>
    <hyperlink ref="E1296" r:id="rId1293" tooltip="Завантажити сертифікат" display="Завантажити сертифікат"/>
    <hyperlink ref="E1297" r:id="rId1294" tooltip="Завантажити сертифікат" display="Завантажити сертифікат"/>
    <hyperlink ref="E1298" r:id="rId1295" tooltip="Завантажити сертифікат" display="Завантажити сертифікат"/>
    <hyperlink ref="E1299" r:id="rId1296" tooltip="Завантажити сертифікат" display="Завантажити сертифікат"/>
    <hyperlink ref="E1300" r:id="rId1297" tooltip="Завантажити сертифікат" display="Завантажити сертифікат"/>
    <hyperlink ref="E1301" r:id="rId1298" tooltip="Завантажити сертифікат" display="Завантажити сертифікат"/>
    <hyperlink ref="E1302" r:id="rId1299" tooltip="Завантажити сертифікат" display="Завантажити сертифікат"/>
    <hyperlink ref="E1303" r:id="rId1300" tooltip="Завантажити сертифікат" display="Завантажити сертифікат"/>
    <hyperlink ref="E1304" r:id="rId1301" tooltip="Завантажити сертифікат" display="Завантажити сертифікат"/>
    <hyperlink ref="E1305" r:id="rId1302" tooltip="Завантажити сертифікат" display="Завантажити сертифікат"/>
    <hyperlink ref="E1306" r:id="rId1303" tooltip="Завантажити сертифікат" display="Завантажити сертифікат"/>
    <hyperlink ref="E1307" r:id="rId1304" tooltip="Завантажити сертифікат" display="Завантажити сертифікат"/>
    <hyperlink ref="E1308" r:id="rId1305" tooltip="Завантажити сертифікат" display="Завантажити сертифікат"/>
    <hyperlink ref="E1309" r:id="rId1306" tooltip="Завантажити сертифікат" display="Завантажити сертифікат"/>
    <hyperlink ref="E1310" r:id="rId1307" tooltip="Завантажити сертифікат" display="Завантажити сертифікат"/>
    <hyperlink ref="E1311" r:id="rId1308" tooltip="Завантажити сертифікат" display="Завантажити сертифікат"/>
    <hyperlink ref="E1312" r:id="rId1309" tooltip="Завантажити сертифікат" display="Завантажити сертифікат"/>
    <hyperlink ref="E1313" r:id="rId1310" tooltip="Завантажити сертифікат" display="Завантажити сертифікат"/>
    <hyperlink ref="E1314" r:id="rId1311" tooltip="Завантажити сертифікат" display="Завантажити сертифікат"/>
    <hyperlink ref="E1315" r:id="rId1312" tooltip="Завантажити сертифікат" display="Завантажити сертифікат"/>
    <hyperlink ref="E1316" r:id="rId1313" tooltip="Завантажити сертифікат" display="Завантажити сертифікат"/>
    <hyperlink ref="E1317" r:id="rId1314" tooltip="Завантажити сертифікат" display="Завантажити сертифікат"/>
    <hyperlink ref="E1318" r:id="rId1315" tooltip="Завантажити сертифікат" display="Завантажити сертифікат"/>
    <hyperlink ref="E1319" r:id="rId1316" tooltip="Завантажити сертифікат" display="Завантажити сертифікат"/>
    <hyperlink ref="E1320" r:id="rId1317" tooltip="Завантажити сертифікат" display="Завантажити сертифікат"/>
    <hyperlink ref="E1321" r:id="rId1318" tooltip="Завантажити сертифікат" display="Завантажити сертифікат"/>
    <hyperlink ref="E1322" r:id="rId1319" tooltip="Завантажити сертифікат" display="Завантажити сертифікат"/>
    <hyperlink ref="E1323" r:id="rId1320" tooltip="Завантажити сертифікат" display="Завантажити сертифікат"/>
    <hyperlink ref="E1324" r:id="rId1321" tooltip="Завантажити сертифікат" display="Завантажити сертифікат"/>
    <hyperlink ref="E1325" r:id="rId1322" tooltip="Завантажити сертифікат" display="Завантажити сертифікат"/>
    <hyperlink ref="E1326" r:id="rId1323" tooltip="Завантажити сертифікат" display="Завантажити сертифікат"/>
    <hyperlink ref="E1327" r:id="rId1324" tooltip="Завантажити сертифікат" display="Завантажити сертифікат"/>
    <hyperlink ref="E1328" r:id="rId1325" tooltip="Завантажити сертифікат" display="Завантажити сертифікат"/>
    <hyperlink ref="E1329" r:id="rId1326" tooltip="Завантажити сертифікат" display="Завантажити сертифікат"/>
    <hyperlink ref="E1330" r:id="rId1327" tooltip="Завантажити сертифікат" display="Завантажити сертифікат"/>
    <hyperlink ref="E1331" r:id="rId1328" tooltip="Завантажити сертифікат" display="Завантажити сертифікат"/>
    <hyperlink ref="E1332" r:id="rId1329" tooltip="Завантажити сертифікат" display="Завантажити сертифікат"/>
    <hyperlink ref="E1333" r:id="rId1330" tooltip="Завантажити сертифікат" display="Завантажити сертифікат"/>
    <hyperlink ref="E1334" r:id="rId1331" tooltip="Завантажити сертифікат" display="Завантажити сертифікат"/>
    <hyperlink ref="E1335" r:id="rId1332" tooltip="Завантажити сертифікат" display="Завантажити сертифікат"/>
    <hyperlink ref="E1336" r:id="rId1333" tooltip="Завантажити сертифікат" display="Завантажити сертифікат"/>
    <hyperlink ref="E1337" r:id="rId1334" tooltip="Завантажити сертифікат" display="Завантажити сертифікат"/>
    <hyperlink ref="E1338" r:id="rId1335" tooltip="Завантажити сертифікат" display="Завантажити сертифікат"/>
    <hyperlink ref="E1339" r:id="rId1336" tooltip="Завантажити сертифікат" display="Завантажити сертифікат"/>
    <hyperlink ref="E1340" r:id="rId1337" tooltip="Завантажити сертифікат" display="Завантажити сертифікат"/>
    <hyperlink ref="E1341" r:id="rId1338" tooltip="Завантажити сертифікат" display="Завантажити сертифікат"/>
    <hyperlink ref="E1342" r:id="rId1339" tooltip="Завантажити сертифікат" display="Завантажити сертифікат"/>
    <hyperlink ref="E1343" r:id="rId1340" tooltip="Завантажити сертифікат" display="Завантажити сертифікат"/>
    <hyperlink ref="E1344" r:id="rId1341" tooltip="Завантажити сертифікат" display="Завантажити сертифікат"/>
    <hyperlink ref="E1345" r:id="rId1342" tooltip="Завантажити сертифікат" display="Завантажити сертифікат"/>
    <hyperlink ref="E1346" r:id="rId1343" tooltip="Завантажити сертифікат" display="Завантажити сертифікат"/>
    <hyperlink ref="E1347" r:id="rId1344" tooltip="Завантажити сертифікат" display="Завантажити сертифікат"/>
    <hyperlink ref="E1348" r:id="rId1345" tooltip="Завантажити сертифікат" display="Завантажити сертифікат"/>
    <hyperlink ref="E1349" r:id="rId1346" tooltip="Завантажити сертифікат" display="Завантажити сертифікат"/>
    <hyperlink ref="E1350" r:id="rId1347" tooltip="Завантажити сертифікат" display="Завантажити сертифікат"/>
    <hyperlink ref="E1351" r:id="rId1348" tooltip="Завантажити сертифікат" display="Завантажити сертифікат"/>
    <hyperlink ref="E1352" r:id="rId1349" tooltip="Завантажити сертифікат" display="Завантажити сертифікат"/>
    <hyperlink ref="E1353" r:id="rId1350" tooltip="Завантажити сертифікат" display="Завантажити сертифікат"/>
    <hyperlink ref="E1354" r:id="rId1351" tooltip="Завантажити сертифікат" display="Завантажити сертифікат"/>
    <hyperlink ref="E1355" r:id="rId1352" tooltip="Завантажити сертифікат" display="Завантажити сертифікат"/>
    <hyperlink ref="E1356" r:id="rId1353" tooltip="Завантажити сертифікат" display="Завантажити сертифікат"/>
    <hyperlink ref="E1357" r:id="rId1354" tooltip="Завантажити сертифікат" display="Завантажити сертифікат"/>
    <hyperlink ref="E1358" r:id="rId1355" tooltip="Завантажити сертифікат" display="Завантажити сертифікат"/>
    <hyperlink ref="E1359" r:id="rId1356" tooltip="Завантажити сертифікат" display="Завантажити сертифікат"/>
    <hyperlink ref="E1360" r:id="rId1357" tooltip="Завантажити сертифікат" display="Завантажити сертифікат"/>
    <hyperlink ref="E1361" r:id="rId1358" tooltip="Завантажити сертифікат" display="Завантажити сертифікат"/>
    <hyperlink ref="E1362" r:id="rId1359" tooltip="Завантажити сертифікат" display="Завантажити сертифікат"/>
    <hyperlink ref="E1363" r:id="rId1360" tooltip="Завантажити сертифікат" display="Завантажити сертифікат"/>
    <hyperlink ref="E1364" r:id="rId1361" tooltip="Завантажити сертифікат" display="Завантажити сертифікат"/>
    <hyperlink ref="E1365" r:id="rId1362" tooltip="Завантажити сертифікат" display="Завантажити сертифікат"/>
    <hyperlink ref="E1366" r:id="rId1363" tooltip="Завантажити сертифікат" display="Завантажити сертифікат"/>
    <hyperlink ref="E1367" r:id="rId1364" tooltip="Завантажити сертифікат" display="Завантажити сертифікат"/>
    <hyperlink ref="E1368" r:id="rId1365" tooltip="Завантажити сертифікат" display="Завантажити сертифікат"/>
    <hyperlink ref="E1369" r:id="rId1366" tooltip="Завантажити сертифікат" display="Завантажити сертифікат"/>
    <hyperlink ref="E1370" r:id="rId1367" tooltip="Завантажити сертифікат" display="Завантажити сертифікат"/>
    <hyperlink ref="E1371" r:id="rId1368" tooltip="Завантажити сертифікат" display="Завантажити сертифікат"/>
    <hyperlink ref="E1372" r:id="rId1369" tooltip="Завантажити сертифікат" display="Завантажити сертифікат"/>
    <hyperlink ref="E1373" r:id="rId1370" tooltip="Завантажити сертифікат" display="Завантажити сертифікат"/>
    <hyperlink ref="E1374" r:id="rId1371" tooltip="Завантажити сертифікат" display="Завантажити сертифікат"/>
    <hyperlink ref="E1375" r:id="rId1372" tooltip="Завантажити сертифікат" display="Завантажити сертифікат"/>
    <hyperlink ref="E1376" r:id="rId1373" tooltip="Завантажити сертифікат" display="Завантажити сертифікат"/>
    <hyperlink ref="E1377" r:id="rId1374" tooltip="Завантажити сертифікат" display="Завантажити сертифікат"/>
    <hyperlink ref="E1378" r:id="rId1375" tooltip="Завантажити сертифікат" display="Завантажити сертифікат"/>
    <hyperlink ref="E1379" r:id="rId1376" tooltip="Завантажити сертифікат" display="Завантажити сертифікат"/>
    <hyperlink ref="E1380" r:id="rId1377" tooltip="Завантажити сертифікат" display="Завантажити сертифікат"/>
    <hyperlink ref="E1381" r:id="rId1378" tooltip="Завантажити сертифікат" display="Завантажити сертифікат"/>
    <hyperlink ref="E1382" r:id="rId1379" tooltip="Завантажити сертифікат" display="Завантажити сертифікат"/>
    <hyperlink ref="E1383" r:id="rId1380" tooltip="Завантажити сертифікат" display="Завантажити сертифікат"/>
    <hyperlink ref="E1384" r:id="rId1381" tooltip="Завантажити сертифікат" display="Завантажити сертифікат"/>
    <hyperlink ref="E1385" r:id="rId1382" tooltip="Завантажити сертифікат" display="Завантажити сертифікат"/>
    <hyperlink ref="E1386" r:id="rId1383" tooltip="Завантажити сертифікат" display="Завантажити сертифікат"/>
    <hyperlink ref="E1387" r:id="rId1384" tooltip="Завантажити сертифікат" display="Завантажити сертифікат"/>
    <hyperlink ref="E1388" r:id="rId1385" tooltip="Завантажити сертифікат" display="Завантажити сертифікат"/>
    <hyperlink ref="E1389" r:id="rId1386" tooltip="Завантажити сертифікат" display="Завантажити сертифікат"/>
    <hyperlink ref="E1390" r:id="rId1387" tooltip="Завантажити сертифікат" display="Завантажити сертифікат"/>
    <hyperlink ref="E1391" r:id="rId1388" tooltip="Завантажити сертифікат" display="Завантажити сертифікат"/>
    <hyperlink ref="E1392" r:id="rId1389" tooltip="Завантажити сертифікат" display="Завантажити сертифікат"/>
    <hyperlink ref="E1393" r:id="rId1390" tooltip="Завантажити сертифікат" display="Завантажити сертифікат"/>
    <hyperlink ref="E1394" r:id="rId1391" tooltip="Завантажити сертифікат" display="Завантажити сертифікат"/>
    <hyperlink ref="E1395" r:id="rId1392" tooltip="Завантажити сертифікат" display="Завантажити сертифікат"/>
    <hyperlink ref="E1396" r:id="rId1393" tooltip="Завантажити сертифікат" display="Завантажити сертифікат"/>
    <hyperlink ref="E1397" r:id="rId1394" tooltip="Завантажити сертифікат" display="Завантажити сертифікат"/>
    <hyperlink ref="E1398" r:id="rId1395" tooltip="Завантажити сертифікат" display="Завантажити сертифікат"/>
    <hyperlink ref="E1399" r:id="rId1396" tooltip="Завантажити сертифікат" display="Завантажити сертифікат"/>
    <hyperlink ref="E1400" r:id="rId1397" tooltip="Завантажити сертифікат" display="Завантажити сертифікат"/>
    <hyperlink ref="E1401" r:id="rId1398" tooltip="Завантажити сертифікат" display="Завантажити сертифікат"/>
    <hyperlink ref="E1402" r:id="rId1399" tooltip="Завантажити сертифікат" display="Завантажити сертифікат"/>
    <hyperlink ref="E1403" r:id="rId1400" tooltip="Завантажити сертифікат" display="Завантажити сертифікат"/>
    <hyperlink ref="E1404" r:id="rId1401" tooltip="Завантажити сертифікат" display="Завантажити сертифікат"/>
    <hyperlink ref="E1405" r:id="rId1402" tooltip="Завантажити сертифікат" display="Завантажити сертифікат"/>
    <hyperlink ref="E1406" r:id="rId1403" tooltip="Завантажити сертифікат" display="Завантажити сертифікат"/>
    <hyperlink ref="E1407" r:id="rId1404" tooltip="Завантажити сертифікат" display="Завантажити сертифікат"/>
    <hyperlink ref="E1408" r:id="rId1405" tooltip="Завантажити сертифікат" display="Завантажити сертифікат"/>
    <hyperlink ref="E1409" r:id="rId1406" tooltip="Завантажити сертифікат" display="Завантажити сертифікат"/>
    <hyperlink ref="E1410" r:id="rId1407" tooltip="Завантажити сертифікат" display="Завантажити сертифікат"/>
    <hyperlink ref="E1411" r:id="rId1408" tooltip="Завантажити сертифікат" display="Завантажити сертифікат"/>
    <hyperlink ref="E1412" r:id="rId1409" tooltip="Завантажити сертифікат" display="Завантажити сертифікат"/>
    <hyperlink ref="E1413" r:id="rId1410" tooltip="Завантажити сертифікат" display="Завантажити сертифікат"/>
    <hyperlink ref="E1414" r:id="rId1411" tooltip="Завантажити сертифікат" display="Завантажити сертифікат"/>
    <hyperlink ref="E1415" r:id="rId1412" tooltip="Завантажити сертифікат" display="Завантажити сертифікат"/>
    <hyperlink ref="E1416" r:id="rId1413" tooltip="Завантажити сертифікат" display="Завантажити сертифікат"/>
    <hyperlink ref="E1417" r:id="rId1414" tooltip="Завантажити сертифікат" display="Завантажити сертифікат"/>
    <hyperlink ref="E1418" r:id="rId1415" tooltip="Завантажити сертифікат" display="Завантажити сертифікат"/>
    <hyperlink ref="E1419" r:id="rId1416" tooltip="Завантажити сертифікат" display="Завантажити сертифікат"/>
    <hyperlink ref="E1420" r:id="rId1417" tooltip="Завантажити сертифікат" display="Завантажити сертифікат"/>
    <hyperlink ref="E1421" r:id="rId1418" tooltip="Завантажити сертифікат" display="Завантажити сертифікат"/>
    <hyperlink ref="E1422" r:id="rId1419" tooltip="Завантажити сертифікат" display="Завантажити сертифікат"/>
    <hyperlink ref="E1423" r:id="rId1420" tooltip="Завантажити сертифікат" display="Завантажити сертифікат"/>
    <hyperlink ref="E1424" r:id="rId1421" tooltip="Завантажити сертифікат" display="Завантажити сертифікат"/>
    <hyperlink ref="E1425" r:id="rId1422" tooltip="Завантажити сертифікат" display="Завантажити сертифікат"/>
    <hyperlink ref="E1426" r:id="rId1423" tooltip="Завантажити сертифікат" display="Завантажити сертифікат"/>
    <hyperlink ref="E1427" r:id="rId1424" tooltip="Завантажити сертифікат" display="Завантажити сертифікат"/>
    <hyperlink ref="E1428" r:id="rId1425" tooltip="Завантажити сертифікат" display="Завантажити сертифікат"/>
    <hyperlink ref="E1429" r:id="rId1426" tooltip="Завантажити сертифікат" display="Завантажити сертифікат"/>
    <hyperlink ref="E1430" r:id="rId1427" tooltip="Завантажити сертифікат" display="Завантажити сертифікат"/>
    <hyperlink ref="E1431" r:id="rId1428" tooltip="Завантажити сертифікат" display="Завантажити сертифікат"/>
    <hyperlink ref="E1432" r:id="rId1429" tooltip="Завантажити сертифікат" display="Завантажити сертифікат"/>
    <hyperlink ref="E1433" r:id="rId1430" tooltip="Завантажити сертифікат" display="Завантажити сертифікат"/>
    <hyperlink ref="E1244" r:id="rId1431" tooltip="Завантажити сертифікат" display="Завантажити сертифікат"/>
    <hyperlink ref="E1248" r:id="rId1432" tooltip="Завантажити сертифікат" display="Завантажити сертифікат"/>
    <hyperlink ref="E1434" r:id="rId1433" tooltip="Завантажити сертифікат" display="Завантажити сертифікат"/>
    <hyperlink ref="E1435" r:id="rId1434" tooltip="Завантажити сертифікат" display="Завантажити сертифікат"/>
    <hyperlink ref="E1436" r:id="rId1435" tooltip="Завантажити сертифікат" display="Завантажити сертифікат"/>
    <hyperlink ref="E1437" r:id="rId1436" tooltip="Завантажити сертифікат" display="Завантажити сертифікат"/>
    <hyperlink ref="E1438" r:id="rId1437" tooltip="Завантажити сертифікат" display="Завантажити сертифікат"/>
    <hyperlink ref="E1439" r:id="rId1438" tooltip="Завантажити сертифікат" display="Завантажити сертифікат"/>
    <hyperlink ref="E1440" r:id="rId1439" tooltip="Завантажити сертифікат" display="Завантажити сертифікат"/>
    <hyperlink ref="E1441" r:id="rId1440" tooltip="Завантажити сертифікат" display="Завантажити сертифікат"/>
    <hyperlink ref="E1442" r:id="rId1441" tooltip="Завантажити сертифікат" display="Завантажити сертифікат"/>
  </hyperlinks>
  <pageMargins left="0.7" right="0.7" top="0.75" bottom="0.75" header="0.3" footer="0.3"/>
  <pageSetup orientation="portrait" r:id="rId14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2025-05-02T13:41:49Z</dcterms:created>
  <dcterms:modified xsi:type="dcterms:W3CDTF">2025-05-13T08:23:05Z</dcterms:modified>
  <cp:category/>
</cp:coreProperties>
</file>