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UsersNBU\003369\Desktop\Сертифікати #ЩедрийВівторок 2025\"/>
    </mc:Choice>
  </mc:AlternateContent>
  <bookViews>
    <workbookView xWindow="0" yWindow="0" windowWidth="23040" windowHeight="8784"/>
  </bookViews>
  <sheets>
    <sheet name="Worksheet" sheetId="1" r:id="rId1"/>
  </sheets>
  <calcPr calcId="162913"/>
</workbook>
</file>

<file path=xl/calcChain.xml><?xml version="1.0" encoding="utf-8"?>
<calcChain xmlns="http://schemas.openxmlformats.org/spreadsheetml/2006/main">
  <c r="D1189" i="1" l="1"/>
  <c r="D1945" i="1" l="1"/>
  <c r="D1944" i="1"/>
  <c r="D1943" i="1"/>
  <c r="D1942" i="1"/>
  <c r="D1941" i="1"/>
  <c r="D1940" i="1"/>
  <c r="D1939" i="1"/>
  <c r="D1938" i="1"/>
  <c r="D1937" i="1"/>
  <c r="D1936" i="1"/>
  <c r="D1935" i="1"/>
  <c r="D1934" i="1"/>
  <c r="D1933" i="1"/>
  <c r="D1932" i="1"/>
  <c r="D1931" i="1"/>
  <c r="D1930" i="1"/>
  <c r="D1929" i="1"/>
  <c r="D1928" i="1"/>
  <c r="D1927" i="1"/>
  <c r="D1926" i="1"/>
  <c r="D1925" i="1"/>
  <c r="D1924" i="1"/>
  <c r="D1923" i="1"/>
  <c r="D1922" i="1"/>
  <c r="D1921" i="1"/>
  <c r="D1920" i="1"/>
  <c r="D1919" i="1"/>
  <c r="D1918" i="1"/>
  <c r="D1917" i="1"/>
  <c r="D1916" i="1"/>
  <c r="D1915" i="1"/>
  <c r="D1914" i="1"/>
  <c r="D1913" i="1"/>
  <c r="D1912" i="1"/>
  <c r="D1911" i="1"/>
  <c r="D1910" i="1"/>
  <c r="D1909" i="1"/>
  <c r="D1908" i="1"/>
  <c r="D1907" i="1"/>
  <c r="D1906" i="1"/>
  <c r="D1905" i="1"/>
  <c r="D1904" i="1"/>
  <c r="D1903" i="1"/>
  <c r="D1902" i="1"/>
  <c r="D1901" i="1"/>
  <c r="D1900" i="1"/>
  <c r="D1899" i="1"/>
  <c r="D1898" i="1"/>
  <c r="D1897" i="1"/>
  <c r="D1896" i="1"/>
  <c r="D1895" i="1"/>
  <c r="D1894" i="1"/>
  <c r="D1893" i="1"/>
  <c r="D1892" i="1"/>
  <c r="D1891" i="1"/>
  <c r="D1890" i="1"/>
  <c r="D1889" i="1"/>
  <c r="D1888" i="1"/>
  <c r="D1887" i="1"/>
  <c r="D1886" i="1"/>
  <c r="D1885" i="1"/>
  <c r="D1884" i="1"/>
  <c r="D1883" i="1"/>
  <c r="D1882" i="1"/>
  <c r="D1881" i="1"/>
  <c r="D1880" i="1"/>
  <c r="D1879" i="1"/>
  <c r="D1878" i="1"/>
  <c r="D1877" i="1"/>
  <c r="D1876" i="1"/>
  <c r="D1875" i="1"/>
  <c r="D1874" i="1"/>
  <c r="D1873" i="1"/>
  <c r="D1872" i="1"/>
  <c r="D1871" i="1"/>
  <c r="D1870" i="1"/>
  <c r="D1869" i="1"/>
  <c r="D1868" i="1"/>
  <c r="D1867" i="1"/>
  <c r="D1866" i="1"/>
  <c r="D1865" i="1"/>
  <c r="D1864" i="1"/>
  <c r="D1863" i="1"/>
  <c r="D1862" i="1"/>
  <c r="D1861" i="1"/>
  <c r="D1860" i="1"/>
  <c r="D1859" i="1"/>
  <c r="D1858" i="1"/>
  <c r="D1857" i="1"/>
  <c r="D1856" i="1"/>
  <c r="D1855" i="1"/>
  <c r="D1854" i="1"/>
  <c r="D1853" i="1"/>
  <c r="D1852" i="1"/>
  <c r="D1851" i="1"/>
  <c r="D1850" i="1"/>
  <c r="D1849" i="1"/>
  <c r="D1848" i="1"/>
  <c r="D1847" i="1"/>
  <c r="D1846" i="1"/>
  <c r="D1845" i="1"/>
  <c r="D1844" i="1"/>
  <c r="D1843" i="1"/>
  <c r="D1842" i="1"/>
  <c r="D1841" i="1"/>
  <c r="D1840" i="1"/>
  <c r="D1839" i="1"/>
  <c r="D1838" i="1"/>
  <c r="D1837" i="1"/>
  <c r="D1836" i="1"/>
  <c r="D1835" i="1"/>
  <c r="D1834" i="1"/>
  <c r="D1833" i="1"/>
  <c r="D1832" i="1"/>
  <c r="D1831" i="1"/>
  <c r="D1830" i="1"/>
  <c r="D1829" i="1"/>
  <c r="D1828" i="1"/>
  <c r="D1827" i="1"/>
  <c r="D1826" i="1"/>
  <c r="D1825" i="1"/>
  <c r="D1824" i="1"/>
  <c r="D1823" i="1"/>
  <c r="D1822" i="1"/>
  <c r="D1821" i="1"/>
  <c r="D1820" i="1"/>
  <c r="D1819" i="1"/>
  <c r="D1818" i="1"/>
  <c r="D1817" i="1"/>
  <c r="D1816" i="1"/>
  <c r="D1815" i="1"/>
  <c r="D1814" i="1"/>
  <c r="D1813" i="1"/>
  <c r="D1812" i="1"/>
  <c r="D1811" i="1"/>
  <c r="D1810" i="1"/>
  <c r="D1809" i="1"/>
  <c r="D1808" i="1"/>
  <c r="D1807" i="1"/>
  <c r="D1806" i="1"/>
  <c r="D1805" i="1"/>
  <c r="D1804" i="1"/>
  <c r="D1803" i="1"/>
  <c r="D1802" i="1"/>
  <c r="D1801" i="1"/>
  <c r="D1800" i="1"/>
  <c r="D1799" i="1"/>
  <c r="D1798" i="1"/>
  <c r="D1797" i="1"/>
  <c r="D1796" i="1"/>
  <c r="D1795" i="1"/>
  <c r="D1794" i="1"/>
  <c r="D1793" i="1"/>
  <c r="D1792" i="1"/>
  <c r="D1791" i="1"/>
  <c r="D1790" i="1"/>
  <c r="D1789" i="1"/>
  <c r="D1788" i="1"/>
  <c r="D1787" i="1"/>
  <c r="D1786" i="1"/>
  <c r="D1785" i="1"/>
  <c r="D1784" i="1"/>
  <c r="D1783" i="1"/>
  <c r="D1782" i="1"/>
  <c r="D1781" i="1"/>
  <c r="D1780" i="1"/>
  <c r="D1779" i="1"/>
  <c r="D1778" i="1"/>
  <c r="D1777" i="1"/>
  <c r="D1776" i="1"/>
  <c r="D1775" i="1"/>
  <c r="D1774" i="1"/>
  <c r="D1773" i="1"/>
  <c r="D1772" i="1"/>
  <c r="D1771" i="1"/>
  <c r="D1770" i="1"/>
  <c r="D1769" i="1"/>
  <c r="D1768" i="1"/>
  <c r="D1767" i="1"/>
  <c r="D1766" i="1"/>
  <c r="D1765" i="1"/>
  <c r="D1764" i="1"/>
  <c r="D1763" i="1"/>
  <c r="D1762" i="1"/>
  <c r="D1761" i="1"/>
  <c r="D1760" i="1"/>
  <c r="D1759" i="1"/>
  <c r="D1758" i="1"/>
  <c r="D1757" i="1"/>
  <c r="D1756" i="1"/>
  <c r="D1755" i="1"/>
  <c r="D1754" i="1"/>
  <c r="D1753" i="1"/>
  <c r="D1752" i="1"/>
  <c r="D1751" i="1"/>
  <c r="D1750" i="1"/>
  <c r="D1749" i="1"/>
  <c r="D1748" i="1"/>
  <c r="D1747" i="1"/>
  <c r="D1746" i="1"/>
  <c r="D1745" i="1"/>
  <c r="D1744" i="1"/>
  <c r="D1743" i="1"/>
  <c r="D1742" i="1"/>
  <c r="D1741" i="1"/>
  <c r="D1740" i="1"/>
  <c r="D1739" i="1"/>
  <c r="D1738" i="1"/>
  <c r="D1737" i="1"/>
  <c r="D1736" i="1"/>
  <c r="D1735" i="1"/>
  <c r="D1734" i="1"/>
  <c r="D1733" i="1"/>
  <c r="D1732" i="1"/>
  <c r="D1731" i="1"/>
  <c r="D1730" i="1"/>
  <c r="D1729" i="1"/>
  <c r="D1728" i="1"/>
  <c r="D1727" i="1"/>
  <c r="D1726" i="1"/>
  <c r="D1725" i="1"/>
  <c r="D1724" i="1"/>
  <c r="D1723" i="1"/>
  <c r="D1722" i="1"/>
  <c r="D1721" i="1"/>
  <c r="D1720" i="1"/>
  <c r="D1719" i="1"/>
  <c r="D1718" i="1"/>
  <c r="D1717" i="1"/>
  <c r="D1716" i="1"/>
  <c r="D1715" i="1"/>
  <c r="D1714" i="1"/>
  <c r="D1713" i="1"/>
  <c r="D1712" i="1"/>
  <c r="D1711" i="1"/>
  <c r="D1710" i="1"/>
  <c r="D1709" i="1"/>
  <c r="D1708" i="1"/>
  <c r="D1707" i="1"/>
  <c r="D1706" i="1"/>
  <c r="D1705" i="1"/>
  <c r="D1704" i="1"/>
  <c r="D1703" i="1"/>
  <c r="D1702" i="1"/>
  <c r="D1701" i="1"/>
  <c r="D1700" i="1"/>
  <c r="D1699" i="1"/>
  <c r="D1698" i="1"/>
  <c r="D1697" i="1"/>
  <c r="D1696" i="1"/>
  <c r="D1695" i="1"/>
  <c r="D1694" i="1"/>
  <c r="D1693" i="1"/>
  <c r="D1692" i="1"/>
  <c r="D1691" i="1"/>
  <c r="D1690" i="1"/>
  <c r="D1689" i="1"/>
  <c r="D1688" i="1"/>
  <c r="D1687" i="1"/>
  <c r="D1686" i="1"/>
  <c r="D1685" i="1"/>
  <c r="D1684" i="1"/>
  <c r="D1683" i="1"/>
  <c r="D1682" i="1"/>
  <c r="D1681" i="1"/>
  <c r="D1680" i="1"/>
  <c r="D1679" i="1"/>
  <c r="D1678" i="1"/>
  <c r="D1677" i="1"/>
  <c r="D1676" i="1"/>
  <c r="D1675" i="1"/>
  <c r="D1674" i="1"/>
  <c r="D1673" i="1"/>
  <c r="D1672" i="1"/>
  <c r="D1671" i="1"/>
  <c r="D1670" i="1"/>
  <c r="D1669" i="1"/>
  <c r="D1668" i="1"/>
  <c r="D1667" i="1"/>
  <c r="D1666" i="1"/>
  <c r="D1665" i="1"/>
  <c r="D1664" i="1"/>
  <c r="D1663" i="1"/>
  <c r="D1662" i="1"/>
  <c r="D1661" i="1"/>
  <c r="D1660" i="1"/>
  <c r="D1659" i="1"/>
  <c r="D1658" i="1"/>
  <c r="D1657" i="1"/>
  <c r="D1656" i="1"/>
  <c r="D1655" i="1"/>
  <c r="D1654" i="1"/>
  <c r="D1653" i="1"/>
  <c r="D1652" i="1"/>
  <c r="D1651" i="1"/>
  <c r="D1650" i="1"/>
  <c r="D1649" i="1"/>
  <c r="D1648" i="1"/>
  <c r="D1647" i="1"/>
  <c r="D1646" i="1"/>
  <c r="D1645" i="1"/>
  <c r="D1644" i="1"/>
  <c r="D1643" i="1"/>
  <c r="D1642" i="1"/>
  <c r="D1641" i="1"/>
  <c r="D1640" i="1"/>
  <c r="D1639" i="1"/>
  <c r="D1638" i="1"/>
  <c r="D1637" i="1"/>
  <c r="D1636" i="1"/>
  <c r="D1635" i="1"/>
  <c r="D1634" i="1"/>
  <c r="D1633" i="1"/>
  <c r="D1632" i="1"/>
  <c r="D1631" i="1"/>
  <c r="D1630" i="1"/>
  <c r="D1629" i="1"/>
  <c r="D1628" i="1"/>
  <c r="D1627" i="1"/>
  <c r="D1626" i="1"/>
  <c r="D1625" i="1"/>
  <c r="D1624" i="1"/>
  <c r="D1623" i="1"/>
  <c r="D1622" i="1"/>
  <c r="D1621" i="1"/>
  <c r="D1620" i="1"/>
  <c r="D1619" i="1"/>
  <c r="D1618" i="1"/>
  <c r="D1617" i="1"/>
  <c r="D1616" i="1"/>
  <c r="D1615" i="1"/>
  <c r="D1614" i="1"/>
  <c r="D1613" i="1"/>
  <c r="D1612" i="1"/>
  <c r="D1611" i="1"/>
  <c r="D1610" i="1"/>
  <c r="D1609" i="1"/>
  <c r="D1608" i="1"/>
  <c r="D1607" i="1"/>
  <c r="D1606" i="1"/>
  <c r="D1605" i="1"/>
  <c r="D1604" i="1"/>
  <c r="D1603" i="1"/>
  <c r="D1602" i="1"/>
  <c r="D1601" i="1"/>
  <c r="D1600" i="1"/>
  <c r="D1599" i="1"/>
  <c r="D1598" i="1"/>
  <c r="D1597" i="1"/>
  <c r="D1596" i="1"/>
  <c r="D1595" i="1"/>
  <c r="D1594" i="1"/>
  <c r="D1593" i="1"/>
  <c r="D1592" i="1"/>
  <c r="D1591" i="1"/>
  <c r="D1590" i="1"/>
  <c r="D1589" i="1"/>
  <c r="D1588" i="1"/>
  <c r="D1587" i="1"/>
  <c r="D1586" i="1"/>
  <c r="D1585" i="1"/>
  <c r="D1584" i="1"/>
  <c r="D1583" i="1"/>
  <c r="D1582" i="1"/>
  <c r="D1581" i="1"/>
  <c r="D1580" i="1"/>
  <c r="D1579" i="1"/>
  <c r="D1578" i="1"/>
  <c r="D1577" i="1"/>
  <c r="D1576" i="1"/>
  <c r="D1575" i="1"/>
  <c r="D1574" i="1"/>
  <c r="D1573" i="1"/>
  <c r="D1572" i="1"/>
  <c r="D1571" i="1"/>
  <c r="D1570" i="1"/>
  <c r="D1569" i="1"/>
  <c r="D1568" i="1"/>
  <c r="D1567" i="1"/>
  <c r="D1566" i="1"/>
  <c r="D1565" i="1"/>
  <c r="D1564" i="1"/>
  <c r="D1563" i="1"/>
  <c r="D1562" i="1"/>
  <c r="D1561" i="1"/>
  <c r="D1560" i="1"/>
  <c r="D1559" i="1"/>
  <c r="D1558" i="1"/>
  <c r="D1557" i="1"/>
  <c r="D1556" i="1"/>
  <c r="D1555" i="1"/>
  <c r="D1554" i="1"/>
  <c r="D1553" i="1"/>
  <c r="D1552" i="1"/>
  <c r="D1551" i="1"/>
  <c r="D1550" i="1"/>
  <c r="D1549" i="1"/>
  <c r="D1548" i="1"/>
  <c r="D1547" i="1"/>
  <c r="D1546" i="1"/>
  <c r="D1545" i="1"/>
  <c r="D1544" i="1"/>
  <c r="D1543" i="1"/>
  <c r="D1542" i="1"/>
  <c r="D1541" i="1"/>
  <c r="D1540" i="1"/>
  <c r="D1539" i="1"/>
  <c r="D1538" i="1"/>
  <c r="D1537" i="1"/>
  <c r="D1536" i="1"/>
  <c r="D1535" i="1"/>
  <c r="D1534" i="1"/>
  <c r="D1533" i="1"/>
  <c r="D1532" i="1"/>
  <c r="D1531" i="1"/>
  <c r="D1530" i="1"/>
  <c r="D1529" i="1"/>
  <c r="D1528" i="1"/>
  <c r="D1527" i="1"/>
  <c r="D1526" i="1"/>
  <c r="D1525" i="1"/>
  <c r="D1524" i="1"/>
  <c r="D1523" i="1"/>
  <c r="D1522" i="1"/>
  <c r="D1521" i="1"/>
  <c r="D1520" i="1"/>
  <c r="D1519" i="1"/>
  <c r="D1518" i="1"/>
  <c r="D1517" i="1"/>
  <c r="D1516" i="1"/>
  <c r="D1515" i="1"/>
  <c r="D1514" i="1"/>
  <c r="D1513" i="1"/>
  <c r="D1512" i="1"/>
  <c r="D1511" i="1"/>
  <c r="D1510" i="1"/>
  <c r="D1509" i="1"/>
  <c r="D1508" i="1"/>
  <c r="D1507" i="1"/>
  <c r="D1506" i="1"/>
  <c r="D1505" i="1"/>
  <c r="D1504" i="1"/>
  <c r="D1503" i="1"/>
  <c r="D1502" i="1"/>
  <c r="D1501" i="1"/>
  <c r="D1500" i="1"/>
  <c r="D1499" i="1"/>
  <c r="D1498" i="1"/>
  <c r="D1497" i="1"/>
  <c r="D1496" i="1"/>
  <c r="D1495" i="1"/>
  <c r="D1494" i="1"/>
  <c r="D1493" i="1"/>
  <c r="D1492" i="1"/>
  <c r="D1491" i="1"/>
  <c r="D1490" i="1"/>
  <c r="D1489" i="1"/>
  <c r="D1488" i="1"/>
  <c r="D1487" i="1"/>
  <c r="D1486" i="1"/>
  <c r="D1485" i="1"/>
  <c r="D1484" i="1"/>
  <c r="D1483" i="1"/>
  <c r="D1482" i="1"/>
  <c r="D1481" i="1"/>
  <c r="D1480" i="1"/>
  <c r="D1479" i="1"/>
  <c r="D1478" i="1"/>
  <c r="D1477" i="1"/>
  <c r="D1476" i="1"/>
  <c r="D1475" i="1"/>
  <c r="D1474" i="1"/>
  <c r="D1473" i="1"/>
  <c r="D1472" i="1"/>
  <c r="D1471" i="1"/>
  <c r="D1470" i="1"/>
  <c r="D1469" i="1"/>
  <c r="D1468" i="1"/>
  <c r="D1467" i="1"/>
  <c r="D1466" i="1"/>
  <c r="D1465" i="1"/>
  <c r="D1464" i="1"/>
  <c r="D1463" i="1"/>
  <c r="D1462" i="1"/>
  <c r="D1461" i="1"/>
  <c r="D1460" i="1"/>
  <c r="D1459" i="1"/>
  <c r="D1458" i="1"/>
  <c r="D1457" i="1"/>
  <c r="D1456" i="1"/>
  <c r="D1455" i="1"/>
  <c r="D1454" i="1"/>
  <c r="D1453" i="1"/>
  <c r="D1452" i="1"/>
  <c r="D1451" i="1"/>
  <c r="D1450" i="1"/>
  <c r="D1449" i="1"/>
  <c r="D1448" i="1"/>
  <c r="D1447" i="1"/>
  <c r="D1446" i="1"/>
  <c r="D1445" i="1"/>
  <c r="D1444" i="1"/>
  <c r="D1443" i="1"/>
  <c r="D1442" i="1"/>
  <c r="D1441" i="1"/>
  <c r="D1440" i="1"/>
  <c r="D1439" i="1"/>
  <c r="D1438" i="1"/>
  <c r="D1437" i="1"/>
  <c r="D1436" i="1"/>
  <c r="D1435" i="1"/>
  <c r="D1434" i="1"/>
  <c r="D1433" i="1"/>
  <c r="D1432" i="1"/>
  <c r="D1431" i="1"/>
  <c r="D1430" i="1"/>
  <c r="D1429" i="1"/>
  <c r="D1428" i="1"/>
  <c r="D1427" i="1"/>
  <c r="D1426" i="1"/>
  <c r="D1425" i="1"/>
  <c r="D1424" i="1"/>
  <c r="D1423" i="1"/>
  <c r="D1422" i="1"/>
  <c r="D1421" i="1"/>
  <c r="D1420" i="1"/>
  <c r="D1419" i="1"/>
  <c r="D1418" i="1"/>
  <c r="D1417" i="1"/>
  <c r="D1416" i="1"/>
  <c r="D1415" i="1"/>
  <c r="D1414" i="1"/>
  <c r="D1413" i="1"/>
  <c r="D1412" i="1"/>
  <c r="D1411" i="1"/>
  <c r="D1410" i="1"/>
  <c r="D1409" i="1"/>
  <c r="D1408" i="1"/>
  <c r="D1407" i="1"/>
  <c r="D1406" i="1"/>
  <c r="D1405" i="1"/>
  <c r="D1404" i="1"/>
  <c r="D1403" i="1"/>
  <c r="D1402" i="1"/>
  <c r="D1401" i="1"/>
  <c r="D1400" i="1"/>
  <c r="D1399" i="1"/>
  <c r="D1398" i="1"/>
  <c r="D1397" i="1"/>
  <c r="D1396" i="1"/>
  <c r="D1395" i="1"/>
  <c r="D1394" i="1"/>
  <c r="D1393" i="1"/>
  <c r="D1392" i="1"/>
  <c r="D1391" i="1"/>
  <c r="D1390" i="1"/>
  <c r="D1389" i="1"/>
  <c r="D1388" i="1"/>
  <c r="D1387" i="1"/>
  <c r="D1386" i="1"/>
  <c r="D1385" i="1"/>
  <c r="D1384" i="1"/>
  <c r="D1383" i="1"/>
  <c r="D1382" i="1"/>
  <c r="D1381" i="1"/>
  <c r="D1380" i="1"/>
  <c r="D1379" i="1"/>
  <c r="D1378" i="1"/>
  <c r="D1377" i="1"/>
  <c r="D1376" i="1"/>
  <c r="D1375" i="1"/>
  <c r="D1374" i="1"/>
  <c r="D1373" i="1"/>
  <c r="D1372" i="1"/>
  <c r="D1371" i="1"/>
  <c r="D1370" i="1"/>
  <c r="D1369" i="1"/>
  <c r="D1368" i="1"/>
  <c r="D1367" i="1"/>
  <c r="D1366" i="1"/>
  <c r="D1365" i="1"/>
  <c r="D1364" i="1"/>
  <c r="D1363" i="1"/>
  <c r="D1362" i="1"/>
  <c r="D1361" i="1"/>
  <c r="D1360" i="1"/>
  <c r="D1359" i="1"/>
  <c r="D1358" i="1"/>
  <c r="D1357" i="1"/>
  <c r="D1356" i="1"/>
  <c r="D1355" i="1"/>
  <c r="D1354" i="1"/>
  <c r="D1353" i="1"/>
  <c r="D1352" i="1"/>
  <c r="D1351" i="1"/>
  <c r="D1350" i="1"/>
  <c r="D1349" i="1"/>
  <c r="D1348" i="1"/>
  <c r="D1347" i="1"/>
  <c r="D1346" i="1"/>
  <c r="D1345" i="1"/>
  <c r="D1344" i="1"/>
  <c r="D1343" i="1"/>
  <c r="D1342" i="1"/>
  <c r="D1341" i="1"/>
  <c r="D1340" i="1"/>
  <c r="D1339" i="1"/>
  <c r="D1338" i="1"/>
  <c r="D1337" i="1"/>
  <c r="D1336" i="1"/>
  <c r="D1335" i="1"/>
  <c r="D1334" i="1"/>
  <c r="D1333" i="1"/>
  <c r="D1332" i="1"/>
  <c r="D1331" i="1"/>
  <c r="D1330" i="1"/>
  <c r="D1329" i="1"/>
  <c r="D1328" i="1"/>
  <c r="D1327" i="1"/>
  <c r="D1326" i="1"/>
  <c r="D1325" i="1"/>
  <c r="D1324" i="1"/>
  <c r="D1323" i="1"/>
  <c r="D1322" i="1"/>
  <c r="D1321" i="1"/>
  <c r="D1320" i="1"/>
  <c r="D1319" i="1"/>
  <c r="D1318" i="1"/>
  <c r="D1317" i="1"/>
  <c r="D1316" i="1"/>
  <c r="D1315" i="1"/>
  <c r="D1314" i="1"/>
  <c r="D1313" i="1"/>
  <c r="D1312" i="1"/>
  <c r="D1311" i="1"/>
  <c r="D1310" i="1"/>
  <c r="D1309" i="1"/>
  <c r="D1308" i="1"/>
  <c r="D1307" i="1"/>
  <c r="D1306" i="1"/>
  <c r="D1305" i="1"/>
  <c r="D1304" i="1"/>
  <c r="D1303" i="1"/>
  <c r="D1302" i="1"/>
  <c r="D1301" i="1"/>
  <c r="D1300" i="1"/>
  <c r="D1299" i="1"/>
  <c r="D1298" i="1"/>
  <c r="D1297" i="1"/>
  <c r="D1296" i="1"/>
  <c r="D1295" i="1"/>
  <c r="D1294" i="1"/>
  <c r="D1293" i="1"/>
  <c r="D1292" i="1"/>
  <c r="D1291" i="1"/>
  <c r="D1290" i="1"/>
  <c r="D1289" i="1"/>
  <c r="D1288" i="1"/>
  <c r="D1287" i="1"/>
  <c r="D1286" i="1"/>
  <c r="D1285" i="1"/>
  <c r="D1284" i="1"/>
  <c r="D1283" i="1"/>
  <c r="D1282" i="1"/>
  <c r="D1281" i="1"/>
  <c r="D1280" i="1"/>
  <c r="D1279" i="1"/>
  <c r="D1278" i="1"/>
  <c r="D1277" i="1"/>
  <c r="D1276" i="1"/>
  <c r="D1275" i="1"/>
  <c r="D1274" i="1"/>
  <c r="D1273" i="1"/>
  <c r="D1272" i="1"/>
  <c r="D1271" i="1"/>
  <c r="D1270" i="1"/>
  <c r="D1269" i="1"/>
  <c r="D1268" i="1"/>
  <c r="D1267" i="1"/>
  <c r="D1266" i="1"/>
  <c r="D1265" i="1"/>
  <c r="D1264" i="1"/>
  <c r="D1263" i="1"/>
  <c r="D1262" i="1"/>
  <c r="D1261" i="1"/>
  <c r="D1260" i="1"/>
  <c r="D1259" i="1"/>
  <c r="D1258" i="1"/>
  <c r="D1257" i="1"/>
  <c r="D1256" i="1"/>
  <c r="D1255" i="1"/>
  <c r="D1254" i="1"/>
  <c r="D1253" i="1"/>
  <c r="D1252" i="1"/>
  <c r="D1251" i="1"/>
  <c r="D1250" i="1"/>
  <c r="D1249" i="1"/>
  <c r="D1248" i="1"/>
  <c r="D1247" i="1"/>
  <c r="D1246" i="1"/>
  <c r="D1245" i="1"/>
  <c r="D1244" i="1"/>
  <c r="D1243" i="1"/>
  <c r="D1242" i="1"/>
  <c r="D1241" i="1"/>
  <c r="D1240" i="1"/>
  <c r="D1239" i="1"/>
  <c r="D1238" i="1"/>
  <c r="D1237" i="1"/>
  <c r="D1236" i="1"/>
  <c r="D1235" i="1"/>
  <c r="D1234" i="1"/>
  <c r="D1233" i="1"/>
  <c r="D1232" i="1"/>
  <c r="D1231" i="1"/>
  <c r="D1230" i="1"/>
  <c r="D1229" i="1"/>
  <c r="D1228" i="1"/>
  <c r="D1227" i="1"/>
  <c r="D1226" i="1"/>
  <c r="D1225" i="1"/>
  <c r="D1224" i="1"/>
  <c r="D1223" i="1"/>
  <c r="D1222" i="1"/>
  <c r="D1221" i="1"/>
  <c r="D1220" i="1"/>
  <c r="D1219" i="1"/>
  <c r="D1218" i="1"/>
  <c r="D1217" i="1"/>
  <c r="D1216" i="1"/>
  <c r="D1215" i="1"/>
  <c r="D1214" i="1"/>
  <c r="D1213" i="1"/>
  <c r="D1212" i="1"/>
  <c r="D1211" i="1"/>
  <c r="D1210" i="1"/>
  <c r="D1209" i="1"/>
  <c r="D1208" i="1"/>
  <c r="D1207" i="1"/>
  <c r="D1206" i="1"/>
  <c r="D1205" i="1"/>
  <c r="D1204" i="1"/>
  <c r="D1203" i="1"/>
  <c r="D1202" i="1"/>
  <c r="D1201" i="1"/>
  <c r="D1200" i="1"/>
  <c r="D1199" i="1"/>
  <c r="D1198" i="1"/>
  <c r="D1197" i="1"/>
  <c r="D1196" i="1"/>
  <c r="D1195" i="1"/>
  <c r="D1194" i="1"/>
  <c r="D1193" i="1"/>
  <c r="D1192" i="1"/>
  <c r="D1191" i="1"/>
  <c r="D1190" i="1"/>
  <c r="D1188" i="1"/>
  <c r="D1187" i="1"/>
  <c r="D1186" i="1"/>
  <c r="D1185" i="1"/>
  <c r="D1184" i="1"/>
  <c r="D1183" i="1"/>
  <c r="D1182" i="1"/>
  <c r="D1181" i="1"/>
  <c r="D1180" i="1"/>
  <c r="D1179" i="1"/>
  <c r="D1178" i="1"/>
  <c r="D1177" i="1"/>
  <c r="D1176" i="1"/>
  <c r="D1175" i="1"/>
  <c r="D1174" i="1"/>
  <c r="D1173" i="1"/>
  <c r="D1172" i="1"/>
  <c r="D1171" i="1"/>
  <c r="D1170" i="1"/>
  <c r="D1169" i="1"/>
  <c r="D1168" i="1"/>
  <c r="D1167" i="1"/>
  <c r="D1166" i="1"/>
  <c r="D1165" i="1"/>
  <c r="D1164" i="1"/>
  <c r="D1163" i="1"/>
  <c r="D1162" i="1"/>
  <c r="D1161" i="1"/>
  <c r="D1160" i="1"/>
  <c r="D1159" i="1"/>
  <c r="D1158" i="1"/>
  <c r="D1157" i="1"/>
  <c r="D1156" i="1"/>
  <c r="D1155" i="1"/>
  <c r="D1154" i="1"/>
  <c r="D1153" i="1"/>
  <c r="D1152" i="1"/>
  <c r="D1151" i="1"/>
  <c r="D1150" i="1"/>
  <c r="D1149" i="1"/>
  <c r="D1148" i="1"/>
  <c r="D1147" i="1"/>
  <c r="D1146" i="1"/>
  <c r="D1145" i="1"/>
  <c r="D1144" i="1"/>
  <c r="D1143" i="1"/>
  <c r="D1142" i="1"/>
  <c r="D1141" i="1"/>
  <c r="D1140" i="1"/>
  <c r="D1139" i="1"/>
  <c r="D1138" i="1"/>
  <c r="D1137" i="1"/>
  <c r="D1136" i="1"/>
  <c r="D1135" i="1"/>
  <c r="D1134" i="1"/>
  <c r="D1133" i="1"/>
  <c r="D1132" i="1"/>
  <c r="D1131" i="1"/>
  <c r="D1130" i="1"/>
  <c r="D1129" i="1"/>
  <c r="D1128" i="1"/>
  <c r="D1127" i="1"/>
  <c r="D1126" i="1"/>
  <c r="D1125" i="1"/>
  <c r="D1124" i="1"/>
  <c r="D1123" i="1"/>
  <c r="D1122" i="1"/>
  <c r="D1121" i="1"/>
  <c r="D1120" i="1"/>
  <c r="D1119" i="1"/>
  <c r="D1118" i="1"/>
  <c r="D1117" i="1"/>
  <c r="D1116" i="1"/>
  <c r="D1115" i="1"/>
  <c r="D1114" i="1"/>
  <c r="D1113" i="1"/>
  <c r="D1112" i="1"/>
  <c r="D1111" i="1"/>
  <c r="D1110" i="1"/>
  <c r="D1109" i="1"/>
  <c r="D1108" i="1"/>
  <c r="D1107" i="1"/>
  <c r="D1106" i="1"/>
  <c r="D1105" i="1"/>
  <c r="D1104" i="1"/>
  <c r="D1103" i="1"/>
  <c r="D1102" i="1"/>
  <c r="D1101" i="1"/>
  <c r="D1100" i="1"/>
  <c r="D1099" i="1"/>
  <c r="D1098" i="1"/>
  <c r="D1097" i="1"/>
  <c r="D1096" i="1"/>
  <c r="D1095" i="1"/>
  <c r="D1094" i="1"/>
  <c r="D1093" i="1"/>
  <c r="D1092" i="1"/>
  <c r="D1091" i="1"/>
  <c r="D1090" i="1"/>
  <c r="D1089" i="1"/>
  <c r="D1088" i="1"/>
  <c r="D1087" i="1"/>
  <c r="D1086" i="1"/>
  <c r="D1085" i="1"/>
  <c r="D1084" i="1"/>
  <c r="D1083" i="1"/>
  <c r="D1082" i="1"/>
  <c r="D1081" i="1"/>
  <c r="D1080" i="1"/>
  <c r="D1079" i="1"/>
  <c r="D1078" i="1"/>
  <c r="D1077" i="1"/>
  <c r="D1076" i="1"/>
  <c r="D1075" i="1"/>
  <c r="D1074" i="1"/>
  <c r="D1073" i="1"/>
  <c r="D1072" i="1"/>
  <c r="D1071" i="1"/>
  <c r="D1070" i="1"/>
  <c r="D1069" i="1"/>
  <c r="D1068" i="1"/>
  <c r="D1067" i="1"/>
  <c r="D1066" i="1"/>
  <c r="D1065" i="1"/>
  <c r="D1064" i="1"/>
  <c r="D1063" i="1"/>
  <c r="D1062" i="1"/>
  <c r="D1061" i="1"/>
  <c r="D1060" i="1"/>
  <c r="D1059" i="1"/>
  <c r="D1058" i="1"/>
  <c r="D1057" i="1"/>
  <c r="D1056" i="1"/>
  <c r="D1055" i="1"/>
  <c r="D1054" i="1"/>
  <c r="D1053" i="1"/>
  <c r="D1052" i="1"/>
  <c r="D1051" i="1"/>
  <c r="D1050" i="1"/>
  <c r="D1049" i="1"/>
  <c r="D1048" i="1"/>
  <c r="D1047" i="1"/>
  <c r="D1046" i="1"/>
  <c r="D1045" i="1"/>
  <c r="D1044" i="1"/>
  <c r="D1043" i="1"/>
  <c r="D1042" i="1"/>
  <c r="D1041" i="1"/>
  <c r="D1040" i="1"/>
  <c r="D1039" i="1"/>
  <c r="D1038" i="1"/>
  <c r="D1037" i="1"/>
  <c r="D1036" i="1"/>
  <c r="D1035" i="1"/>
  <c r="D1034" i="1"/>
  <c r="D1033" i="1"/>
  <c r="D1032" i="1"/>
  <c r="D1031" i="1"/>
  <c r="D1030" i="1"/>
  <c r="D1029" i="1"/>
  <c r="D1028" i="1"/>
  <c r="D1027" i="1"/>
  <c r="D1026" i="1"/>
  <c r="D1025" i="1"/>
  <c r="D1024" i="1"/>
  <c r="D1023" i="1"/>
  <c r="D1022" i="1"/>
  <c r="D1021" i="1"/>
  <c r="D1020" i="1"/>
  <c r="D1019" i="1"/>
  <c r="D1018" i="1"/>
  <c r="D1017" i="1"/>
  <c r="D1016" i="1"/>
  <c r="D1015" i="1"/>
  <c r="D1014" i="1"/>
  <c r="D1013" i="1"/>
  <c r="D1012" i="1"/>
  <c r="D1011" i="1"/>
  <c r="D1010" i="1"/>
  <c r="D1009" i="1"/>
  <c r="D1008" i="1"/>
  <c r="D1007" i="1"/>
  <c r="D1006" i="1"/>
  <c r="D1005" i="1"/>
  <c r="D1004" i="1"/>
  <c r="D1003" i="1"/>
  <c r="D1002" i="1"/>
  <c r="D1001" i="1"/>
  <c r="D1000" i="1"/>
  <c r="D999" i="1"/>
  <c r="D998" i="1"/>
  <c r="D997" i="1"/>
  <c r="D996" i="1"/>
  <c r="D995" i="1"/>
  <c r="D994" i="1"/>
  <c r="D993" i="1"/>
  <c r="D992" i="1"/>
  <c r="D991" i="1"/>
  <c r="D990" i="1"/>
  <c r="D989" i="1"/>
  <c r="D988" i="1"/>
  <c r="D987" i="1"/>
  <c r="D986" i="1"/>
  <c r="D985" i="1"/>
  <c r="D984" i="1"/>
  <c r="D983" i="1"/>
  <c r="D982" i="1"/>
  <c r="D981" i="1"/>
  <c r="D980" i="1"/>
  <c r="D979" i="1"/>
  <c r="D978" i="1"/>
  <c r="D977" i="1"/>
  <c r="D976" i="1"/>
  <c r="D975" i="1"/>
  <c r="D974" i="1"/>
  <c r="D973" i="1"/>
  <c r="D972" i="1"/>
  <c r="D971" i="1"/>
  <c r="D970" i="1"/>
  <c r="D969" i="1"/>
  <c r="D968" i="1"/>
  <c r="D967" i="1"/>
  <c r="D966" i="1"/>
  <c r="D965" i="1"/>
  <c r="D964" i="1"/>
  <c r="D963" i="1"/>
  <c r="D962" i="1"/>
  <c r="D961" i="1"/>
  <c r="D960" i="1"/>
  <c r="D959" i="1"/>
  <c r="D958" i="1"/>
  <c r="D957" i="1"/>
  <c r="D956" i="1"/>
  <c r="D955" i="1"/>
  <c r="D954" i="1"/>
  <c r="D953" i="1"/>
  <c r="D952" i="1"/>
  <c r="D951" i="1"/>
  <c r="D950" i="1"/>
  <c r="D949" i="1"/>
  <c r="D948" i="1"/>
  <c r="D947" i="1"/>
  <c r="D946" i="1"/>
  <c r="D945" i="1"/>
  <c r="D944" i="1"/>
  <c r="D943" i="1"/>
  <c r="D942" i="1"/>
  <c r="D941" i="1"/>
  <c r="D940" i="1"/>
  <c r="D939" i="1"/>
  <c r="D938" i="1"/>
  <c r="D937" i="1"/>
  <c r="D936" i="1"/>
  <c r="D935" i="1"/>
  <c r="D934" i="1"/>
  <c r="D933" i="1"/>
  <c r="D932" i="1"/>
  <c r="D931" i="1"/>
  <c r="D930" i="1"/>
  <c r="D929" i="1"/>
  <c r="D928" i="1"/>
  <c r="D927" i="1"/>
  <c r="D926" i="1"/>
  <c r="D925" i="1"/>
  <c r="D924" i="1"/>
  <c r="D923" i="1"/>
  <c r="D922" i="1"/>
  <c r="D921" i="1"/>
  <c r="D920" i="1"/>
  <c r="D919" i="1"/>
  <c r="D918" i="1"/>
  <c r="D917" i="1"/>
  <c r="D916" i="1"/>
  <c r="D915" i="1"/>
  <c r="D914" i="1"/>
  <c r="D913" i="1"/>
  <c r="D912" i="1"/>
  <c r="D911" i="1"/>
  <c r="D910" i="1"/>
  <c r="D909" i="1"/>
  <c r="D908" i="1"/>
  <c r="D907" i="1"/>
  <c r="D906" i="1"/>
  <c r="D905" i="1"/>
  <c r="D904" i="1"/>
  <c r="D903" i="1"/>
  <c r="D902" i="1"/>
  <c r="D901" i="1"/>
  <c r="D900" i="1"/>
  <c r="D899" i="1"/>
  <c r="D898" i="1"/>
  <c r="D897" i="1"/>
  <c r="D896" i="1"/>
  <c r="D895" i="1"/>
  <c r="D894" i="1"/>
  <c r="D893" i="1"/>
  <c r="D892" i="1"/>
  <c r="D891" i="1"/>
  <c r="D890" i="1"/>
  <c r="D889" i="1"/>
  <c r="D888" i="1"/>
  <c r="D887" i="1"/>
  <c r="D886" i="1"/>
  <c r="D885" i="1"/>
  <c r="D884" i="1"/>
  <c r="D883" i="1"/>
  <c r="D882" i="1"/>
  <c r="D881" i="1"/>
  <c r="D880" i="1"/>
  <c r="D879" i="1"/>
  <c r="D878" i="1"/>
  <c r="D877" i="1"/>
  <c r="D876" i="1"/>
  <c r="D875" i="1"/>
  <c r="D874" i="1"/>
  <c r="D873" i="1"/>
  <c r="D872" i="1"/>
  <c r="D871" i="1"/>
  <c r="D870" i="1"/>
  <c r="D869" i="1"/>
  <c r="D868" i="1"/>
  <c r="D867" i="1"/>
  <c r="D866" i="1"/>
  <c r="D865" i="1"/>
  <c r="D864" i="1"/>
  <c r="D863" i="1"/>
  <c r="D862" i="1"/>
  <c r="D861" i="1"/>
  <c r="D860" i="1"/>
  <c r="D859" i="1"/>
  <c r="D858" i="1"/>
  <c r="D857" i="1"/>
  <c r="D856" i="1"/>
  <c r="D855" i="1"/>
  <c r="D854" i="1"/>
  <c r="D853" i="1"/>
  <c r="D852" i="1"/>
  <c r="D851" i="1"/>
  <c r="D850" i="1"/>
  <c r="D849" i="1"/>
  <c r="D848" i="1"/>
  <c r="D847" i="1"/>
  <c r="D846" i="1"/>
  <c r="D845" i="1"/>
  <c r="D844" i="1"/>
  <c r="D843" i="1"/>
  <c r="D842" i="1"/>
  <c r="D841" i="1"/>
  <c r="D840" i="1"/>
  <c r="D839" i="1"/>
  <c r="D838" i="1"/>
  <c r="D837" i="1"/>
  <c r="D836" i="1"/>
  <c r="D835" i="1"/>
  <c r="D834" i="1"/>
  <c r="D833" i="1"/>
  <c r="D832" i="1"/>
  <c r="D831" i="1"/>
  <c r="D830" i="1"/>
  <c r="D829" i="1"/>
  <c r="D828" i="1"/>
  <c r="D827" i="1"/>
  <c r="D826" i="1"/>
  <c r="D825" i="1"/>
  <c r="D824" i="1"/>
  <c r="D823" i="1"/>
  <c r="D822" i="1"/>
  <c r="D821" i="1"/>
  <c r="D820" i="1"/>
  <c r="D819" i="1"/>
  <c r="D818" i="1"/>
  <c r="D817" i="1"/>
  <c r="D816" i="1"/>
  <c r="D815" i="1"/>
  <c r="D814" i="1"/>
  <c r="D813" i="1"/>
  <c r="D812" i="1"/>
  <c r="D811" i="1"/>
  <c r="D810" i="1"/>
  <c r="D809" i="1"/>
  <c r="D808" i="1"/>
  <c r="D807" i="1"/>
  <c r="D806" i="1"/>
  <c r="D805" i="1"/>
  <c r="D804" i="1"/>
  <c r="D803" i="1"/>
  <c r="D802" i="1"/>
  <c r="D801" i="1"/>
  <c r="D800" i="1"/>
  <c r="D799" i="1"/>
  <c r="D798" i="1"/>
  <c r="D797" i="1"/>
  <c r="D796" i="1"/>
  <c r="D795" i="1"/>
  <c r="D794" i="1"/>
  <c r="D793" i="1"/>
  <c r="D792" i="1"/>
  <c r="D791" i="1"/>
  <c r="D790" i="1"/>
  <c r="D789" i="1"/>
  <c r="D788" i="1"/>
  <c r="D787" i="1"/>
  <c r="D786" i="1"/>
  <c r="D785" i="1"/>
  <c r="D784" i="1"/>
  <c r="D783" i="1"/>
  <c r="D782" i="1"/>
  <c r="D781" i="1"/>
  <c r="D780" i="1"/>
  <c r="D779" i="1"/>
  <c r="D778" i="1"/>
  <c r="D777" i="1"/>
  <c r="D776" i="1"/>
  <c r="D775" i="1"/>
  <c r="D774" i="1"/>
  <c r="D773" i="1"/>
  <c r="D772" i="1"/>
  <c r="D771" i="1"/>
  <c r="D770" i="1"/>
  <c r="D769" i="1"/>
  <c r="D768" i="1"/>
  <c r="D767" i="1"/>
  <c r="D766" i="1"/>
  <c r="D765" i="1"/>
  <c r="D764" i="1"/>
  <c r="D763" i="1"/>
  <c r="D762" i="1"/>
  <c r="D761" i="1"/>
  <c r="D760" i="1"/>
  <c r="D759" i="1"/>
  <c r="D758" i="1"/>
  <c r="D757" i="1"/>
  <c r="D756" i="1"/>
  <c r="D755" i="1"/>
  <c r="D754" i="1"/>
  <c r="D753" i="1"/>
  <c r="D752" i="1"/>
  <c r="D751" i="1"/>
  <c r="D750" i="1"/>
  <c r="D749" i="1"/>
  <c r="D748" i="1"/>
  <c r="D747" i="1"/>
  <c r="D746" i="1"/>
  <c r="D745" i="1"/>
  <c r="D744" i="1"/>
  <c r="D743" i="1"/>
  <c r="D742" i="1"/>
  <c r="D741" i="1"/>
  <c r="D740" i="1"/>
  <c r="D739" i="1"/>
  <c r="D738" i="1"/>
  <c r="D737" i="1"/>
  <c r="D736" i="1"/>
  <c r="D735" i="1"/>
  <c r="D734" i="1"/>
  <c r="D733" i="1"/>
  <c r="D732" i="1"/>
  <c r="D731" i="1"/>
  <c r="D730" i="1"/>
  <c r="D729" i="1"/>
  <c r="D728" i="1"/>
  <c r="D727" i="1"/>
  <c r="D726" i="1"/>
  <c r="D725" i="1"/>
  <c r="D724" i="1"/>
  <c r="D723" i="1"/>
  <c r="D722" i="1"/>
  <c r="D721" i="1"/>
  <c r="D720" i="1"/>
  <c r="D719" i="1"/>
  <c r="D718" i="1"/>
  <c r="D717" i="1"/>
  <c r="D716" i="1"/>
  <c r="D715" i="1"/>
  <c r="D714" i="1"/>
  <c r="D713" i="1"/>
  <c r="D712" i="1"/>
  <c r="D711" i="1"/>
  <c r="D710" i="1"/>
  <c r="D709" i="1"/>
  <c r="D708" i="1"/>
  <c r="D707" i="1"/>
  <c r="D706" i="1"/>
  <c r="D705" i="1"/>
  <c r="D704" i="1"/>
  <c r="D703" i="1"/>
  <c r="D702" i="1"/>
  <c r="D701" i="1"/>
  <c r="D700" i="1"/>
  <c r="D699" i="1"/>
  <c r="D698" i="1"/>
  <c r="D697" i="1"/>
  <c r="D696" i="1"/>
  <c r="D695" i="1"/>
  <c r="D694" i="1"/>
  <c r="D693" i="1"/>
  <c r="D692" i="1"/>
  <c r="D691" i="1"/>
  <c r="D690" i="1"/>
  <c r="D689" i="1"/>
  <c r="D688" i="1"/>
  <c r="D687" i="1"/>
  <c r="D686" i="1"/>
  <c r="D685" i="1"/>
  <c r="D684" i="1"/>
  <c r="D683" i="1"/>
  <c r="D682" i="1"/>
  <c r="D681" i="1"/>
  <c r="D680" i="1"/>
  <c r="D679" i="1"/>
  <c r="D678" i="1"/>
  <c r="D677" i="1"/>
  <c r="D676" i="1"/>
  <c r="D675" i="1"/>
  <c r="D674" i="1"/>
  <c r="D673" i="1"/>
  <c r="D672" i="1"/>
  <c r="D671" i="1"/>
  <c r="D670" i="1"/>
  <c r="D669" i="1"/>
  <c r="D668" i="1"/>
  <c r="D667" i="1"/>
  <c r="D666" i="1"/>
  <c r="D665" i="1"/>
  <c r="D664" i="1"/>
  <c r="D663" i="1"/>
  <c r="D662" i="1"/>
  <c r="D661" i="1"/>
  <c r="D660" i="1"/>
  <c r="D659" i="1"/>
  <c r="D658" i="1"/>
  <c r="D657" i="1"/>
  <c r="D656" i="1"/>
  <c r="D655" i="1"/>
  <c r="D654" i="1"/>
  <c r="D653" i="1"/>
  <c r="D652" i="1"/>
  <c r="D651" i="1"/>
  <c r="D650" i="1"/>
  <c r="D649" i="1"/>
  <c r="D648" i="1"/>
  <c r="D647" i="1"/>
  <c r="D646" i="1"/>
  <c r="D645" i="1"/>
  <c r="D644" i="1"/>
  <c r="D643" i="1"/>
  <c r="D642" i="1"/>
  <c r="D641" i="1"/>
  <c r="D640" i="1"/>
  <c r="D639" i="1"/>
  <c r="D638" i="1"/>
  <c r="D637" i="1"/>
  <c r="D636" i="1"/>
  <c r="D635" i="1"/>
  <c r="D634" i="1"/>
  <c r="D633" i="1"/>
  <c r="D632" i="1"/>
  <c r="D631" i="1"/>
  <c r="D630" i="1"/>
  <c r="D629" i="1"/>
  <c r="D628" i="1"/>
  <c r="D627" i="1"/>
  <c r="D626" i="1"/>
  <c r="D625" i="1"/>
  <c r="D624" i="1"/>
  <c r="D623" i="1"/>
  <c r="D622" i="1"/>
  <c r="D621" i="1"/>
  <c r="D620" i="1"/>
  <c r="D619" i="1"/>
  <c r="D618" i="1"/>
  <c r="D617" i="1"/>
  <c r="D616" i="1"/>
  <c r="D615" i="1"/>
  <c r="D614" i="1"/>
  <c r="D613" i="1"/>
  <c r="D612" i="1"/>
  <c r="D611" i="1"/>
  <c r="D610" i="1"/>
  <c r="D609" i="1"/>
  <c r="D608" i="1"/>
  <c r="D607" i="1"/>
  <c r="D606" i="1"/>
  <c r="D605" i="1"/>
  <c r="D604" i="1"/>
  <c r="D603" i="1"/>
  <c r="D602" i="1"/>
  <c r="D601" i="1"/>
  <c r="D600" i="1"/>
  <c r="D599" i="1"/>
  <c r="D598" i="1"/>
  <c r="D597" i="1"/>
  <c r="D596" i="1"/>
  <c r="D595" i="1"/>
  <c r="D594" i="1"/>
  <c r="D593" i="1"/>
  <c r="D592" i="1"/>
  <c r="D591" i="1"/>
  <c r="D590" i="1"/>
  <c r="D589" i="1"/>
  <c r="D588" i="1"/>
  <c r="D587" i="1"/>
  <c r="D586" i="1"/>
  <c r="D585" i="1"/>
  <c r="D584" i="1"/>
  <c r="D583" i="1"/>
  <c r="D582" i="1"/>
  <c r="D581" i="1"/>
  <c r="D580" i="1"/>
  <c r="D579" i="1"/>
  <c r="D578" i="1"/>
  <c r="D577" i="1"/>
  <c r="D576" i="1"/>
  <c r="D575" i="1"/>
  <c r="D574" i="1"/>
  <c r="D573" i="1"/>
  <c r="D572" i="1"/>
  <c r="D571" i="1"/>
  <c r="D570" i="1"/>
  <c r="D569" i="1"/>
  <c r="D568" i="1"/>
  <c r="D567" i="1"/>
  <c r="D566" i="1"/>
  <c r="D565" i="1"/>
  <c r="D564" i="1"/>
  <c r="D563" i="1"/>
  <c r="D562" i="1"/>
  <c r="D561" i="1"/>
  <c r="D560" i="1"/>
  <c r="D559" i="1"/>
  <c r="D558" i="1"/>
  <c r="D557" i="1"/>
  <c r="D556" i="1"/>
  <c r="D555" i="1"/>
  <c r="D554" i="1"/>
  <c r="D553" i="1"/>
  <c r="D552" i="1"/>
  <c r="D551" i="1"/>
  <c r="D550" i="1"/>
  <c r="D549" i="1"/>
  <c r="D548" i="1"/>
  <c r="D547" i="1"/>
  <c r="D546" i="1"/>
  <c r="D545" i="1"/>
  <c r="D544" i="1"/>
  <c r="D543" i="1"/>
  <c r="D542" i="1"/>
  <c r="D541" i="1"/>
  <c r="D540" i="1"/>
  <c r="D539" i="1"/>
  <c r="D538" i="1"/>
  <c r="D537" i="1"/>
  <c r="D536" i="1"/>
  <c r="D535" i="1"/>
  <c r="D534" i="1"/>
  <c r="D533" i="1"/>
  <c r="D532" i="1"/>
  <c r="D531" i="1"/>
  <c r="D530" i="1"/>
  <c r="D529" i="1"/>
  <c r="D528" i="1"/>
  <c r="D527" i="1"/>
  <c r="D526" i="1"/>
  <c r="D525" i="1"/>
  <c r="D524" i="1"/>
  <c r="D523" i="1"/>
  <c r="D522" i="1"/>
  <c r="D521" i="1"/>
  <c r="D520" i="1"/>
  <c r="D519" i="1"/>
  <c r="D518" i="1"/>
  <c r="D517" i="1"/>
  <c r="D516" i="1"/>
  <c r="D515" i="1"/>
  <c r="D514" i="1"/>
  <c r="D513" i="1"/>
  <c r="D512" i="1"/>
  <c r="D511" i="1"/>
  <c r="D510" i="1"/>
  <c r="D509" i="1"/>
  <c r="D508" i="1"/>
  <c r="D507" i="1"/>
  <c r="D506" i="1"/>
  <c r="D505" i="1"/>
  <c r="D504" i="1"/>
  <c r="D503" i="1"/>
  <c r="D502" i="1"/>
  <c r="D501" i="1"/>
  <c r="D500" i="1"/>
  <c r="D499" i="1"/>
  <c r="D498" i="1"/>
  <c r="D497" i="1"/>
  <c r="D496" i="1"/>
  <c r="D495" i="1"/>
  <c r="D494" i="1"/>
  <c r="D493" i="1"/>
  <c r="D492" i="1"/>
  <c r="D491" i="1"/>
  <c r="D490" i="1"/>
  <c r="D489" i="1"/>
  <c r="D488" i="1"/>
  <c r="D487" i="1"/>
  <c r="D486" i="1"/>
  <c r="D485" i="1"/>
  <c r="D484" i="1"/>
  <c r="D483" i="1"/>
  <c r="D482" i="1"/>
  <c r="D481" i="1"/>
  <c r="D480" i="1"/>
  <c r="D479" i="1"/>
  <c r="D478" i="1"/>
  <c r="D477" i="1"/>
  <c r="D476" i="1"/>
  <c r="D475" i="1"/>
  <c r="D474" i="1"/>
  <c r="D473" i="1"/>
  <c r="D472" i="1"/>
  <c r="D471" i="1"/>
  <c r="D470" i="1"/>
  <c r="D469" i="1"/>
  <c r="D468" i="1"/>
  <c r="D467" i="1"/>
  <c r="D466" i="1"/>
  <c r="D465" i="1"/>
  <c r="D464" i="1"/>
  <c r="D463" i="1"/>
  <c r="D462" i="1"/>
  <c r="D461" i="1"/>
  <c r="D460" i="1"/>
  <c r="D459" i="1"/>
  <c r="D458" i="1"/>
  <c r="D457" i="1"/>
  <c r="D456" i="1"/>
  <c r="D455" i="1"/>
  <c r="D454" i="1"/>
  <c r="D453" i="1"/>
  <c r="D452" i="1"/>
  <c r="D451" i="1"/>
  <c r="D450" i="1"/>
  <c r="D449" i="1"/>
  <c r="D448" i="1"/>
  <c r="D447" i="1"/>
  <c r="D446" i="1"/>
  <c r="D445" i="1"/>
  <c r="D444" i="1"/>
  <c r="D443" i="1"/>
  <c r="D442" i="1"/>
  <c r="D441" i="1"/>
  <c r="D440" i="1"/>
  <c r="D439" i="1"/>
  <c r="D438" i="1"/>
  <c r="D437" i="1"/>
  <c r="D436" i="1"/>
  <c r="D435" i="1"/>
  <c r="D434" i="1"/>
  <c r="D433" i="1"/>
  <c r="D432" i="1"/>
  <c r="D431" i="1"/>
  <c r="D430" i="1"/>
  <c r="D429" i="1"/>
  <c r="D428" i="1"/>
  <c r="D427" i="1"/>
  <c r="D426" i="1"/>
  <c r="D425" i="1"/>
  <c r="D424" i="1"/>
  <c r="D423" i="1"/>
  <c r="D422" i="1"/>
  <c r="D421" i="1"/>
  <c r="D420" i="1"/>
  <c r="D419" i="1"/>
  <c r="D418" i="1"/>
  <c r="D417" i="1"/>
  <c r="D416" i="1"/>
  <c r="D415" i="1"/>
  <c r="D414" i="1"/>
  <c r="D413" i="1"/>
  <c r="D412" i="1"/>
  <c r="D411" i="1"/>
  <c r="D410" i="1"/>
  <c r="D409" i="1"/>
  <c r="D408" i="1"/>
  <c r="D407" i="1"/>
  <c r="D406" i="1"/>
  <c r="D405" i="1"/>
  <c r="D404" i="1"/>
  <c r="D403" i="1"/>
  <c r="D402" i="1"/>
  <c r="D401" i="1"/>
  <c r="D400" i="1"/>
  <c r="D399" i="1"/>
  <c r="D398" i="1"/>
  <c r="D397" i="1"/>
  <c r="D396" i="1"/>
  <c r="D395" i="1"/>
  <c r="D394" i="1"/>
  <c r="D393" i="1"/>
  <c r="D392" i="1"/>
  <c r="D391" i="1"/>
  <c r="D390" i="1"/>
  <c r="D389" i="1"/>
  <c r="D388" i="1"/>
  <c r="D387" i="1"/>
  <c r="D386" i="1"/>
  <c r="D385" i="1"/>
  <c r="D384" i="1"/>
  <c r="D383" i="1"/>
  <c r="D382" i="1"/>
  <c r="D381" i="1"/>
  <c r="D380" i="1"/>
  <c r="D379" i="1"/>
  <c r="D378" i="1"/>
  <c r="D377" i="1"/>
  <c r="D376" i="1"/>
  <c r="D375" i="1"/>
  <c r="D374" i="1"/>
  <c r="D373" i="1"/>
  <c r="D372" i="1"/>
  <c r="D371" i="1"/>
  <c r="D370" i="1"/>
  <c r="D369" i="1"/>
  <c r="D368" i="1"/>
  <c r="D367" i="1"/>
  <c r="D366" i="1"/>
  <c r="D365" i="1"/>
  <c r="D364" i="1"/>
  <c r="D363" i="1"/>
  <c r="D362" i="1"/>
  <c r="D361" i="1"/>
  <c r="D360" i="1"/>
  <c r="D359" i="1"/>
  <c r="D358" i="1"/>
  <c r="D357" i="1"/>
  <c r="D356" i="1"/>
  <c r="D355" i="1"/>
  <c r="D354" i="1"/>
  <c r="D353" i="1"/>
  <c r="D352" i="1"/>
  <c r="D351" i="1"/>
  <c r="D350" i="1"/>
  <c r="D349" i="1"/>
  <c r="D348" i="1"/>
  <c r="D347" i="1"/>
  <c r="D346" i="1"/>
  <c r="D345" i="1"/>
  <c r="D344" i="1"/>
  <c r="D343" i="1"/>
  <c r="D342" i="1"/>
  <c r="D341" i="1"/>
  <c r="D340" i="1"/>
  <c r="D339" i="1"/>
  <c r="D338" i="1"/>
  <c r="D337" i="1"/>
  <c r="D336" i="1"/>
  <c r="D335" i="1"/>
  <c r="D334" i="1"/>
  <c r="D333" i="1"/>
  <c r="D332" i="1"/>
  <c r="D331" i="1"/>
  <c r="D330" i="1"/>
  <c r="D329" i="1"/>
  <c r="D328" i="1"/>
  <c r="D327" i="1"/>
  <c r="D326" i="1"/>
  <c r="D325" i="1"/>
  <c r="D324" i="1"/>
  <c r="D323" i="1"/>
  <c r="D322" i="1"/>
  <c r="D321" i="1"/>
  <c r="D320" i="1"/>
  <c r="D319" i="1"/>
  <c r="D318" i="1"/>
  <c r="D317" i="1"/>
  <c r="D316" i="1"/>
  <c r="D315" i="1"/>
  <c r="D314" i="1"/>
  <c r="D313" i="1"/>
  <c r="D312" i="1"/>
  <c r="D311" i="1"/>
  <c r="D310" i="1"/>
  <c r="D309" i="1"/>
  <c r="D308" i="1"/>
  <c r="D307" i="1"/>
  <c r="D306" i="1"/>
  <c r="D305" i="1"/>
  <c r="D304" i="1"/>
  <c r="D303" i="1"/>
  <c r="D302" i="1"/>
  <c r="D301" i="1"/>
  <c r="D300" i="1"/>
  <c r="D299" i="1"/>
  <c r="D298" i="1"/>
  <c r="D297" i="1"/>
  <c r="D296" i="1"/>
  <c r="D295" i="1"/>
  <c r="D294" i="1"/>
  <c r="D293" i="1"/>
  <c r="D292" i="1"/>
  <c r="D291" i="1"/>
  <c r="D290" i="1"/>
  <c r="D289" i="1"/>
  <c r="D288" i="1"/>
  <c r="D287" i="1"/>
  <c r="D286" i="1"/>
  <c r="D285" i="1"/>
  <c r="D284" i="1"/>
  <c r="D283" i="1"/>
  <c r="D282" i="1"/>
  <c r="D281" i="1"/>
  <c r="D280" i="1"/>
  <c r="D279" i="1"/>
  <c r="D278" i="1"/>
  <c r="D277" i="1"/>
  <c r="D276" i="1"/>
  <c r="D275" i="1"/>
  <c r="D274" i="1"/>
  <c r="D273" i="1"/>
  <c r="D272" i="1"/>
  <c r="D271" i="1"/>
  <c r="D270" i="1"/>
  <c r="D269" i="1"/>
  <c r="D268" i="1"/>
  <c r="D267" i="1"/>
  <c r="D266" i="1"/>
  <c r="D265" i="1"/>
  <c r="D264" i="1"/>
  <c r="D263" i="1"/>
  <c r="D262" i="1"/>
  <c r="D261" i="1"/>
  <c r="D260" i="1"/>
  <c r="D259" i="1"/>
  <c r="D258" i="1"/>
  <c r="D257" i="1"/>
  <c r="D256" i="1"/>
  <c r="D255" i="1"/>
  <c r="D254" i="1"/>
  <c r="D253" i="1"/>
  <c r="D252" i="1"/>
  <c r="D251" i="1"/>
  <c r="D250" i="1"/>
  <c r="D249" i="1"/>
  <c r="D248" i="1"/>
  <c r="D247" i="1"/>
  <c r="D246" i="1"/>
  <c r="D245" i="1"/>
  <c r="D244" i="1"/>
  <c r="D243" i="1"/>
  <c r="D242" i="1"/>
  <c r="D241" i="1"/>
  <c r="D240" i="1"/>
  <c r="D239" i="1"/>
  <c r="D238" i="1"/>
  <c r="D237" i="1"/>
  <c r="D236" i="1"/>
  <c r="D235" i="1"/>
  <c r="D234" i="1"/>
  <c r="D233" i="1"/>
  <c r="D232" i="1"/>
  <c r="D231" i="1"/>
  <c r="D230" i="1"/>
  <c r="D229" i="1"/>
  <c r="D228" i="1"/>
  <c r="D227" i="1"/>
  <c r="D226" i="1"/>
  <c r="D225" i="1"/>
  <c r="D224" i="1"/>
  <c r="D223" i="1"/>
  <c r="D222" i="1"/>
  <c r="D221" i="1"/>
  <c r="D220" i="1"/>
  <c r="D219" i="1"/>
  <c r="D218" i="1"/>
  <c r="D217" i="1"/>
  <c r="D216" i="1"/>
  <c r="D215" i="1"/>
  <c r="D214" i="1"/>
  <c r="D213" i="1"/>
  <c r="D212" i="1"/>
  <c r="D211" i="1"/>
  <c r="D210" i="1"/>
  <c r="D209" i="1"/>
  <c r="D208" i="1"/>
  <c r="D207" i="1"/>
  <c r="D206" i="1"/>
  <c r="D205" i="1"/>
  <c r="D204" i="1"/>
  <c r="D203" i="1"/>
  <c r="D202" i="1"/>
  <c r="D201" i="1"/>
  <c r="D200" i="1"/>
  <c r="D199" i="1"/>
  <c r="D198" i="1"/>
  <c r="D197" i="1"/>
  <c r="D196" i="1"/>
  <c r="D195" i="1"/>
  <c r="D194" i="1"/>
  <c r="D193" i="1"/>
  <c r="D192" i="1"/>
  <c r="D191" i="1"/>
  <c r="D190" i="1"/>
  <c r="D189" i="1"/>
  <c r="D188" i="1"/>
  <c r="D187" i="1"/>
  <c r="D186" i="1"/>
  <c r="D185" i="1"/>
  <c r="D184" i="1"/>
  <c r="D183" i="1"/>
  <c r="D182" i="1"/>
  <c r="D181" i="1"/>
  <c r="D180" i="1"/>
  <c r="D179" i="1"/>
  <c r="D178" i="1"/>
  <c r="D177" i="1"/>
  <c r="D176" i="1"/>
  <c r="D175" i="1"/>
  <c r="D174" i="1"/>
  <c r="D173" i="1"/>
  <c r="D172" i="1"/>
  <c r="D171" i="1"/>
  <c r="D170" i="1"/>
  <c r="D169" i="1"/>
  <c r="D168" i="1"/>
  <c r="D167" i="1"/>
  <c r="D166" i="1"/>
  <c r="D165" i="1"/>
  <c r="D164" i="1"/>
  <c r="D163" i="1"/>
  <c r="D162" i="1"/>
  <c r="D161" i="1"/>
  <c r="D160" i="1"/>
  <c r="D159" i="1"/>
  <c r="D158" i="1"/>
  <c r="D157" i="1"/>
  <c r="D156" i="1"/>
  <c r="D155" i="1"/>
  <c r="D154" i="1"/>
  <c r="D153" i="1"/>
  <c r="D152" i="1"/>
  <c r="D151" i="1"/>
  <c r="D150" i="1"/>
  <c r="D149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D135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D2" i="1"/>
</calcChain>
</file>

<file path=xl/sharedStrings.xml><?xml version="1.0" encoding="utf-8"?>
<sst xmlns="http://schemas.openxmlformats.org/spreadsheetml/2006/main" count="5836" uniqueCount="3891">
  <si>
    <t>номер</t>
  </si>
  <si>
    <t>дата</t>
  </si>
  <si>
    <t>Посилання на сертифікат</t>
  </si>
  <si>
    <t>МТ_су_001</t>
  </si>
  <si>
    <t>Абисова Маряна</t>
  </si>
  <si>
    <t>МТ_су_002</t>
  </si>
  <si>
    <t>Абрамянцев Павло</t>
  </si>
  <si>
    <t>МТ_су_003</t>
  </si>
  <si>
    <t>Аванесян Дамір</t>
  </si>
  <si>
    <t>МТ_су_004</t>
  </si>
  <si>
    <t>Авілкін Артем</t>
  </si>
  <si>
    <t>МТ_су_005</t>
  </si>
  <si>
    <t>Агаєв Кирило</t>
  </si>
  <si>
    <t>МТ_су_006</t>
  </si>
  <si>
    <t>Азаров Назар</t>
  </si>
  <si>
    <t>МТ_су_007</t>
  </si>
  <si>
    <t>Акольцева Лілія</t>
  </si>
  <si>
    <t>МТ_су_008</t>
  </si>
  <si>
    <t>Акуленко Тимофій</t>
  </si>
  <si>
    <t>МТ_су_009</t>
  </si>
  <si>
    <t>Александрова Варвара</t>
  </si>
  <si>
    <t>МТ_су_010</t>
  </si>
  <si>
    <t>Алексенко Максим</t>
  </si>
  <si>
    <t>МТ_су_011</t>
  </si>
  <si>
    <t>Алєксандров Максим</t>
  </si>
  <si>
    <t>МТ_су_012</t>
  </si>
  <si>
    <t>Алєксанов Артем</t>
  </si>
  <si>
    <t>МТ_су_013</t>
  </si>
  <si>
    <t>Аллахвердлу Ельміра</t>
  </si>
  <si>
    <t>МТ_су_014</t>
  </si>
  <si>
    <t>Алхассо Асіль</t>
  </si>
  <si>
    <t>МТ_су_015</t>
  </si>
  <si>
    <t>Альравашдех Мілана Хамзе Самі</t>
  </si>
  <si>
    <t>МТ_су_016</t>
  </si>
  <si>
    <t>Амосова Вероніка</t>
  </si>
  <si>
    <t>МТ_су_017</t>
  </si>
  <si>
    <t>Ананьєв Іван</t>
  </si>
  <si>
    <t>МТ_су_018</t>
  </si>
  <si>
    <t>Андрєєв Артем</t>
  </si>
  <si>
    <t>МТ_су_019</t>
  </si>
  <si>
    <t>Андрієнко Вероніка</t>
  </si>
  <si>
    <t>МТ_су_020</t>
  </si>
  <si>
    <t>Андрієнко Іван</t>
  </si>
  <si>
    <t>МТ_су_021</t>
  </si>
  <si>
    <t>Андрійчук Вероніка</t>
  </si>
  <si>
    <t>МТ_су_022</t>
  </si>
  <si>
    <t>Андроник Злата</t>
  </si>
  <si>
    <t>МТ_су_023</t>
  </si>
  <si>
    <t>Андрусенко Дмитро</t>
  </si>
  <si>
    <t>МТ_су_024</t>
  </si>
  <si>
    <t>Андрушок Марія</t>
  </si>
  <si>
    <t>МТ_су_025</t>
  </si>
  <si>
    <t>Андрющенко Ростислав</t>
  </si>
  <si>
    <t>МТ_су_026</t>
  </si>
  <si>
    <t>Анісімов Артем</t>
  </si>
  <si>
    <t>МТ_су_027</t>
  </si>
  <si>
    <t>Анісімов Назар</t>
  </si>
  <si>
    <t>МТ_су_028</t>
  </si>
  <si>
    <t>Анкудінов Богдан Сергійович</t>
  </si>
  <si>
    <t>МТ_су_029</t>
  </si>
  <si>
    <t>Анкудінов Гліб Сергійович</t>
  </si>
  <si>
    <t>МТ_су_030</t>
  </si>
  <si>
    <t>Антонов Іван</t>
  </si>
  <si>
    <t>МТ_су_031</t>
  </si>
  <si>
    <t>Антонова Ксенія</t>
  </si>
  <si>
    <t>МТ_су_032</t>
  </si>
  <si>
    <t>Антонченко Ростислав</t>
  </si>
  <si>
    <t>МТ_су_033</t>
  </si>
  <si>
    <t>Апопій Меланія</t>
  </si>
  <si>
    <t>МТ_су_034</t>
  </si>
  <si>
    <t>Аракєлов Єгор</t>
  </si>
  <si>
    <t>МТ_су_035</t>
  </si>
  <si>
    <t>Аржаник Микита</t>
  </si>
  <si>
    <t>МТ_су_036</t>
  </si>
  <si>
    <t>Артемкін Андрій</t>
  </si>
  <si>
    <t>МТ_су_037</t>
  </si>
  <si>
    <t>Артемова Анна</t>
  </si>
  <si>
    <t>МТ_су_038</t>
  </si>
  <si>
    <t>Артемчук Поліна</t>
  </si>
  <si>
    <t>МТ_су_039</t>
  </si>
  <si>
    <t>Асланов Давід Ільгарович</t>
  </si>
  <si>
    <t>МТ_су_040</t>
  </si>
  <si>
    <t>Аульбеков Євгеній</t>
  </si>
  <si>
    <t>МТ_су_041</t>
  </si>
  <si>
    <t>Ахрамеєв Євгеній</t>
  </si>
  <si>
    <t>МТ_су_042</t>
  </si>
  <si>
    <t>Бабак Ірина</t>
  </si>
  <si>
    <t>МТ_су_043</t>
  </si>
  <si>
    <t>Бабак Уляна</t>
  </si>
  <si>
    <t>МТ_су_044</t>
  </si>
  <si>
    <t>Бабарикін Назар</t>
  </si>
  <si>
    <t>МТ_су_045</t>
  </si>
  <si>
    <t>Бабенко Аріна</t>
  </si>
  <si>
    <t>МТ_су_046</t>
  </si>
  <si>
    <t>Бабенко Богдана</t>
  </si>
  <si>
    <t>МТ_су_047</t>
  </si>
  <si>
    <t>Бабенко Дарина</t>
  </si>
  <si>
    <t>МТ_су_048</t>
  </si>
  <si>
    <t>Бабенко Софія</t>
  </si>
  <si>
    <t>МТ_су_049</t>
  </si>
  <si>
    <t>Бабич Аліса Євгенівна</t>
  </si>
  <si>
    <t>МТ_су_050</t>
  </si>
  <si>
    <t>Бабич Єсенія</t>
  </si>
  <si>
    <t>МТ_су_051</t>
  </si>
  <si>
    <t>Бабичев Ярослав</t>
  </si>
  <si>
    <t>МТ_су_052</t>
  </si>
  <si>
    <t>Бабійчук Ілля</t>
  </si>
  <si>
    <t>МТ_су_053</t>
  </si>
  <si>
    <t>Бабка Антон</t>
  </si>
  <si>
    <t>МТ_су_054</t>
  </si>
  <si>
    <t>Бабушкіна Єва</t>
  </si>
  <si>
    <t>МТ_су_055</t>
  </si>
  <si>
    <t>Бавінов Давід</t>
  </si>
  <si>
    <t>МТ_су_056</t>
  </si>
  <si>
    <t>Бавінов Данііл</t>
  </si>
  <si>
    <t>МТ_су_057</t>
  </si>
  <si>
    <t>Багач Аріна</t>
  </si>
  <si>
    <t>МТ_су_058</t>
  </si>
  <si>
    <t>Багрій Яна</t>
  </si>
  <si>
    <t>МТ_су_059</t>
  </si>
  <si>
    <t>Базюк Адріана</t>
  </si>
  <si>
    <t>МТ_су_060</t>
  </si>
  <si>
    <t>Байбарак Мадіна</t>
  </si>
  <si>
    <t>МТ_су_061</t>
  </si>
  <si>
    <t>Баклан Кирило</t>
  </si>
  <si>
    <t>МТ_су_062</t>
  </si>
  <si>
    <t>Бакун Артьом</t>
  </si>
  <si>
    <t>МТ_су_063</t>
  </si>
  <si>
    <t>Бала Єгор</t>
  </si>
  <si>
    <t>МТ_су_064</t>
  </si>
  <si>
    <t>Балан Маргарита</t>
  </si>
  <si>
    <t>МТ_су_065</t>
  </si>
  <si>
    <t>Баллига Святослав</t>
  </si>
  <si>
    <t>МТ_су_066</t>
  </si>
  <si>
    <t>Балуєва Галина</t>
  </si>
  <si>
    <t>МТ_су_067</t>
  </si>
  <si>
    <t>Балуєва Уляна</t>
  </si>
  <si>
    <t>МТ_су_068</t>
  </si>
  <si>
    <t>Банніков Іван Євгенович</t>
  </si>
  <si>
    <t>МТ_су_069</t>
  </si>
  <si>
    <t>Баран Айше</t>
  </si>
  <si>
    <t>МТ_су_070</t>
  </si>
  <si>
    <t>Баран Анна</t>
  </si>
  <si>
    <t>МТ_су_071</t>
  </si>
  <si>
    <t>Баранов Максим</t>
  </si>
  <si>
    <t>МТ_су_072</t>
  </si>
  <si>
    <t>Баранова Лілія Анатоліївна</t>
  </si>
  <si>
    <t>МТ_су_073</t>
  </si>
  <si>
    <t>Барановський Дмитро</t>
  </si>
  <si>
    <t>МТ_су_074</t>
  </si>
  <si>
    <t>Баранська Ганна</t>
  </si>
  <si>
    <t>МТ_су_075</t>
  </si>
  <si>
    <t>Барбух Анна</t>
  </si>
  <si>
    <t>МТ_су_076</t>
  </si>
  <si>
    <t>Басараб Марк</t>
  </si>
  <si>
    <t>МТ_су_077</t>
  </si>
  <si>
    <t>Баташов Тимур</t>
  </si>
  <si>
    <t>МТ_су_078</t>
  </si>
  <si>
    <t>Батирєва Анна</t>
  </si>
  <si>
    <t>МТ_су_079</t>
  </si>
  <si>
    <t>Батовська Кароліна</t>
  </si>
  <si>
    <t>МТ_су_080</t>
  </si>
  <si>
    <t>Батраков Ігор</t>
  </si>
  <si>
    <t>МТ_су_081</t>
  </si>
  <si>
    <t>Батраченко Анастасія</t>
  </si>
  <si>
    <t>МТ_су_082</t>
  </si>
  <si>
    <t>Батраченко Максим</t>
  </si>
  <si>
    <t>МТ_су_083</t>
  </si>
  <si>
    <t>Бащук Ніколь</t>
  </si>
  <si>
    <t>МТ_су_084</t>
  </si>
  <si>
    <t>Беда Інеса</t>
  </si>
  <si>
    <t>МТ_су_085</t>
  </si>
  <si>
    <t>Безбожна Мирослава</t>
  </si>
  <si>
    <t>МТ_су_086</t>
  </si>
  <si>
    <t>Безверха Варвара</t>
  </si>
  <si>
    <t>МТ_су_087</t>
  </si>
  <si>
    <t>Беззуб Емілія</t>
  </si>
  <si>
    <t>МТ_су_088</t>
  </si>
  <si>
    <t>Безручко Владислава</t>
  </si>
  <si>
    <t>МТ_су_089</t>
  </si>
  <si>
    <t>Белінська Вікторія</t>
  </si>
  <si>
    <t>МТ_су_090</t>
  </si>
  <si>
    <t>Белоусова Божена</t>
  </si>
  <si>
    <t>МТ_су_091</t>
  </si>
  <si>
    <t>Беляєва Аріна</t>
  </si>
  <si>
    <t>МТ_су_092</t>
  </si>
  <si>
    <t>Белянкін Микита</t>
  </si>
  <si>
    <t>МТ_су_093</t>
  </si>
  <si>
    <t>Бензар Анна</t>
  </si>
  <si>
    <t>МТ_су_094</t>
  </si>
  <si>
    <t>Березовчук Вікторія</t>
  </si>
  <si>
    <t>МТ_су_095</t>
  </si>
  <si>
    <t>Берлименко Поліна</t>
  </si>
  <si>
    <t>МТ_су_096</t>
  </si>
  <si>
    <t>Бернацька Анна Романівна</t>
  </si>
  <si>
    <t>МТ_су_097</t>
  </si>
  <si>
    <t>Бершадський Кирило</t>
  </si>
  <si>
    <t>МТ_су_098</t>
  </si>
  <si>
    <t>Беседа Максим Валерійович</t>
  </si>
  <si>
    <t>МТ_су_099</t>
  </si>
  <si>
    <t>Бецелюк Орися</t>
  </si>
  <si>
    <t>МТ_су_100</t>
  </si>
  <si>
    <t>Бешенцев Артем</t>
  </si>
  <si>
    <t>МТ_су_101</t>
  </si>
  <si>
    <t>Бєда Аліса</t>
  </si>
  <si>
    <t>МТ_су_102</t>
  </si>
  <si>
    <t>Бєда Тімур</t>
  </si>
  <si>
    <t>МТ_су_103</t>
  </si>
  <si>
    <t>Бєліцька Еліна</t>
  </si>
  <si>
    <t>МТ_су_104</t>
  </si>
  <si>
    <t>Бикова Аліса</t>
  </si>
  <si>
    <t>МТ_су_105</t>
  </si>
  <si>
    <t>Биченков Єгор</t>
  </si>
  <si>
    <t>МТ_су_106</t>
  </si>
  <si>
    <t>Бичкова Аліна</t>
  </si>
  <si>
    <t>МТ_су_107</t>
  </si>
  <si>
    <t>Бичкова Софія</t>
  </si>
  <si>
    <t>МТ_су_108</t>
  </si>
  <si>
    <t>Бібліва Вероніка</t>
  </si>
  <si>
    <t>МТ_су_109</t>
  </si>
  <si>
    <t>Біденко Давид</t>
  </si>
  <si>
    <t>МТ_су_110</t>
  </si>
  <si>
    <t>Біденко Яна</t>
  </si>
  <si>
    <t>МТ_су_111</t>
  </si>
  <si>
    <t>Бідзюра Вероніка</t>
  </si>
  <si>
    <t>МТ_су_112</t>
  </si>
  <si>
    <t>Біла Катерина</t>
  </si>
  <si>
    <t>МТ_су_113</t>
  </si>
  <si>
    <t>Білий Макар</t>
  </si>
  <si>
    <t>МТ_су_114</t>
  </si>
  <si>
    <t>Білик Софія</t>
  </si>
  <si>
    <t>МТ_су_115</t>
  </si>
  <si>
    <t>Білка Костя</t>
  </si>
  <si>
    <t>МТ_су_116</t>
  </si>
  <si>
    <t>Біловус Дмитро</t>
  </si>
  <si>
    <t>МТ_су_117</t>
  </si>
  <si>
    <t>Білоокий Тимур</t>
  </si>
  <si>
    <t>МТ_су_118</t>
  </si>
  <si>
    <t>Білоус Даніїл</t>
  </si>
  <si>
    <t>МТ_су_119</t>
  </si>
  <si>
    <t>Білоусова Мирослава</t>
  </si>
  <si>
    <t>МТ_су_120</t>
  </si>
  <si>
    <t>Бінерт Вікторія</t>
  </si>
  <si>
    <t>МТ_су_121</t>
  </si>
  <si>
    <t>Біньковський Віталій</t>
  </si>
  <si>
    <t>МТ_су_122</t>
  </si>
  <si>
    <t>Благий Єгор Владиславович</t>
  </si>
  <si>
    <t>МТ_су_123</t>
  </si>
  <si>
    <t>Боброва Аліса</t>
  </si>
  <si>
    <t>МТ_су_124</t>
  </si>
  <si>
    <t>Бовт Аріана Ігорівна</t>
  </si>
  <si>
    <t>МТ_су_125</t>
  </si>
  <si>
    <t>Богданова Діана</t>
  </si>
  <si>
    <t>МТ_су_126</t>
  </si>
  <si>
    <t>Богдарець Сергій</t>
  </si>
  <si>
    <t>МТ_су_127</t>
  </si>
  <si>
    <t>Богодюк Владислав</t>
  </si>
  <si>
    <t>МТ_су_128</t>
  </si>
  <si>
    <t>Боднар Олексій</t>
  </si>
  <si>
    <t>МТ_су_129</t>
  </si>
  <si>
    <t>Боднарчук Олександр Дмитрович</t>
  </si>
  <si>
    <t>МТ_су_130</t>
  </si>
  <si>
    <t>Боднарюк Дарина</t>
  </si>
  <si>
    <t>МТ_су_131</t>
  </si>
  <si>
    <t>Бодня Софія</t>
  </si>
  <si>
    <t>МТ_су_132</t>
  </si>
  <si>
    <t>Боженко Анастасія</t>
  </si>
  <si>
    <t>МТ_су_133</t>
  </si>
  <si>
    <t>Божко Кирило</t>
  </si>
  <si>
    <t>МТ_су_134</t>
  </si>
  <si>
    <t>Бойко Артем</t>
  </si>
  <si>
    <t>МТ_су_135</t>
  </si>
  <si>
    <t>Бойко Олег</t>
  </si>
  <si>
    <t>МТ_су_136</t>
  </si>
  <si>
    <t>Бондар Артьом</t>
  </si>
  <si>
    <t>МТ_су_137</t>
  </si>
  <si>
    <t>Бондар Ольга</t>
  </si>
  <si>
    <t>МТ_су_138</t>
  </si>
  <si>
    <t>Бондар Поліна</t>
  </si>
  <si>
    <t>МТ_су_139</t>
  </si>
  <si>
    <t>Бондар Софія</t>
  </si>
  <si>
    <t>МТ_су_140</t>
  </si>
  <si>
    <t>Бондаренко Аліна</t>
  </si>
  <si>
    <t>МТ_су_141</t>
  </si>
  <si>
    <t>Бондаренко Артем</t>
  </si>
  <si>
    <t>МТ_су_142</t>
  </si>
  <si>
    <t>Бондаренко Вероніка</t>
  </si>
  <si>
    <t>МТ_су_143</t>
  </si>
  <si>
    <t>Бондаренко Мар'яна</t>
  </si>
  <si>
    <t>МТ_су_144</t>
  </si>
  <si>
    <t>Бондарєва Аделіна</t>
  </si>
  <si>
    <t>МТ_су_145</t>
  </si>
  <si>
    <t>Бондарчук Альбіна</t>
  </si>
  <si>
    <t>МТ_су_146</t>
  </si>
  <si>
    <t>Бондарчук Софія</t>
  </si>
  <si>
    <t>МТ_су_147</t>
  </si>
  <si>
    <t>Борисевич Анастасія</t>
  </si>
  <si>
    <t>МТ_су_148</t>
  </si>
  <si>
    <t>Борисенко Діана</t>
  </si>
  <si>
    <t>МТ_су_149</t>
  </si>
  <si>
    <t>Борисенко Микита</t>
  </si>
  <si>
    <t>МТ_су_150</t>
  </si>
  <si>
    <t>Борисенко Сніжана</t>
  </si>
  <si>
    <t>МТ_су_151</t>
  </si>
  <si>
    <t>Борисенко Юлія</t>
  </si>
  <si>
    <t>МТ_су_152</t>
  </si>
  <si>
    <t>Боровко Динило</t>
  </si>
  <si>
    <t>МТ_су_153</t>
  </si>
  <si>
    <t>Бородай Єва</t>
  </si>
  <si>
    <t>МТ_су_154</t>
  </si>
  <si>
    <t>Бородай Нікіта</t>
  </si>
  <si>
    <t>МТ_су_155</t>
  </si>
  <si>
    <t>Бородіна Дарина Сергіївна</t>
  </si>
  <si>
    <t>МТ_су_156</t>
  </si>
  <si>
    <t>Боротюк Віталіна</t>
  </si>
  <si>
    <t>МТ_су_157</t>
  </si>
  <si>
    <t>Борсук Єлизавета</t>
  </si>
  <si>
    <t>МТ_су_158</t>
  </si>
  <si>
    <t>Босак Кирило</t>
  </si>
  <si>
    <t>МТ_су_159</t>
  </si>
  <si>
    <t>Боченко Поліна</t>
  </si>
  <si>
    <t>МТ_су_160</t>
  </si>
  <si>
    <t>Бочкар Ілля</t>
  </si>
  <si>
    <t>МТ_су_161</t>
  </si>
  <si>
    <t>Бочкарьова Дарина</t>
  </si>
  <si>
    <t>МТ_су_162</t>
  </si>
  <si>
    <t>Боярчук Артем</t>
  </si>
  <si>
    <t>МТ_су_163</t>
  </si>
  <si>
    <t>Брагін Артур</t>
  </si>
  <si>
    <t>МТ_су_164</t>
  </si>
  <si>
    <t>Брагін Владислав</t>
  </si>
  <si>
    <t>МТ_су_165</t>
  </si>
  <si>
    <t>Бражник Вероніка</t>
  </si>
  <si>
    <t>МТ_су_166</t>
  </si>
  <si>
    <t>Браславець Ульяна</t>
  </si>
  <si>
    <t>МТ_су_167</t>
  </si>
  <si>
    <t>Брич Василина</t>
  </si>
  <si>
    <t>МТ_су_168</t>
  </si>
  <si>
    <t>Бровченко Андріана</t>
  </si>
  <si>
    <t>МТ_су_169</t>
  </si>
  <si>
    <t>Брозьо Яна</t>
  </si>
  <si>
    <t>МТ_су_170</t>
  </si>
  <si>
    <t>Бубенко Тимофій</t>
  </si>
  <si>
    <t>МТ_су_171</t>
  </si>
  <si>
    <t>Бугай Аліса</t>
  </si>
  <si>
    <t>МТ_су_172</t>
  </si>
  <si>
    <t>Бугайов Артьом</t>
  </si>
  <si>
    <t>МТ_су_173</t>
  </si>
  <si>
    <t>Бугасова Анна</t>
  </si>
  <si>
    <t>МТ_су_174</t>
  </si>
  <si>
    <t>Будагян Кирил</t>
  </si>
  <si>
    <t>МТ_су_175</t>
  </si>
  <si>
    <t>Будак Віктор</t>
  </si>
  <si>
    <t>МТ_су_176</t>
  </si>
  <si>
    <t>Будко Соломія Богданівна</t>
  </si>
  <si>
    <t>МТ_су_177</t>
  </si>
  <si>
    <t>Бужора Софія</t>
  </si>
  <si>
    <t>МТ_су_178</t>
  </si>
  <si>
    <t>Бука Яна</t>
  </si>
  <si>
    <t>МТ_су_179</t>
  </si>
  <si>
    <t>Букевич Вадим Володимирович</t>
  </si>
  <si>
    <t>МТ_су_180</t>
  </si>
  <si>
    <t>Булах Аріна</t>
  </si>
  <si>
    <t>МТ_су_181</t>
  </si>
  <si>
    <t>Булдовська Єлизавета</t>
  </si>
  <si>
    <t>МТ_су_182</t>
  </si>
  <si>
    <t>Булига Діана</t>
  </si>
  <si>
    <t>МТ_су_183</t>
  </si>
  <si>
    <t>Бульба Мирослава</t>
  </si>
  <si>
    <t>МТ_су_184</t>
  </si>
  <si>
    <t>Буницька Марія Ігорівна</t>
  </si>
  <si>
    <t>МТ_су_185</t>
  </si>
  <si>
    <t>Бунич Альона</t>
  </si>
  <si>
    <t>МТ_су_186</t>
  </si>
  <si>
    <t>Бурков Віталій</t>
  </si>
  <si>
    <t>МТ_су_187</t>
  </si>
  <si>
    <t>Бурматов Микита</t>
  </si>
  <si>
    <t>МТ_су_188</t>
  </si>
  <si>
    <t>Буря Марина</t>
  </si>
  <si>
    <t>МТ_су_189</t>
  </si>
  <si>
    <t>Бутенко Адріана</t>
  </si>
  <si>
    <t>МТ_су_190</t>
  </si>
  <si>
    <t>Бутенко Макар</t>
  </si>
  <si>
    <t>МТ_су_191</t>
  </si>
  <si>
    <t>Бутіна Каміла</t>
  </si>
  <si>
    <t>МТ_су_192</t>
  </si>
  <si>
    <t>Бутіна Мілана</t>
  </si>
  <si>
    <t>МТ_су_193</t>
  </si>
  <si>
    <t>Бутов Матвій</t>
  </si>
  <si>
    <t>МТ_су_194</t>
  </si>
  <si>
    <t>Буцко Злата</t>
  </si>
  <si>
    <t>МТ_су_195</t>
  </si>
  <si>
    <t>Буцька Поліна</t>
  </si>
  <si>
    <t>МТ_су_196</t>
  </si>
  <si>
    <t>Бучок Божена</t>
  </si>
  <si>
    <t>МТ_су_197</t>
  </si>
  <si>
    <t>Бушуляк Рафаела</t>
  </si>
  <si>
    <t>МТ_су_198</t>
  </si>
  <si>
    <t>Бянова Дарія</t>
  </si>
  <si>
    <t>МТ_су_199</t>
  </si>
  <si>
    <t>Вавулова Аріна</t>
  </si>
  <si>
    <t>МТ_су_200</t>
  </si>
  <si>
    <t>Вайпан Артем Іонович</t>
  </si>
  <si>
    <t>МТ_су_201</t>
  </si>
  <si>
    <t>Вакуленко Степан</t>
  </si>
  <si>
    <t>МТ_су_202</t>
  </si>
  <si>
    <t>Вакуленко Юля</t>
  </si>
  <si>
    <t>МТ_су_203</t>
  </si>
  <si>
    <t>Вальков Антон</t>
  </si>
  <si>
    <t>МТ_су_204</t>
  </si>
  <si>
    <t>Вальчук Давид</t>
  </si>
  <si>
    <t>МТ_су_205</t>
  </si>
  <si>
    <t>Варавіна Аріна</t>
  </si>
  <si>
    <t>МТ_су_206</t>
  </si>
  <si>
    <t>Васейко Єлизавета Вадимівна</t>
  </si>
  <si>
    <t>МТ_су_207</t>
  </si>
  <si>
    <t>Василенко Варвара</t>
  </si>
  <si>
    <t>МТ_су_208</t>
  </si>
  <si>
    <t>Василенко Єгор</t>
  </si>
  <si>
    <t>МТ_су_209</t>
  </si>
  <si>
    <t>Василенко Мілана</t>
  </si>
  <si>
    <t>МТ_су_210</t>
  </si>
  <si>
    <t>Василенко Софія</t>
  </si>
  <si>
    <t>МТ_су_211</t>
  </si>
  <si>
    <t>Василишин Макар</t>
  </si>
  <si>
    <t>МТ_су_212</t>
  </si>
  <si>
    <t>Васильова Варвара</t>
  </si>
  <si>
    <t>МТ_су_213</t>
  </si>
  <si>
    <t>Васильченко Артем</t>
  </si>
  <si>
    <t>МТ_су_214</t>
  </si>
  <si>
    <t>Васильченко Софія</t>
  </si>
  <si>
    <t>МТ_су_215</t>
  </si>
  <si>
    <t>Васильчишен Віра</t>
  </si>
  <si>
    <t>МТ_су_216</t>
  </si>
  <si>
    <t>Васільєва Дар'я</t>
  </si>
  <si>
    <t>МТ_су_217</t>
  </si>
  <si>
    <t>Васькевич Вадим</t>
  </si>
  <si>
    <t>МТ_су_218</t>
  </si>
  <si>
    <t>Васюта Карина</t>
  </si>
  <si>
    <t>МТ_су_219</t>
  </si>
  <si>
    <t>Ващенко Єва</t>
  </si>
  <si>
    <t>МТ_су_220</t>
  </si>
  <si>
    <t>Ващенко Ілля</t>
  </si>
  <si>
    <t>МТ_су_221</t>
  </si>
  <si>
    <t>Ващук Таміла</t>
  </si>
  <si>
    <t>МТ_су_222</t>
  </si>
  <si>
    <t>Венгрин Дмитро</t>
  </si>
  <si>
    <t>МТ_су_223</t>
  </si>
  <si>
    <t>Верба Марія</t>
  </si>
  <si>
    <t>МТ_су_224</t>
  </si>
  <si>
    <t>Вербицька Саша</t>
  </si>
  <si>
    <t>МТ_су_225</t>
  </si>
  <si>
    <t>Вербицька Софія</t>
  </si>
  <si>
    <t>МТ_су_226</t>
  </si>
  <si>
    <t>Вербицький Ярослав</t>
  </si>
  <si>
    <t>МТ_су_227</t>
  </si>
  <si>
    <t>Веретенніков Максим</t>
  </si>
  <si>
    <t>МТ_су_228</t>
  </si>
  <si>
    <t>Веретюк Соломія</t>
  </si>
  <si>
    <t>МТ_су_229</t>
  </si>
  <si>
    <t>Верещака Михайло</t>
  </si>
  <si>
    <t>МТ_су_230</t>
  </si>
  <si>
    <t>Верман Владислав</t>
  </si>
  <si>
    <t>МТ_су_231</t>
  </si>
  <si>
    <t>Верховинець Андрій</t>
  </si>
  <si>
    <t>МТ_су_232</t>
  </si>
  <si>
    <t>Вєлєвскі Матвій</t>
  </si>
  <si>
    <t>МТ_су_233</t>
  </si>
  <si>
    <t>Вєнік Сергій</t>
  </si>
  <si>
    <t>МТ_су_234</t>
  </si>
  <si>
    <t>Вєтрова Дар'я</t>
  </si>
  <si>
    <t>МТ_су_235</t>
  </si>
  <si>
    <t>Вєтрова Софія</t>
  </si>
  <si>
    <t>МТ_су_236</t>
  </si>
  <si>
    <t>Винарчик Ростислав</t>
  </si>
  <si>
    <t>МТ_су_237</t>
  </si>
  <si>
    <t>Виногородська Ірина</t>
  </si>
  <si>
    <t>МТ_су_238</t>
  </si>
  <si>
    <t>Виноградов Дамір</t>
  </si>
  <si>
    <t>МТ_су_239</t>
  </si>
  <si>
    <t>Виноградова Олівія</t>
  </si>
  <si>
    <t>МТ_су_240</t>
  </si>
  <si>
    <t>Вискірко Софія</t>
  </si>
  <si>
    <t>МТ_су_241</t>
  </si>
  <si>
    <t>Висторобець Михайло</t>
  </si>
  <si>
    <t>МТ_су_242</t>
  </si>
  <si>
    <t>Вихрик Сергій</t>
  </si>
  <si>
    <t>МТ_су_243</t>
  </si>
  <si>
    <t>Вихристюк Матвєй</t>
  </si>
  <si>
    <t>МТ_су_244</t>
  </si>
  <si>
    <t>Вільна Варвара</t>
  </si>
  <si>
    <t>МТ_су_245</t>
  </si>
  <si>
    <t>Вініцька Єва Максимівна</t>
  </si>
  <si>
    <t>МТ_су_246</t>
  </si>
  <si>
    <t>Вініченко Вероніка</t>
  </si>
  <si>
    <t>МТ_су_247</t>
  </si>
  <si>
    <t>Вініченко Максим</t>
  </si>
  <si>
    <t>МТ_су_248</t>
  </si>
  <si>
    <t>Вініченко Соломія</t>
  </si>
  <si>
    <t>МТ_су_249</t>
  </si>
  <si>
    <t>Вінніченко Марк</t>
  </si>
  <si>
    <t>МТ_су_250</t>
  </si>
  <si>
    <t>Вірьовка Ксенія</t>
  </si>
  <si>
    <t>МТ_су_251</t>
  </si>
  <si>
    <t>Вітрів Івась</t>
  </si>
  <si>
    <t>МТ_су_252</t>
  </si>
  <si>
    <t>Влавацька Поліна</t>
  </si>
  <si>
    <t>МТ_су_253</t>
  </si>
  <si>
    <t>Власенко Руслана</t>
  </si>
  <si>
    <t>МТ_су_254</t>
  </si>
  <si>
    <t>Вовк Валерія</t>
  </si>
  <si>
    <t>МТ_су_255</t>
  </si>
  <si>
    <t>Вовк Єлизавета</t>
  </si>
  <si>
    <t>МТ_су_256</t>
  </si>
  <si>
    <t>Водолазська Анна</t>
  </si>
  <si>
    <t>МТ_су_257</t>
  </si>
  <si>
    <t>Вожакова Мілана</t>
  </si>
  <si>
    <t>МТ_су_258</t>
  </si>
  <si>
    <t>Вознюк Аліна</t>
  </si>
  <si>
    <t>МТ_су_259</t>
  </si>
  <si>
    <t>Вознюк Віка</t>
  </si>
  <si>
    <t>МТ_су_260</t>
  </si>
  <si>
    <t>Вознюк Єва Віталіївна</t>
  </si>
  <si>
    <t>МТ_су_261</t>
  </si>
  <si>
    <t>Вознюк Матвій</t>
  </si>
  <si>
    <t>МТ_су_262</t>
  </si>
  <si>
    <t>Возняк Владислав</t>
  </si>
  <si>
    <t>МТ_су_263</t>
  </si>
  <si>
    <t>Войтенко Микита</t>
  </si>
  <si>
    <t>МТ_су_264</t>
  </si>
  <si>
    <t>Войтович Яна</t>
  </si>
  <si>
    <t>МТ_су_265</t>
  </si>
  <si>
    <t>Войціх Єгор</t>
  </si>
  <si>
    <t>МТ_су_266</t>
  </si>
  <si>
    <t>Волкова Дарина</t>
  </si>
  <si>
    <t>МТ_су_267</t>
  </si>
  <si>
    <t>Волкович Злата</t>
  </si>
  <si>
    <t>МТ_су_268</t>
  </si>
  <si>
    <t>Волобуєв Олександр</t>
  </si>
  <si>
    <t>МТ_су_269</t>
  </si>
  <si>
    <t>Воловецький Максим</t>
  </si>
  <si>
    <t>МТ_су_270</t>
  </si>
  <si>
    <t>Волос Маркіян</t>
  </si>
  <si>
    <t>МТ_су_271</t>
  </si>
  <si>
    <t>Волосюк Ольга</t>
  </si>
  <si>
    <t>МТ_су_272</t>
  </si>
  <si>
    <t>Волоха Єгор</t>
  </si>
  <si>
    <t>МТ_су_273</t>
  </si>
  <si>
    <t>Волохов юра6 рокив</t>
  </si>
  <si>
    <t>МТ_су_274</t>
  </si>
  <si>
    <t>Волошина Владислава</t>
  </si>
  <si>
    <t>МТ_су_275</t>
  </si>
  <si>
    <t>Волошина Олександра</t>
  </si>
  <si>
    <t>МТ_су_276</t>
  </si>
  <si>
    <t>Волошко Максим</t>
  </si>
  <si>
    <t>МТ_су_277</t>
  </si>
  <si>
    <t>Волчок Діана</t>
  </si>
  <si>
    <t>МТ_су_278</t>
  </si>
  <si>
    <t>Воробець Іванка</t>
  </si>
  <si>
    <t>МТ_су_279</t>
  </si>
  <si>
    <t>Воробйов Марк</t>
  </si>
  <si>
    <t>МТ_су_280</t>
  </si>
  <si>
    <t>Воробйова Злата</t>
  </si>
  <si>
    <t>МТ_су_281</t>
  </si>
  <si>
    <t>Ворожева Камілла</t>
  </si>
  <si>
    <t>МТ_су_282</t>
  </si>
  <si>
    <t>Ворона Роман</t>
  </si>
  <si>
    <t>МТ_су_283</t>
  </si>
  <si>
    <t>Воронін Вадім</t>
  </si>
  <si>
    <t>МТ_су_284</t>
  </si>
  <si>
    <t>Вороніна Марія</t>
  </si>
  <si>
    <t>МТ_су_285</t>
  </si>
  <si>
    <t>Воронкова Анна</t>
  </si>
  <si>
    <t>МТ_су_286</t>
  </si>
  <si>
    <t>Воронова Мирослава</t>
  </si>
  <si>
    <t>МТ_су_287</t>
  </si>
  <si>
    <t>Воротніков Марк</t>
  </si>
  <si>
    <t>МТ_су_288</t>
  </si>
  <si>
    <t>Воскобойник Ніка</t>
  </si>
  <si>
    <t>МТ_су_289</t>
  </si>
  <si>
    <t>Вусик Ангеліна</t>
  </si>
  <si>
    <t>МТ_су_290</t>
  </si>
  <si>
    <t>Габельников Ілля</t>
  </si>
  <si>
    <t>МТ_су_291</t>
  </si>
  <si>
    <t>Гава Катерина</t>
  </si>
  <si>
    <t>МТ_су_292</t>
  </si>
  <si>
    <t>Гаврилець Ярина</t>
  </si>
  <si>
    <t>МТ_су_293</t>
  </si>
  <si>
    <t>Гаврилко Анастасія</t>
  </si>
  <si>
    <t>МТ_су_294</t>
  </si>
  <si>
    <t>Гаврилюк Варвара</t>
  </si>
  <si>
    <t>МТ_су_295</t>
  </si>
  <si>
    <t>Гавріков Сергій</t>
  </si>
  <si>
    <t>МТ_су_296</t>
  </si>
  <si>
    <t>Гаврюшенко Марк</t>
  </si>
  <si>
    <t>МТ_су_297</t>
  </si>
  <si>
    <t>Гавюк Мілана</t>
  </si>
  <si>
    <t>МТ_су_298</t>
  </si>
  <si>
    <t>Гаденка Дар'я</t>
  </si>
  <si>
    <t>МТ_су_299</t>
  </si>
  <si>
    <t>Гаєвський Дмітрій</t>
  </si>
  <si>
    <t>МТ_су_300</t>
  </si>
  <si>
    <t>Гаіне Діана</t>
  </si>
  <si>
    <t>МТ_су_301</t>
  </si>
  <si>
    <t>Гайда Поліна</t>
  </si>
  <si>
    <t>МТ_су_302</t>
  </si>
  <si>
    <t>Гайдрих Валерія</t>
  </si>
  <si>
    <t>МТ_су_303</t>
  </si>
  <si>
    <t>Гайдук Злата</t>
  </si>
  <si>
    <t>МТ_су_304</t>
  </si>
  <si>
    <t>Гайко Єва</t>
  </si>
  <si>
    <t>МТ_су_305</t>
  </si>
  <si>
    <t>Гала Ростіслав</t>
  </si>
  <si>
    <t>МТ_су_306</t>
  </si>
  <si>
    <t>Галайко Софія</t>
  </si>
  <si>
    <t>МТ_су_307</t>
  </si>
  <si>
    <t>Галенко Марія</t>
  </si>
  <si>
    <t>МТ_су_308</t>
  </si>
  <si>
    <t>Галичанська Анастасія</t>
  </si>
  <si>
    <t>МТ_су_309</t>
  </si>
  <si>
    <t>Галіченко Ілля</t>
  </si>
  <si>
    <t>МТ_су_310</t>
  </si>
  <si>
    <t>Галкіна Кіра</t>
  </si>
  <si>
    <t>МТ_су_311</t>
  </si>
  <si>
    <t>Галушка Алєксандра</t>
  </si>
  <si>
    <t>МТ_су_312</t>
  </si>
  <si>
    <t>Галушка Діана Олександрівна</t>
  </si>
  <si>
    <t>МТ_су_313</t>
  </si>
  <si>
    <t>Галюк Еліна</t>
  </si>
  <si>
    <t>МТ_су_314</t>
  </si>
  <si>
    <t>Гаман Соломія</t>
  </si>
  <si>
    <t>МТ_су_315</t>
  </si>
  <si>
    <t>Ганєва Софія Віталіївна</t>
  </si>
  <si>
    <t>МТ_су_316</t>
  </si>
  <si>
    <t>Ганжа Єсенія</t>
  </si>
  <si>
    <t>МТ_су_317</t>
  </si>
  <si>
    <t>Гапоненко Ангеліна</t>
  </si>
  <si>
    <t>МТ_су_318</t>
  </si>
  <si>
    <t>Гапоненко Вікторія</t>
  </si>
  <si>
    <t>МТ_су_319</t>
  </si>
  <si>
    <t>Гарагашко Мирослава</t>
  </si>
  <si>
    <t>МТ_су_320</t>
  </si>
  <si>
    <t>Гарасім Амелія Вадимівна</t>
  </si>
  <si>
    <t>МТ_су_321</t>
  </si>
  <si>
    <t>Гарбуз Ростислав</t>
  </si>
  <si>
    <t>МТ_су_322</t>
  </si>
  <si>
    <t>Гарват Кіра</t>
  </si>
  <si>
    <t>МТ_су_323</t>
  </si>
  <si>
    <t>Гаркуша Аріна</t>
  </si>
  <si>
    <t>МТ_су_324</t>
  </si>
  <si>
    <t>Гаркуша Кіра</t>
  </si>
  <si>
    <t>МТ_су_325</t>
  </si>
  <si>
    <t>Гаркушенко Марія</t>
  </si>
  <si>
    <t>МТ_су_326</t>
  </si>
  <si>
    <t>Гармаш Богдан</t>
  </si>
  <si>
    <t>МТ_су_327</t>
  </si>
  <si>
    <t>Гарькава Еліна</t>
  </si>
  <si>
    <t>МТ_су_328</t>
  </si>
  <si>
    <t>Гаряга Варвара</t>
  </si>
  <si>
    <t>МТ_су_329</t>
  </si>
  <si>
    <t>Гаряча Аліна</t>
  </si>
  <si>
    <t>МТ_су_330</t>
  </si>
  <si>
    <t>Гашицька Анна</t>
  </si>
  <si>
    <t>МТ_су_331</t>
  </si>
  <si>
    <t>Гаюр Крістіан</t>
  </si>
  <si>
    <t>МТ_су_332</t>
  </si>
  <si>
    <t>Гембарук Євгеній</t>
  </si>
  <si>
    <t>МТ_су_333</t>
  </si>
  <si>
    <t>Генець Ніколь</t>
  </si>
  <si>
    <t>МТ_су_334</t>
  </si>
  <si>
    <t>Геранін Макар</t>
  </si>
  <si>
    <t>МТ_су_335</t>
  </si>
  <si>
    <t>Герасименко Андрій</t>
  </si>
  <si>
    <t>МТ_су_336</t>
  </si>
  <si>
    <t>Герасименко Марта</t>
  </si>
  <si>
    <t>МТ_су_337</t>
  </si>
  <si>
    <t>Герасимич Злата</t>
  </si>
  <si>
    <t>МТ_су_338</t>
  </si>
  <si>
    <t>Герасімова Кіра</t>
  </si>
  <si>
    <t>МТ_су_339</t>
  </si>
  <si>
    <t>Гердєлєско Олександр</t>
  </si>
  <si>
    <t>МТ_су_340</t>
  </si>
  <si>
    <t>Герщук Меланія</t>
  </si>
  <si>
    <t>МТ_су_341</t>
  </si>
  <si>
    <t>Гиршкан Кіра</t>
  </si>
  <si>
    <t>МТ_су_342</t>
  </si>
  <si>
    <t>Гладир Варвара</t>
  </si>
  <si>
    <t>МТ_су_343</t>
  </si>
  <si>
    <t>Гладкий Дмитро</t>
  </si>
  <si>
    <t>МТ_су_344</t>
  </si>
  <si>
    <t>Гладкий Матвій</t>
  </si>
  <si>
    <t>МТ_су_345</t>
  </si>
  <si>
    <t>Гладкін Микита</t>
  </si>
  <si>
    <t>МТ_су_346</t>
  </si>
  <si>
    <t>Глєбова Мілана</t>
  </si>
  <si>
    <t>МТ_су_347</t>
  </si>
  <si>
    <t>Глоба Іван</t>
  </si>
  <si>
    <t>МТ_су_348</t>
  </si>
  <si>
    <t>Глушенко Захар</t>
  </si>
  <si>
    <t>МТ_су_349</t>
  </si>
  <si>
    <t>Глущенко Анна</t>
  </si>
  <si>
    <t>МТ_су_350</t>
  </si>
  <si>
    <t>Глущенко Влада</t>
  </si>
  <si>
    <t>МТ_су_351</t>
  </si>
  <si>
    <t>Глущенко Євген</t>
  </si>
  <si>
    <t>МТ_су_352</t>
  </si>
  <si>
    <t>Гнатенко Тимур</t>
  </si>
  <si>
    <t>МТ_су_353</t>
  </si>
  <si>
    <t>Гнатенко Тимур 8 років</t>
  </si>
  <si>
    <t>МТ_су_354</t>
  </si>
  <si>
    <t>Гнатко Катя</t>
  </si>
  <si>
    <t>МТ_су_355</t>
  </si>
  <si>
    <t>Гнатко Марія</t>
  </si>
  <si>
    <t>МТ_су_356</t>
  </si>
  <si>
    <t>Голда Ліза</t>
  </si>
  <si>
    <t>МТ_су_357</t>
  </si>
  <si>
    <t>Голембйовський Тимофій</t>
  </si>
  <si>
    <t>МТ_су_358</t>
  </si>
  <si>
    <t>Голобородько Юлія</t>
  </si>
  <si>
    <t>МТ_су_359</t>
  </si>
  <si>
    <t>Головатий Іван</t>
  </si>
  <si>
    <t>МТ_су_360</t>
  </si>
  <si>
    <t>Головатюк Анна</t>
  </si>
  <si>
    <t>МТ_су_361</t>
  </si>
  <si>
    <t>Головіна Поліна Олегівна</t>
  </si>
  <si>
    <t>МТ_су_362</t>
  </si>
  <si>
    <t>Головко Єва</t>
  </si>
  <si>
    <t>МТ_су_363</t>
  </si>
  <si>
    <t>Голопьоров Тимур</t>
  </si>
  <si>
    <t>МТ_су_364</t>
  </si>
  <si>
    <t>Голуб Ілля</t>
  </si>
  <si>
    <t>МТ_су_365</t>
  </si>
  <si>
    <t>Голуб Тимофій Валентинович</t>
  </si>
  <si>
    <t>МТ_су_366</t>
  </si>
  <si>
    <t>Гонта Єлизавета</t>
  </si>
  <si>
    <t>МТ_су_367</t>
  </si>
  <si>
    <t>Гончар Аріна</t>
  </si>
  <si>
    <t>МТ_су_368</t>
  </si>
  <si>
    <t>Гончар Дар'я</t>
  </si>
  <si>
    <t>МТ_су_369</t>
  </si>
  <si>
    <t>Гончар Софія</t>
  </si>
  <si>
    <t>МТ_су_370</t>
  </si>
  <si>
    <t>Гончаренко Аліна</t>
  </si>
  <si>
    <t>МТ_су_371</t>
  </si>
  <si>
    <t>Гончаренко Георгій</t>
  </si>
  <si>
    <t>МТ_су_372</t>
  </si>
  <si>
    <t>Гончаренко Кирило</t>
  </si>
  <si>
    <t>МТ_су_373</t>
  </si>
  <si>
    <t>Гончарук Аліса</t>
  </si>
  <si>
    <t>МТ_су_374</t>
  </si>
  <si>
    <t>Гора Ксенія</t>
  </si>
  <si>
    <t>МТ_су_375</t>
  </si>
  <si>
    <t>Горбаненко Дмитро</t>
  </si>
  <si>
    <t>МТ_су_376</t>
  </si>
  <si>
    <t>Горбата Антоніна</t>
  </si>
  <si>
    <t>МТ_су_377</t>
  </si>
  <si>
    <t>Горбатенко Юрій</t>
  </si>
  <si>
    <t>МТ_су_378</t>
  </si>
  <si>
    <t>Горбачова Вікторія</t>
  </si>
  <si>
    <t>МТ_су_379</t>
  </si>
  <si>
    <t>Горбачова Марія</t>
  </si>
  <si>
    <t>МТ_су_380</t>
  </si>
  <si>
    <t>Горбенко Павло</t>
  </si>
  <si>
    <t>МТ_су_381</t>
  </si>
  <si>
    <t>Горбовцова Євгенія</t>
  </si>
  <si>
    <t>МТ_су_382</t>
  </si>
  <si>
    <t>Горват Ярослав</t>
  </si>
  <si>
    <t>МТ_су_383</t>
  </si>
  <si>
    <t>Горіла Ангеліна</t>
  </si>
  <si>
    <t>МТ_су_384</t>
  </si>
  <si>
    <t>Горлей Вадим</t>
  </si>
  <si>
    <t>МТ_су_385</t>
  </si>
  <si>
    <t>Горман Костянтин</t>
  </si>
  <si>
    <t>МТ_су_386</t>
  </si>
  <si>
    <t>Горобець Богдан Валерійович</t>
  </si>
  <si>
    <t>МТ_су_387</t>
  </si>
  <si>
    <t>ГОРЧЕНКОВ Артем</t>
  </si>
  <si>
    <t>МТ_су_388</t>
  </si>
  <si>
    <t>Гостев Дмитро</t>
  </si>
  <si>
    <t>МТ_су_389</t>
  </si>
  <si>
    <t>Градова Єва</t>
  </si>
  <si>
    <t>МТ_су_390</t>
  </si>
  <si>
    <t>Гранкіна Софія</t>
  </si>
  <si>
    <t>МТ_су_391</t>
  </si>
  <si>
    <t>Гребєнщікова Ольга</t>
  </si>
  <si>
    <t>МТ_су_392</t>
  </si>
  <si>
    <t>Грецька Злата</t>
  </si>
  <si>
    <t>МТ_су_393</t>
  </si>
  <si>
    <t>Гречана Анна</t>
  </si>
  <si>
    <t>МТ_су_394</t>
  </si>
  <si>
    <t>Гречка Дарина</t>
  </si>
  <si>
    <t>МТ_су_395</t>
  </si>
  <si>
    <t>Гречко Мирослава</t>
  </si>
  <si>
    <t>МТ_су_396</t>
  </si>
  <si>
    <t>Гречкосій Мілена</t>
  </si>
  <si>
    <t>МТ_су_397</t>
  </si>
  <si>
    <t>Григор Анастасія</t>
  </si>
  <si>
    <t>МТ_су_398</t>
  </si>
  <si>
    <t>Григоренко Марія</t>
  </si>
  <si>
    <t>МТ_су_399</t>
  </si>
  <si>
    <t>Григорук Дарина</t>
  </si>
  <si>
    <t>МТ_су_400</t>
  </si>
  <si>
    <t>Гриневич Злата</t>
  </si>
  <si>
    <t>МТ_су_401</t>
  </si>
  <si>
    <t>Гринчук Анастасія</t>
  </si>
  <si>
    <t>МТ_су_402</t>
  </si>
  <si>
    <t>Гринчук Святослав</t>
  </si>
  <si>
    <t>МТ_су_403</t>
  </si>
  <si>
    <t>Гринь Поліна Ярославівна</t>
  </si>
  <si>
    <t>МТ_су_404</t>
  </si>
  <si>
    <t>Гринюк Давид Русланович</t>
  </si>
  <si>
    <t>МТ_су_405</t>
  </si>
  <si>
    <t>Грисенко Марк</t>
  </si>
  <si>
    <t>МТ_су_406</t>
  </si>
  <si>
    <t>Гриценко Богдан</t>
  </si>
  <si>
    <t>МТ_су_407</t>
  </si>
  <si>
    <t>Гриценко Максим</t>
  </si>
  <si>
    <t>МТ_су_408</t>
  </si>
  <si>
    <t>Гриценко Назар</t>
  </si>
  <si>
    <t>МТ_су_409</t>
  </si>
  <si>
    <t>Грицько Олексій</t>
  </si>
  <si>
    <t>МТ_су_410</t>
  </si>
  <si>
    <t>Гриша Давид</t>
  </si>
  <si>
    <t>МТ_су_411</t>
  </si>
  <si>
    <t>Грінченко Аліна Ігорівна</t>
  </si>
  <si>
    <t>МТ_су_412</t>
  </si>
  <si>
    <t>Грінченко Поліна</t>
  </si>
  <si>
    <t>МТ_су_413</t>
  </si>
  <si>
    <t>Губарев Максим</t>
  </si>
  <si>
    <t>МТ_су_414</t>
  </si>
  <si>
    <t>Губін Нікіта</t>
  </si>
  <si>
    <t>МТ_су_415</t>
  </si>
  <si>
    <t>Губіна Вероніка</t>
  </si>
  <si>
    <t>МТ_су_416</t>
  </si>
  <si>
    <t>Гугля Аріна</t>
  </si>
  <si>
    <t>МТ_су_417</t>
  </si>
  <si>
    <t>Гудим Анна</t>
  </si>
  <si>
    <t>МТ_су_418</t>
  </si>
  <si>
    <t>Гудій Амелія</t>
  </si>
  <si>
    <t>МТ_су_419</t>
  </si>
  <si>
    <t>Гудкова Марія</t>
  </si>
  <si>
    <t>МТ_су_420</t>
  </si>
  <si>
    <t>Гудько Вероніка</t>
  </si>
  <si>
    <t>МТ_су_421</t>
  </si>
  <si>
    <t>Гузь Ангеліна</t>
  </si>
  <si>
    <t>МТ_су_422</t>
  </si>
  <si>
    <t>Гуйван Адель</t>
  </si>
  <si>
    <t>МТ_су_423</t>
  </si>
  <si>
    <t>Гуйван Артем</t>
  </si>
  <si>
    <t>МТ_су_424</t>
  </si>
  <si>
    <t>Гуйван Міла</t>
  </si>
  <si>
    <t>МТ_су_425</t>
  </si>
  <si>
    <t>Гук Аліна</t>
  </si>
  <si>
    <t>МТ_су_426</t>
  </si>
  <si>
    <t>Гук Ангеліна</t>
  </si>
  <si>
    <t>МТ_су_427</t>
  </si>
  <si>
    <t>Гук Єва</t>
  </si>
  <si>
    <t>МТ_су_428</t>
  </si>
  <si>
    <t>Гула Максим</t>
  </si>
  <si>
    <t>МТ_су_429</t>
  </si>
  <si>
    <t>Гулай Єг3</t>
  </si>
  <si>
    <t>МТ_су_430</t>
  </si>
  <si>
    <t>Гулька Владислав</t>
  </si>
  <si>
    <t>МТ_су_431</t>
  </si>
  <si>
    <t>Гуменюк Дарія</t>
  </si>
  <si>
    <t>МТ_су_432</t>
  </si>
  <si>
    <t>Гусейнов Артем Рамізович</t>
  </si>
  <si>
    <t>МТ_су_433</t>
  </si>
  <si>
    <t>Гусейной Тімур</t>
  </si>
  <si>
    <t>МТ_су_434</t>
  </si>
  <si>
    <t>Гусяк Кароліна</t>
  </si>
  <si>
    <t>МТ_су_435</t>
  </si>
  <si>
    <t>Гуцуляк Каріна</t>
  </si>
  <si>
    <t>МТ_су_436</t>
  </si>
  <si>
    <t>Гучкова Дарина</t>
  </si>
  <si>
    <t>МТ_су_437</t>
  </si>
  <si>
    <t>Гущак Мирослава</t>
  </si>
  <si>
    <t>МТ_су_438</t>
  </si>
  <si>
    <t>Дабарська Ксенія</t>
  </si>
  <si>
    <t>МТ_су_439</t>
  </si>
  <si>
    <t>Давиденко Діана</t>
  </si>
  <si>
    <t>МТ_су_440</t>
  </si>
  <si>
    <t>Давиденко Олександра</t>
  </si>
  <si>
    <t>МТ_су_441</t>
  </si>
  <si>
    <t>Давидов Максим</t>
  </si>
  <si>
    <t>МТ_су_442</t>
  </si>
  <si>
    <t>Даниленео Дарина</t>
  </si>
  <si>
    <t>МТ_су_443</t>
  </si>
  <si>
    <t>Даниленко Софія</t>
  </si>
  <si>
    <t>МТ_су_444</t>
  </si>
  <si>
    <t>Даніш Маргарита</t>
  </si>
  <si>
    <t>МТ_су_445</t>
  </si>
  <si>
    <t>Дахно Владислава</t>
  </si>
  <si>
    <t>МТ_су_446</t>
  </si>
  <si>
    <t>Даценко Демід</t>
  </si>
  <si>
    <t>МТ_су_447</t>
  </si>
  <si>
    <t>Дацюк Яна</t>
  </si>
  <si>
    <t>МТ_су_448</t>
  </si>
  <si>
    <t>Дворник Анна</t>
  </si>
  <si>
    <t>МТ_су_449</t>
  </si>
  <si>
    <t>Дебелий Артем</t>
  </si>
  <si>
    <t>МТ_су_450</t>
  </si>
  <si>
    <t>Дегтярьова Майя</t>
  </si>
  <si>
    <t>МТ_су_451</t>
  </si>
  <si>
    <t>Дедуріна Вероніка</t>
  </si>
  <si>
    <t>МТ_су_452</t>
  </si>
  <si>
    <t>Дейко Злата</t>
  </si>
  <si>
    <t>МТ_су_453</t>
  </si>
  <si>
    <t>Дейнека Мілана</t>
  </si>
  <si>
    <t>МТ_су_454</t>
  </si>
  <si>
    <t>Дема Богдан</t>
  </si>
  <si>
    <t>МТ_су_455</t>
  </si>
  <si>
    <t>Дементьєва Валерія</t>
  </si>
  <si>
    <t>МТ_су_456</t>
  </si>
  <si>
    <t>Дементьєва Марина</t>
  </si>
  <si>
    <t>МТ_су_457</t>
  </si>
  <si>
    <t>Демич Єгор</t>
  </si>
  <si>
    <t>МТ_су_458</t>
  </si>
  <si>
    <t>Демченко Ангеліна</t>
  </si>
  <si>
    <t>МТ_су_459</t>
  </si>
  <si>
    <t>Демченко Маргаріта</t>
  </si>
  <si>
    <t>МТ_су_460</t>
  </si>
  <si>
    <t>Демчик Варвара Юріївна</t>
  </si>
  <si>
    <t>МТ_су_461</t>
  </si>
  <si>
    <t>Демчук Дмитро</t>
  </si>
  <si>
    <t>МТ_су_462</t>
  </si>
  <si>
    <t>Демчук Єгор</t>
  </si>
  <si>
    <t>МТ_су_463</t>
  </si>
  <si>
    <t>Демянчук Злата</t>
  </si>
  <si>
    <t>МТ_су_464</t>
  </si>
  <si>
    <t>Деняк Варвара</t>
  </si>
  <si>
    <t>МТ_су_465</t>
  </si>
  <si>
    <t>Дердель Сергій</t>
  </si>
  <si>
    <t>МТ_су_466</t>
  </si>
  <si>
    <t>Дерев’янко Анастасія</t>
  </si>
  <si>
    <t>МТ_су_467</t>
  </si>
  <si>
    <t>Дерев'янко Олександра</t>
  </si>
  <si>
    <t>МТ_су_468</t>
  </si>
  <si>
    <t>Деревʼянко Софія</t>
  </si>
  <si>
    <t>МТ_су_469</t>
  </si>
  <si>
    <t>Дерій Іван</t>
  </si>
  <si>
    <t>МТ_су_470</t>
  </si>
  <si>
    <t>Дерій Софія Юріївна</t>
  </si>
  <si>
    <t>МТ_су_471</t>
  </si>
  <si>
    <t>Деріков Трофим</t>
  </si>
  <si>
    <t>МТ_су_472</t>
  </si>
  <si>
    <t>Деркач Ольга</t>
  </si>
  <si>
    <t>МТ_су_473</t>
  </si>
  <si>
    <t>Дерман Діана</t>
  </si>
  <si>
    <t>МТ_су_474</t>
  </si>
  <si>
    <t>Джула Олександр</t>
  </si>
  <si>
    <t>МТ_су_475</t>
  </si>
  <si>
    <t>Дикопавленко Богдан</t>
  </si>
  <si>
    <t>МТ_су_476</t>
  </si>
  <si>
    <t>Димокурова Євгенія</t>
  </si>
  <si>
    <t>МТ_су_477</t>
  </si>
  <si>
    <t>Димченко Поліна</t>
  </si>
  <si>
    <t>МТ_су_478</t>
  </si>
  <si>
    <t>Дирда Поліна</t>
  </si>
  <si>
    <t>МТ_су_479</t>
  </si>
  <si>
    <t>Дичко Аріана</t>
  </si>
  <si>
    <t>МТ_су_480</t>
  </si>
  <si>
    <t>Дімітров Микола</t>
  </si>
  <si>
    <t>МТ_су_481</t>
  </si>
  <si>
    <t>Дімчева Віолетта</t>
  </si>
  <si>
    <t>МТ_су_482</t>
  </si>
  <si>
    <t>Дісар Назарій</t>
  </si>
  <si>
    <t>МТ_су_483</t>
  </si>
  <si>
    <t>Дмитришин Софія</t>
  </si>
  <si>
    <t>МТ_су_484</t>
  </si>
  <si>
    <t>Дмитруник Вероніка</t>
  </si>
  <si>
    <t>МТ_су_485</t>
  </si>
  <si>
    <t>Доан Емілі</t>
  </si>
  <si>
    <t>МТ_су_486</t>
  </si>
  <si>
    <t>Добропас Альбіна</t>
  </si>
  <si>
    <t>МТ_су_487</t>
  </si>
  <si>
    <t>Доброскок Катерина</t>
  </si>
  <si>
    <t>МТ_су_488</t>
  </si>
  <si>
    <t>Довгаль Вікторія</t>
  </si>
  <si>
    <t>МТ_су_489</t>
  </si>
  <si>
    <t>Довгаль Олеся</t>
  </si>
  <si>
    <t>МТ_су_490</t>
  </si>
  <si>
    <t>Довган Іван</t>
  </si>
  <si>
    <t>МТ_су_491</t>
  </si>
  <si>
    <t>Довганич Дарина</t>
  </si>
  <si>
    <t>МТ_су_492</t>
  </si>
  <si>
    <t>Довгань Крістіна</t>
  </si>
  <si>
    <t>МТ_су_493</t>
  </si>
  <si>
    <t>Довгий Роман</t>
  </si>
  <si>
    <t>МТ_су_494</t>
  </si>
  <si>
    <t>Доганов Назар</t>
  </si>
  <si>
    <t>МТ_су_495</t>
  </si>
  <si>
    <t>Докієн Іван</t>
  </si>
  <si>
    <t>МТ_су_496</t>
  </si>
  <si>
    <t>Долованюк Дарія</t>
  </si>
  <si>
    <t>МТ_су_497</t>
  </si>
  <si>
    <t>Донець Анастасія</t>
  </si>
  <si>
    <t>МТ_су_498</t>
  </si>
  <si>
    <t>Дорогань Іван</t>
  </si>
  <si>
    <t>МТ_су_499</t>
  </si>
  <si>
    <t>Дорофеєва Аліна</t>
  </si>
  <si>
    <t>МТ_су_500</t>
  </si>
  <si>
    <t>Дорошенко Анна</t>
  </si>
  <si>
    <t>МТ_су_501</t>
  </si>
  <si>
    <t>ДОРОШЕНКО Єгор</t>
  </si>
  <si>
    <t>МТ_су_502</t>
  </si>
  <si>
    <t>Драченко Анна</t>
  </si>
  <si>
    <t>МТ_су_503</t>
  </si>
  <si>
    <t>Дробот Роман Костянтинович</t>
  </si>
  <si>
    <t>МТ_су_504</t>
  </si>
  <si>
    <t>Дроботенко Маргарита</t>
  </si>
  <si>
    <t>МТ_су_505</t>
  </si>
  <si>
    <t>Дроботун Ксенія</t>
  </si>
  <si>
    <t>МТ_су_506</t>
  </si>
  <si>
    <t>Дрозд Лілія</t>
  </si>
  <si>
    <t>МТ_су_507</t>
  </si>
  <si>
    <t>Дроздов Матвій</t>
  </si>
  <si>
    <t>МТ_су_508</t>
  </si>
  <si>
    <t>Дроздова Анастасія</t>
  </si>
  <si>
    <t>МТ_су_509</t>
  </si>
  <si>
    <t>Дроник Мія</t>
  </si>
  <si>
    <t>МТ_су_510</t>
  </si>
  <si>
    <t>Дроняк Ульяна</t>
  </si>
  <si>
    <t>МТ_су_511</t>
  </si>
  <si>
    <t>Дружкова Софія</t>
  </si>
  <si>
    <t>МТ_су_512</t>
  </si>
  <si>
    <t>Дубенко Єлизавета</t>
  </si>
  <si>
    <t>МТ_су_513</t>
  </si>
  <si>
    <t>Дубина Владислав</t>
  </si>
  <si>
    <t>МТ_су_514</t>
  </si>
  <si>
    <t>Дубовий Валерій</t>
  </si>
  <si>
    <t>МТ_су_515</t>
  </si>
  <si>
    <t>Дубровін Олександр</t>
  </si>
  <si>
    <t>МТ_су_516</t>
  </si>
  <si>
    <t>Дудар Мар'яна</t>
  </si>
  <si>
    <t>МТ_су_517</t>
  </si>
  <si>
    <t>Дудковський Матвій Миколайович</t>
  </si>
  <si>
    <t>МТ_су_518</t>
  </si>
  <si>
    <t>Дудник Софія</t>
  </si>
  <si>
    <t>МТ_су_519</t>
  </si>
  <si>
    <t>Дукач Ангеліна</t>
  </si>
  <si>
    <t>МТ_су_520</t>
  </si>
  <si>
    <t>Дуліда Тімур Павлович</t>
  </si>
  <si>
    <t>МТ_су_521</t>
  </si>
  <si>
    <t>Дунаєва Ольга</t>
  </si>
  <si>
    <t>МТ_су_522</t>
  </si>
  <si>
    <t>Дундук Дар'я</t>
  </si>
  <si>
    <t>МТ_су_523</t>
  </si>
  <si>
    <t>Дунь Кирило</t>
  </si>
  <si>
    <t>МТ_су_524</t>
  </si>
  <si>
    <t>Дуриба Злата</t>
  </si>
  <si>
    <t>МТ_су_525</t>
  </si>
  <si>
    <t>Духно Карина</t>
  </si>
  <si>
    <t>МТ_су_526</t>
  </si>
  <si>
    <t>Дьома Кіра</t>
  </si>
  <si>
    <t>МТ_су_527</t>
  </si>
  <si>
    <t>Дюміна Поліна</t>
  </si>
  <si>
    <t>МТ_су_528</t>
  </si>
  <si>
    <t>Дядик Крістіна</t>
  </si>
  <si>
    <t>МТ_су_529</t>
  </si>
  <si>
    <t>Дяков Євген</t>
  </si>
  <si>
    <t>МТ_су_530</t>
  </si>
  <si>
    <t>Дякова Дар'я</t>
  </si>
  <si>
    <t>МТ_су_531</t>
  </si>
  <si>
    <t>Дяченко Едуард</t>
  </si>
  <si>
    <t>МТ_су_532</t>
  </si>
  <si>
    <t>Ефендієв Ельдар</t>
  </si>
  <si>
    <t>МТ_су_533</t>
  </si>
  <si>
    <t>Єва Сергієнко</t>
  </si>
  <si>
    <t>МТ_су_534</t>
  </si>
  <si>
    <t>Євпремян Давид</t>
  </si>
  <si>
    <t>МТ_су_535</t>
  </si>
  <si>
    <t>Євсович Меланія</t>
  </si>
  <si>
    <t>МТ_су_536</t>
  </si>
  <si>
    <t>Євтушенко Єлізавета</t>
  </si>
  <si>
    <t>МТ_су_537</t>
  </si>
  <si>
    <t>Євтушенко Максим</t>
  </si>
  <si>
    <t>МТ_су_538</t>
  </si>
  <si>
    <t>Ємельянова Кіра</t>
  </si>
  <si>
    <t>МТ_су_539</t>
  </si>
  <si>
    <t>Єременко Ксенія</t>
  </si>
  <si>
    <t>МТ_су_540</t>
  </si>
  <si>
    <t>Єрмолаєв Вадим</t>
  </si>
  <si>
    <t>МТ_су_541</t>
  </si>
  <si>
    <t>Єрмоленко Ростислав</t>
  </si>
  <si>
    <t>МТ_су_542</t>
  </si>
  <si>
    <t>Єрофалова Ольга</t>
  </si>
  <si>
    <t>МТ_су_543</t>
  </si>
  <si>
    <t>Єрьоменко Меланія</t>
  </si>
  <si>
    <t>МТ_су_544</t>
  </si>
  <si>
    <t>Єфимчук Маргарита</t>
  </si>
  <si>
    <t>МТ_су_545</t>
  </si>
  <si>
    <t>Єфременко Ангеліна</t>
  </si>
  <si>
    <t>МТ_су_546</t>
  </si>
  <si>
    <t>Єфремов Єгор Іванович</t>
  </si>
  <si>
    <t>МТ_су_547</t>
  </si>
  <si>
    <t>Єфремова Марія</t>
  </si>
  <si>
    <t>МТ_су_548</t>
  </si>
  <si>
    <t>Жвірбліс Аліса</t>
  </si>
  <si>
    <t>МТ_су_549</t>
  </si>
  <si>
    <t>Жевлєва Марія</t>
  </si>
  <si>
    <t>МТ_су_550</t>
  </si>
  <si>
    <t>Желепа Тимур</t>
  </si>
  <si>
    <t>МТ_су_551</t>
  </si>
  <si>
    <t>Живолуп Михайло</t>
  </si>
  <si>
    <t>МТ_су_552</t>
  </si>
  <si>
    <t>Жигало Соломія</t>
  </si>
  <si>
    <t>МТ_су_553</t>
  </si>
  <si>
    <t>Жигунова Діана</t>
  </si>
  <si>
    <t>МТ_су_554</t>
  </si>
  <si>
    <t>Жижелєва Софія</t>
  </si>
  <si>
    <t>МТ_су_555</t>
  </si>
  <si>
    <t>Жила Поліна Віталіївна</t>
  </si>
  <si>
    <t>МТ_су_556</t>
  </si>
  <si>
    <t>Жиленко Єлизавета</t>
  </si>
  <si>
    <t>МТ_су_557</t>
  </si>
  <si>
    <t>Житар Тимур</t>
  </si>
  <si>
    <t>МТ_су_558</t>
  </si>
  <si>
    <t>Житіньова Кароліна</t>
  </si>
  <si>
    <t>МТ_су_559</t>
  </si>
  <si>
    <t>Жосан Анетті</t>
  </si>
  <si>
    <t>МТ_су_560</t>
  </si>
  <si>
    <t>Жужма Варвара</t>
  </si>
  <si>
    <t>МТ_су_561</t>
  </si>
  <si>
    <t>Журавльова Мар'яна</t>
  </si>
  <si>
    <t>МТ_су_562</t>
  </si>
  <si>
    <t>Забара Яріна</t>
  </si>
  <si>
    <t>МТ_су_563</t>
  </si>
  <si>
    <t>Забіяка Іван</t>
  </si>
  <si>
    <t>МТ_су_564</t>
  </si>
  <si>
    <t>Заболотній Єгор</t>
  </si>
  <si>
    <t>МТ_су_565</t>
  </si>
  <si>
    <t>Заводенко Александр</t>
  </si>
  <si>
    <t>МТ_су_566</t>
  </si>
  <si>
    <t>Зав'ялов Іван</t>
  </si>
  <si>
    <t>МТ_су_567</t>
  </si>
  <si>
    <t>Задорожній Єгор</t>
  </si>
  <si>
    <t>МТ_су_568</t>
  </si>
  <si>
    <t>Заєць Вікторія</t>
  </si>
  <si>
    <t>МТ_су_569</t>
  </si>
  <si>
    <t>Заікіна Аліса</t>
  </si>
  <si>
    <t>МТ_су_570</t>
  </si>
  <si>
    <t>Зайцева Аліса</t>
  </si>
  <si>
    <t>МТ_су_571</t>
  </si>
  <si>
    <t>Зайченко Злата</t>
  </si>
  <si>
    <t>МТ_су_572</t>
  </si>
  <si>
    <t>Закалюжний Гліб</t>
  </si>
  <si>
    <t>МТ_су_573</t>
  </si>
  <si>
    <t>Закалюжний Кіріл</t>
  </si>
  <si>
    <t>МТ_су_574</t>
  </si>
  <si>
    <t>Закотій Поліна</t>
  </si>
  <si>
    <t>МТ_су_575</t>
  </si>
  <si>
    <t>Занін Богдан</t>
  </si>
  <si>
    <t>МТ_су_576</t>
  </si>
  <si>
    <t>Заніна Вероніка</t>
  </si>
  <si>
    <t>МТ_су_577</t>
  </si>
  <si>
    <t>Запара Євгеній</t>
  </si>
  <si>
    <t>МТ_су_578</t>
  </si>
  <si>
    <t>Заплатинська Вікторія</t>
  </si>
  <si>
    <t>МТ_су_579</t>
  </si>
  <si>
    <t>Запорожченко Анастасія</t>
  </si>
  <si>
    <t>МТ_су_580</t>
  </si>
  <si>
    <t>Заруба Ярослава</t>
  </si>
  <si>
    <t>МТ_су_581</t>
  </si>
  <si>
    <t>Засуха Микола</t>
  </si>
  <si>
    <t>МТ_су_582</t>
  </si>
  <si>
    <t>Захарова Софія</t>
  </si>
  <si>
    <t>МТ_су_583</t>
  </si>
  <si>
    <t>Захарченко Аліса</t>
  </si>
  <si>
    <t>МТ_су_584</t>
  </si>
  <si>
    <t>Захарченко Артем</t>
  </si>
  <si>
    <t>МТ_су_585</t>
  </si>
  <si>
    <t>Захарченко Марина</t>
  </si>
  <si>
    <t>МТ_су_586</t>
  </si>
  <si>
    <t>Захарчук Анастасія</t>
  </si>
  <si>
    <t>МТ_су_587</t>
  </si>
  <si>
    <t>Захарчук Злата</t>
  </si>
  <si>
    <t>МТ_су_588</t>
  </si>
  <si>
    <t>Звеков Гікіта</t>
  </si>
  <si>
    <t>МТ_су_589</t>
  </si>
  <si>
    <t>Звонар Ангеліна</t>
  </si>
  <si>
    <t>МТ_су_590</t>
  </si>
  <si>
    <t>Згоба Вероніка</t>
  </si>
  <si>
    <t>МТ_су_591</t>
  </si>
  <si>
    <t>Зелений Іван</t>
  </si>
  <si>
    <t>МТ_су_592</t>
  </si>
  <si>
    <t>Зеленюк Денис</t>
  </si>
  <si>
    <t>МТ_су_593</t>
  </si>
  <si>
    <t>Зелінська Аліса Григорівна</t>
  </si>
  <si>
    <t>МТ_су_594</t>
  </si>
  <si>
    <t>Зелінський Тихон</t>
  </si>
  <si>
    <t>МТ_су_595</t>
  </si>
  <si>
    <t>Зенкова Майя</t>
  </si>
  <si>
    <t>МТ_су_596</t>
  </si>
  <si>
    <t>Зиков Михайло</t>
  </si>
  <si>
    <t>МТ_су_597</t>
  </si>
  <si>
    <t>Зирянова Емілія</t>
  </si>
  <si>
    <t>МТ_су_598</t>
  </si>
  <si>
    <t>Зінько Яна</t>
  </si>
  <si>
    <t>МТ_су_599</t>
  </si>
  <si>
    <t>Злата Вихівська</t>
  </si>
  <si>
    <t>МТ_су_600</t>
  </si>
  <si>
    <t>Зозулинець Захар</t>
  </si>
  <si>
    <t>МТ_су_601</t>
  </si>
  <si>
    <t>Золокотський Андрій</t>
  </si>
  <si>
    <t>МТ_су_602</t>
  </si>
  <si>
    <t>Золотарьова Каміла</t>
  </si>
  <si>
    <t>МТ_су_603</t>
  </si>
  <si>
    <t>Золотуха Артем</t>
  </si>
  <si>
    <t>МТ_су_604</t>
  </si>
  <si>
    <t>Зорька Софія</t>
  </si>
  <si>
    <t>МТ_су_605</t>
  </si>
  <si>
    <t>Зражевська Анастасія</t>
  </si>
  <si>
    <t>МТ_су_606</t>
  </si>
  <si>
    <t>Зубов Артем</t>
  </si>
  <si>
    <t>МТ_су_607</t>
  </si>
  <si>
    <t>Зубова Аріна</t>
  </si>
  <si>
    <t>МТ_су_608</t>
  </si>
  <si>
    <t>Зуєв Марк</t>
  </si>
  <si>
    <t>МТ_су_609</t>
  </si>
  <si>
    <t>Зуєв Тарас</t>
  </si>
  <si>
    <t>МТ_су_610</t>
  </si>
  <si>
    <t>Зуєва Дар'я</t>
  </si>
  <si>
    <t>МТ_су_611</t>
  </si>
  <si>
    <t>Зукуліс Іван</t>
  </si>
  <si>
    <t>МТ_су_612</t>
  </si>
  <si>
    <t>Зурова Аврора</t>
  </si>
  <si>
    <t>МТ_су_613</t>
  </si>
  <si>
    <t>Іваненко Аліса</t>
  </si>
  <si>
    <t>МТ_су_614</t>
  </si>
  <si>
    <t>Іваненко Ульяна</t>
  </si>
  <si>
    <t>МТ_су_615</t>
  </si>
  <si>
    <t>Іваніков Іван</t>
  </si>
  <si>
    <t>МТ_су_616</t>
  </si>
  <si>
    <t>Іванісова Дарія</t>
  </si>
  <si>
    <t>МТ_су_617</t>
  </si>
  <si>
    <t>Іванова Агата</t>
  </si>
  <si>
    <t>МТ_су_618</t>
  </si>
  <si>
    <t>Іванова Марія</t>
  </si>
  <si>
    <t>МТ_су_619</t>
  </si>
  <si>
    <t>Іванова Софія</t>
  </si>
  <si>
    <t>МТ_су_620</t>
  </si>
  <si>
    <t>Іванченко Іван</t>
  </si>
  <si>
    <t>МТ_су_621</t>
  </si>
  <si>
    <t>Іванченко Ніколь</t>
  </si>
  <si>
    <t>МТ_су_622</t>
  </si>
  <si>
    <t>Іванченко Софія</t>
  </si>
  <si>
    <t>МТ_су_623</t>
  </si>
  <si>
    <t>Іванюк Юстина</t>
  </si>
  <si>
    <t>МТ_су_624</t>
  </si>
  <si>
    <t>Івасенко Вероніка</t>
  </si>
  <si>
    <t>МТ_су_625</t>
  </si>
  <si>
    <t>Івахненко Дарія</t>
  </si>
  <si>
    <t>МТ_су_626</t>
  </si>
  <si>
    <t>Ізвак Софія</t>
  </si>
  <si>
    <t>МТ_су_627</t>
  </si>
  <si>
    <t>Ізваріна Василіса</t>
  </si>
  <si>
    <t>МТ_су_628</t>
  </si>
  <si>
    <t>Ікол Владислава</t>
  </si>
  <si>
    <t>МТ_су_629</t>
  </si>
  <si>
    <t>Ілляш Катерина</t>
  </si>
  <si>
    <t>МТ_су_630</t>
  </si>
  <si>
    <t>Ільїна Мар'яна</t>
  </si>
  <si>
    <t>МТ_су_631</t>
  </si>
  <si>
    <t>Ільченко Поліна</t>
  </si>
  <si>
    <t>МТ_су_632</t>
  </si>
  <si>
    <t>Іполітова Мар’яна</t>
  </si>
  <si>
    <t>МТ_су_633</t>
  </si>
  <si>
    <t>Іржавська Єва</t>
  </si>
  <si>
    <t>МТ_су_634</t>
  </si>
  <si>
    <t>Йорж Кіріл</t>
  </si>
  <si>
    <t>МТ_су_635</t>
  </si>
  <si>
    <t>Каваців Орест</t>
  </si>
  <si>
    <t>МТ_су_636</t>
  </si>
  <si>
    <t>Каверіна Олівія Сергіївна</t>
  </si>
  <si>
    <t>МТ_су_637</t>
  </si>
  <si>
    <t>Кавецький Нікіта</t>
  </si>
  <si>
    <t>МТ_су_638</t>
  </si>
  <si>
    <t>Кагадєй Валерія</t>
  </si>
  <si>
    <t>МТ_су_639</t>
  </si>
  <si>
    <t>Кагітін Богдан</t>
  </si>
  <si>
    <t>МТ_су_640</t>
  </si>
  <si>
    <t>Казак Вероніка</t>
  </si>
  <si>
    <t>МТ_су_641</t>
  </si>
  <si>
    <t>Казачкова Лідія</t>
  </si>
  <si>
    <t>МТ_су_642</t>
  </si>
  <si>
    <t>Каланча Аліса Михайлівна</t>
  </si>
  <si>
    <t>МТ_су_643</t>
  </si>
  <si>
    <t>Калашникова Ангеліна</t>
  </si>
  <si>
    <t>МТ_су_644</t>
  </si>
  <si>
    <t>Калениченко Назар</t>
  </si>
  <si>
    <t>МТ_су_645</t>
  </si>
  <si>
    <t>Калетник Нікіта</t>
  </si>
  <si>
    <t>МТ_су_646</t>
  </si>
  <si>
    <t>Калиниченко Артем</t>
  </si>
  <si>
    <t>МТ_су_647</t>
  </si>
  <si>
    <t>Калита Нікіта Олександрович</t>
  </si>
  <si>
    <t>МТ_су_648</t>
  </si>
  <si>
    <t>Калугер Ілона</t>
  </si>
  <si>
    <t>МТ_су_649</t>
  </si>
  <si>
    <t>Калюк Владислав</t>
  </si>
  <si>
    <t>МТ_су_650</t>
  </si>
  <si>
    <t>Камишевська Ксенія</t>
  </si>
  <si>
    <t>МТ_су_651</t>
  </si>
  <si>
    <t>Камликов Дмитро</t>
  </si>
  <si>
    <t>МТ_су_652</t>
  </si>
  <si>
    <t>Кандиба Максим</t>
  </si>
  <si>
    <t>МТ_су_653</t>
  </si>
  <si>
    <t>Канівець Вікторія</t>
  </si>
  <si>
    <t>МТ_су_654</t>
  </si>
  <si>
    <t>Канцир Діана</t>
  </si>
  <si>
    <t>МТ_су_655</t>
  </si>
  <si>
    <t>Капітонов Матвій</t>
  </si>
  <si>
    <t>МТ_су_656</t>
  </si>
  <si>
    <t>Капля Марія</t>
  </si>
  <si>
    <t>МТ_су_657</t>
  </si>
  <si>
    <t>Капранчук Ольга Валентинівна</t>
  </si>
  <si>
    <t>МТ_су_658</t>
  </si>
  <si>
    <t>Каприця Юлія</t>
  </si>
  <si>
    <t>МТ_су_659</t>
  </si>
  <si>
    <t>Капустіна Ульяна</t>
  </si>
  <si>
    <t>МТ_су_660</t>
  </si>
  <si>
    <t>Капшук Дарина</t>
  </si>
  <si>
    <t>МТ_су_661</t>
  </si>
  <si>
    <t>Карапетян Ануш</t>
  </si>
  <si>
    <t>МТ_су_662</t>
  </si>
  <si>
    <t>Карась Матвій Ігорович</t>
  </si>
  <si>
    <t>МТ_су_663</t>
  </si>
  <si>
    <t>Каркелан Анна</t>
  </si>
  <si>
    <t>МТ_су_664</t>
  </si>
  <si>
    <t>Карпенко Матвій</t>
  </si>
  <si>
    <t>МТ_су_665</t>
  </si>
  <si>
    <t>Каспрішина Мія Сергіївна</t>
  </si>
  <si>
    <t>МТ_су_666</t>
  </si>
  <si>
    <t>Касяненко Злата</t>
  </si>
  <si>
    <t>МТ_су_667</t>
  </si>
  <si>
    <t>Катюха Поліна</t>
  </si>
  <si>
    <t>МТ_су_668</t>
  </si>
  <si>
    <t>Кафтя Катерина</t>
  </si>
  <si>
    <t>МТ_су_669</t>
  </si>
  <si>
    <t>Кахнич Аліна</t>
  </si>
  <si>
    <t>МТ_су_670</t>
  </si>
  <si>
    <t>Кахнич Ярина</t>
  </si>
  <si>
    <t>МТ_су_671</t>
  </si>
  <si>
    <t>Качаненко Марк</t>
  </si>
  <si>
    <t>МТ_су_672</t>
  </si>
  <si>
    <t>Качмарик Юстина</t>
  </si>
  <si>
    <t>МТ_су_673</t>
  </si>
  <si>
    <t>Кашпур Роман</t>
  </si>
  <si>
    <t>МТ_су_674</t>
  </si>
  <si>
    <t>Кашуба Кіра</t>
  </si>
  <si>
    <t>МТ_су_675</t>
  </si>
  <si>
    <t>Квасниця Еліна</t>
  </si>
  <si>
    <t>МТ_су_676</t>
  </si>
  <si>
    <t>Квасніцька Ангеліна</t>
  </si>
  <si>
    <t>МТ_су_677</t>
  </si>
  <si>
    <t>Квасова Анастасія</t>
  </si>
  <si>
    <t>МТ_су_678</t>
  </si>
  <si>
    <t>Квітко Анастасія</t>
  </si>
  <si>
    <t>МТ_су_679</t>
  </si>
  <si>
    <t>Кеньо Мірослава</t>
  </si>
  <si>
    <t>МТ_су_680</t>
  </si>
  <si>
    <t>Кирно Андрій</t>
  </si>
  <si>
    <t>МТ_су_681</t>
  </si>
  <si>
    <t>Кирячок Артем</t>
  </si>
  <si>
    <t>МТ_су_682</t>
  </si>
  <si>
    <t>Кисельов Владислав</t>
  </si>
  <si>
    <t>МТ_су_683</t>
  </si>
  <si>
    <t>Кисельов Олексій</t>
  </si>
  <si>
    <t>МТ_су_684</t>
  </si>
  <si>
    <t>Кисильов Акім</t>
  </si>
  <si>
    <t>МТ_су_685</t>
  </si>
  <si>
    <t>Кисла Варвара</t>
  </si>
  <si>
    <t>МТ_су_686</t>
  </si>
  <si>
    <t>Кисла Вікторія</t>
  </si>
  <si>
    <t>МТ_су_687</t>
  </si>
  <si>
    <t>Кислинський Кирил</t>
  </si>
  <si>
    <t>МТ_су_688</t>
  </si>
  <si>
    <t>Кислов Артем</t>
  </si>
  <si>
    <t>МТ_су_689</t>
  </si>
  <si>
    <t>Кисляк Олександра</t>
  </si>
  <si>
    <t>МТ_су_690</t>
  </si>
  <si>
    <t>Кифорук Софія</t>
  </si>
  <si>
    <t>МТ_су_691</t>
  </si>
  <si>
    <t>Кичко Ліана</t>
  </si>
  <si>
    <t>МТ_су_692</t>
  </si>
  <si>
    <t>Кіба Родіон</t>
  </si>
  <si>
    <t>МТ_су_693</t>
  </si>
  <si>
    <t>Ківшик Кароліна</t>
  </si>
  <si>
    <t>МТ_су_694</t>
  </si>
  <si>
    <t>Кінаш Злата</t>
  </si>
  <si>
    <t>МТ_су_695</t>
  </si>
  <si>
    <t>Кіндюк Соломія</t>
  </si>
  <si>
    <t>МТ_су_696</t>
  </si>
  <si>
    <t>Кіореско Еліза</t>
  </si>
  <si>
    <t>МТ_су_697</t>
  </si>
  <si>
    <t>Кіореску Артем</t>
  </si>
  <si>
    <t>МТ_су_698</t>
  </si>
  <si>
    <t>Кірєєв Олександр</t>
  </si>
  <si>
    <t>МТ_су_699</t>
  </si>
  <si>
    <t>Кіріяк Кароліна</t>
  </si>
  <si>
    <t>МТ_су_700</t>
  </si>
  <si>
    <t>Кіріяк Роміна</t>
  </si>
  <si>
    <t>МТ_су_701</t>
  </si>
  <si>
    <t>Кіронда Соломія Юріївна</t>
  </si>
  <si>
    <t>МТ_су_702</t>
  </si>
  <si>
    <t>Кірющенков Данііл Едуардович</t>
  </si>
  <si>
    <t>МТ_су_703</t>
  </si>
  <si>
    <t>Кісіль Анна</t>
  </si>
  <si>
    <t>МТ_су_704</t>
  </si>
  <si>
    <t>Кітік Софія</t>
  </si>
  <si>
    <t>МТ_су_705</t>
  </si>
  <si>
    <t>Кіяшко Артем</t>
  </si>
  <si>
    <t>МТ_су_706</t>
  </si>
  <si>
    <t>Клевцова Поліна</t>
  </si>
  <si>
    <t>МТ_су_707</t>
  </si>
  <si>
    <t>Клейбатенко Сергій</t>
  </si>
  <si>
    <t>МТ_су_708</t>
  </si>
  <si>
    <t>Клименко Серафим</t>
  </si>
  <si>
    <t>МТ_су_709</t>
  </si>
  <si>
    <t>Климук Вероніка</t>
  </si>
  <si>
    <t>МТ_су_710</t>
  </si>
  <si>
    <t>Кліма Данило</t>
  </si>
  <si>
    <t>МТ_су_711</t>
  </si>
  <si>
    <t>Кліменко Нікіта</t>
  </si>
  <si>
    <t>МТ_су_712</t>
  </si>
  <si>
    <t>Клімова Олександра</t>
  </si>
  <si>
    <t>МТ_су_713</t>
  </si>
  <si>
    <t>Клочко Аделіна</t>
  </si>
  <si>
    <t>МТ_су_714</t>
  </si>
  <si>
    <t>Кльоц Марія</t>
  </si>
  <si>
    <t>МТ_су_715</t>
  </si>
  <si>
    <t>Кневець Дар'я</t>
  </si>
  <si>
    <t>МТ_су_716</t>
  </si>
  <si>
    <t>Коба Крістіна</t>
  </si>
  <si>
    <t>МТ_су_717</t>
  </si>
  <si>
    <t>Кобзар Олександра</t>
  </si>
  <si>
    <t>МТ_су_718</t>
  </si>
  <si>
    <t>Кобзар Поліна Віталіївна</t>
  </si>
  <si>
    <t>МТ_су_719</t>
  </si>
  <si>
    <t>Кобилянська Ольга</t>
  </si>
  <si>
    <t>МТ_су_720</t>
  </si>
  <si>
    <t>Кобринчук Софія Сергіївна</t>
  </si>
  <si>
    <t>МТ_су_721</t>
  </si>
  <si>
    <t>Ковалевич Ангеліна Олександрівна</t>
  </si>
  <si>
    <t>МТ_су_722</t>
  </si>
  <si>
    <t>Ковалевська-Вовк Ніколь</t>
  </si>
  <si>
    <t>МТ_су_723</t>
  </si>
  <si>
    <t>Коваленко Владислав</t>
  </si>
  <si>
    <t>МТ_су_724</t>
  </si>
  <si>
    <t>Коваленко Дарина</t>
  </si>
  <si>
    <t>МТ_су_725</t>
  </si>
  <si>
    <t>Коваленко Єгор</t>
  </si>
  <si>
    <t>МТ_су_726</t>
  </si>
  <si>
    <t>Коваленко Максим</t>
  </si>
  <si>
    <t>МТ_су_727</t>
  </si>
  <si>
    <t>Коваленко Марк</t>
  </si>
  <si>
    <t>МТ_су_728</t>
  </si>
  <si>
    <t>Коваленко Михайло</t>
  </si>
  <si>
    <t>МТ_су_729</t>
  </si>
  <si>
    <t>Коваленко Міла</t>
  </si>
  <si>
    <t>МТ_су_730</t>
  </si>
  <si>
    <t>Коваленко Поліна</t>
  </si>
  <si>
    <t>МТ_су_731</t>
  </si>
  <si>
    <t>Коваленко Соломія</t>
  </si>
  <si>
    <t>МТ_су_732</t>
  </si>
  <si>
    <t>Коваль Наталія Вікторівна</t>
  </si>
  <si>
    <t>МТ_су_733</t>
  </si>
  <si>
    <t>Коваль Олена</t>
  </si>
  <si>
    <t>МТ_су_734</t>
  </si>
  <si>
    <t>Ковальов Антон</t>
  </si>
  <si>
    <t>МТ_су_735</t>
  </si>
  <si>
    <t>Ковальов Данило</t>
  </si>
  <si>
    <t>МТ_су_736</t>
  </si>
  <si>
    <t>Ковальська Сабіна</t>
  </si>
  <si>
    <t>МТ_су_737</t>
  </si>
  <si>
    <t>Ковальчук Анастасія</t>
  </si>
  <si>
    <t>МТ_су_738</t>
  </si>
  <si>
    <t>Ковальчук Андріана</t>
  </si>
  <si>
    <t>МТ_су_739</t>
  </si>
  <si>
    <t>Ковальчук Владислав</t>
  </si>
  <si>
    <t>МТ_су_740</t>
  </si>
  <si>
    <t>Ковальчук Ксенія</t>
  </si>
  <si>
    <t>МТ_су_741</t>
  </si>
  <si>
    <t>Ковальчук Микита</t>
  </si>
  <si>
    <t>МТ_су_742</t>
  </si>
  <si>
    <t>Ковальчук Мілан</t>
  </si>
  <si>
    <t>МТ_су_743</t>
  </si>
  <si>
    <t>Ковбаса Марина</t>
  </si>
  <si>
    <t>МТ_су_744</t>
  </si>
  <si>
    <t>Ковель Наталія</t>
  </si>
  <si>
    <t>МТ_су_745</t>
  </si>
  <si>
    <t>Ковра Тимур</t>
  </si>
  <si>
    <t>МТ_су_746</t>
  </si>
  <si>
    <t>Ковтун Вероніка</t>
  </si>
  <si>
    <t>МТ_су_747</t>
  </si>
  <si>
    <t>Ковтун Захар</t>
  </si>
  <si>
    <t>МТ_су_748</t>
  </si>
  <si>
    <t>Ковтун Мілана</t>
  </si>
  <si>
    <t>МТ_су_749</t>
  </si>
  <si>
    <t>Ковтун Тимофій</t>
  </si>
  <si>
    <t>МТ_су_750</t>
  </si>
  <si>
    <t>Ковшура Аліна</t>
  </si>
  <si>
    <t>МТ_су_751</t>
  </si>
  <si>
    <t>Когутова Софія</t>
  </si>
  <si>
    <t>МТ_су_752</t>
  </si>
  <si>
    <t>Кожокар Ауріка</t>
  </si>
  <si>
    <t>МТ_су_753</t>
  </si>
  <si>
    <t>Кожушко Анастасія</t>
  </si>
  <si>
    <t>МТ_су_754</t>
  </si>
  <si>
    <t>Козак Емілія</t>
  </si>
  <si>
    <t>МТ_су_755</t>
  </si>
  <si>
    <t>Козаков Марк</t>
  </si>
  <si>
    <t>МТ_су_756</t>
  </si>
  <si>
    <t>Козельський Сергій</t>
  </si>
  <si>
    <t>МТ_су_757</t>
  </si>
  <si>
    <t>Козенна Каріна</t>
  </si>
  <si>
    <t>МТ_су_758</t>
  </si>
  <si>
    <t>Козин Олександр Романович</t>
  </si>
  <si>
    <t>МТ_су_759</t>
  </si>
  <si>
    <t>Козир Крістіна</t>
  </si>
  <si>
    <t>МТ_су_760</t>
  </si>
  <si>
    <t>Козінова Кіра</t>
  </si>
  <si>
    <t>МТ_су_761</t>
  </si>
  <si>
    <t>Козлова Софія</t>
  </si>
  <si>
    <t>МТ_су_762</t>
  </si>
  <si>
    <t>Козлюк Вероніка</t>
  </si>
  <si>
    <t>МТ_су_763</t>
  </si>
  <si>
    <t>Козлюк Микита</t>
  </si>
  <si>
    <t>МТ_су_764</t>
  </si>
  <si>
    <t>Козятинська Єлізавєта Іванівна</t>
  </si>
  <si>
    <t>МТ_су_765</t>
  </si>
  <si>
    <t>Кокош Амєлія</t>
  </si>
  <si>
    <t>МТ_су_766</t>
  </si>
  <si>
    <t>Колесник Вікторія</t>
  </si>
  <si>
    <t>МТ_су_767</t>
  </si>
  <si>
    <t>Колесник Назар</t>
  </si>
  <si>
    <t>МТ_су_768</t>
  </si>
  <si>
    <t>Колесникова Єлизавета</t>
  </si>
  <si>
    <t>МТ_су_769</t>
  </si>
  <si>
    <t>Колеснікова Єва</t>
  </si>
  <si>
    <t>МТ_су_770</t>
  </si>
  <si>
    <t>Колісник Вікторія</t>
  </si>
  <si>
    <t>МТ_су_771</t>
  </si>
  <si>
    <t>Колісник Євген</t>
  </si>
  <si>
    <t>МТ_су_772</t>
  </si>
  <si>
    <t>Колісник Каріна</t>
  </si>
  <si>
    <t>МТ_су_773</t>
  </si>
  <si>
    <t>Колісник Марк</t>
  </si>
  <si>
    <t>МТ_су_774</t>
  </si>
  <si>
    <t>Колодей Георгій</t>
  </si>
  <si>
    <t>МТ_су_775</t>
  </si>
  <si>
    <t>Колодяжна Лілія</t>
  </si>
  <si>
    <t>МТ_су_776</t>
  </si>
  <si>
    <t>Коломієць Аріна</t>
  </si>
  <si>
    <t>МТ_су_777</t>
  </si>
  <si>
    <t>Коломієць Михайло</t>
  </si>
  <si>
    <t>МТ_су_778</t>
  </si>
  <si>
    <t>Коломієць Олександр Олегович</t>
  </si>
  <si>
    <t>МТ_су_779</t>
  </si>
  <si>
    <t>Коломійчук Артем</t>
  </si>
  <si>
    <t>МТ_су_780</t>
  </si>
  <si>
    <t>Колонська Аліса</t>
  </si>
  <si>
    <t>МТ_су_781</t>
  </si>
  <si>
    <t>Колонтай Вероніка</t>
  </si>
  <si>
    <t>МТ_су_782</t>
  </si>
  <si>
    <t>Колосов Ярослав</t>
  </si>
  <si>
    <t>МТ_су_783</t>
  </si>
  <si>
    <t>Кольвах Валерія</t>
  </si>
  <si>
    <t>МТ_су_784</t>
  </si>
  <si>
    <t>Комісаренко Софія</t>
  </si>
  <si>
    <t>МТ_су_785</t>
  </si>
  <si>
    <t>Комісарчук Вероніка</t>
  </si>
  <si>
    <t>МТ_су_786</t>
  </si>
  <si>
    <t>Компанець Маргарита</t>
  </si>
  <si>
    <t>МТ_су_787</t>
  </si>
  <si>
    <t>Кондратенео Максим</t>
  </si>
  <si>
    <t>МТ_су_788</t>
  </si>
  <si>
    <t>Кондратенко Денис</t>
  </si>
  <si>
    <t>МТ_су_789</t>
  </si>
  <si>
    <t>Кондратюк Захарій</t>
  </si>
  <si>
    <t>МТ_су_790</t>
  </si>
  <si>
    <t>Кондрашевська Мирослава</t>
  </si>
  <si>
    <t>МТ_су_791</t>
  </si>
  <si>
    <t>Конєва Мілана</t>
  </si>
  <si>
    <t>МТ_су_792</t>
  </si>
  <si>
    <t>Коновалець Стас</t>
  </si>
  <si>
    <t>МТ_су_793</t>
  </si>
  <si>
    <t>Константиненко Михайло</t>
  </si>
  <si>
    <t>МТ_су_794</t>
  </si>
  <si>
    <t>Коньок Ольга Сергіївна</t>
  </si>
  <si>
    <t>МТ_су_795</t>
  </si>
  <si>
    <t>Коргун Віра</t>
  </si>
  <si>
    <t>МТ_су_796</t>
  </si>
  <si>
    <t>Корж Захарій</t>
  </si>
  <si>
    <t>МТ_су_797</t>
  </si>
  <si>
    <t>Коржикова Олеся</t>
  </si>
  <si>
    <t>МТ_су_798</t>
  </si>
  <si>
    <t>Корзун Кіра Дмитрівна</t>
  </si>
  <si>
    <t>МТ_су_799</t>
  </si>
  <si>
    <t>Корінна Софія</t>
  </si>
  <si>
    <t>МТ_су_800</t>
  </si>
  <si>
    <t>Корницька Яна</t>
  </si>
  <si>
    <t>МТ_су_801</t>
  </si>
  <si>
    <t>Корнієнко Влада Павлівна</t>
  </si>
  <si>
    <t>МТ_су_802</t>
  </si>
  <si>
    <t>Корнієнко Кіріл</t>
  </si>
  <si>
    <t>МТ_су_803</t>
  </si>
  <si>
    <t>Корніяшик Аміна</t>
  </si>
  <si>
    <t>МТ_су_804</t>
  </si>
  <si>
    <t>Король Владислав</t>
  </si>
  <si>
    <t>МТ_су_805</t>
  </si>
  <si>
    <t>Король Діана</t>
  </si>
  <si>
    <t>МТ_су_806</t>
  </si>
  <si>
    <t>Король Софія</t>
  </si>
  <si>
    <t>МТ_су_807</t>
  </si>
  <si>
    <t>Коротич Євгеній</t>
  </si>
  <si>
    <t>МТ_су_808</t>
  </si>
  <si>
    <t>Коротун Меланія</t>
  </si>
  <si>
    <t>МТ_су_809</t>
  </si>
  <si>
    <t>Коса Анастасія</t>
  </si>
  <si>
    <t>МТ_су_810</t>
  </si>
  <si>
    <t>Косенко Софія</t>
  </si>
  <si>
    <t>МТ_су_811</t>
  </si>
  <si>
    <t>Костанов Ярослав</t>
  </si>
  <si>
    <t>МТ_су_812</t>
  </si>
  <si>
    <t>Костелей Софія</t>
  </si>
  <si>
    <t>МТ_су_813</t>
  </si>
  <si>
    <t>Костенко Єва</t>
  </si>
  <si>
    <t>МТ_су_814</t>
  </si>
  <si>
    <t>Костенко Марія</t>
  </si>
  <si>
    <t>МТ_су_815</t>
  </si>
  <si>
    <t>Костенко Сергій</t>
  </si>
  <si>
    <t>МТ_су_816</t>
  </si>
  <si>
    <t>Костенко Софія</t>
  </si>
  <si>
    <t>МТ_су_817</t>
  </si>
  <si>
    <t>Костенко Тимофій</t>
  </si>
  <si>
    <t>МТ_су_818</t>
  </si>
  <si>
    <t>Костинюк Сабріна</t>
  </si>
  <si>
    <t>МТ_су_819</t>
  </si>
  <si>
    <t>Костюк Макар</t>
  </si>
  <si>
    <t>МТ_су_820</t>
  </si>
  <si>
    <t>Костюченко Аміна</t>
  </si>
  <si>
    <t>МТ_су_821</t>
  </si>
  <si>
    <t>Кот Матвій</t>
  </si>
  <si>
    <t>МТ_су_822</t>
  </si>
  <si>
    <t>Котенко Ангеліна</t>
  </si>
  <si>
    <t>МТ_су_823</t>
  </si>
  <si>
    <t>Котляров Євгеній</t>
  </si>
  <si>
    <t>МТ_су_824</t>
  </si>
  <si>
    <t>Котолевський Назар</t>
  </si>
  <si>
    <t>МТ_су_825</t>
  </si>
  <si>
    <t>Коцюба Максим</t>
  </si>
  <si>
    <t>МТ_су_826</t>
  </si>
  <si>
    <t>Кочерга Аріна</t>
  </si>
  <si>
    <t>МТ_су_827</t>
  </si>
  <si>
    <t>Кочерженко Давід</t>
  </si>
  <si>
    <t>МТ_су_828</t>
  </si>
  <si>
    <t>Кошелєва Анна</t>
  </si>
  <si>
    <t>МТ_су_829</t>
  </si>
  <si>
    <t>Кошель Анастасія Олегівна</t>
  </si>
  <si>
    <t>МТ_су_830</t>
  </si>
  <si>
    <t>Кошель Андрій</t>
  </si>
  <si>
    <t>МТ_су_831</t>
  </si>
  <si>
    <t>Кравець Давід</t>
  </si>
  <si>
    <t>МТ_су_832</t>
  </si>
  <si>
    <t>Кравченко Артем</t>
  </si>
  <si>
    <t>МТ_су_833</t>
  </si>
  <si>
    <t>Кравченко Ілля</t>
  </si>
  <si>
    <t>МТ_су_834</t>
  </si>
  <si>
    <t>Кравченко Олександра</t>
  </si>
  <si>
    <t>МТ_су_835</t>
  </si>
  <si>
    <t>Кравчук Лілія</t>
  </si>
  <si>
    <t>МТ_су_836</t>
  </si>
  <si>
    <t>Краєвий Богдан</t>
  </si>
  <si>
    <t>МТ_су_837</t>
  </si>
  <si>
    <t>Крамаренко Артем</t>
  </si>
  <si>
    <t>МТ_су_838</t>
  </si>
  <si>
    <t>Красій Матвій</t>
  </si>
  <si>
    <t>МТ_су_839</t>
  </si>
  <si>
    <t>Краснабарод Софія</t>
  </si>
  <si>
    <t>МТ_су_840</t>
  </si>
  <si>
    <t>Красніков Матвій</t>
  </si>
  <si>
    <t>МТ_су_841</t>
  </si>
  <si>
    <t>Красьоха Кирило</t>
  </si>
  <si>
    <t>МТ_су_842</t>
  </si>
  <si>
    <t>Креньов Данило</t>
  </si>
  <si>
    <t>МТ_су_843</t>
  </si>
  <si>
    <t>Кривенко Ємілія</t>
  </si>
  <si>
    <t>МТ_су_844</t>
  </si>
  <si>
    <t>Кривобок Андрій</t>
  </si>
  <si>
    <t>МТ_су_845</t>
  </si>
  <si>
    <t>Кривов'яз Дар'я</t>
  </si>
  <si>
    <t>МТ_су_846</t>
  </si>
  <si>
    <t>Кривонос Поліна</t>
  </si>
  <si>
    <t>МТ_су_847</t>
  </si>
  <si>
    <t>Кривопляс Єва</t>
  </si>
  <si>
    <t>МТ_су_848</t>
  </si>
  <si>
    <t>Криворучко Анастасія</t>
  </si>
  <si>
    <t>МТ_су_849</t>
  </si>
  <si>
    <t>Криворучко Богдан</t>
  </si>
  <si>
    <t>МТ_су_850</t>
  </si>
  <si>
    <t>Кривульський Давід</t>
  </si>
  <si>
    <t>МТ_су_851</t>
  </si>
  <si>
    <t>Крикун Вероніка</t>
  </si>
  <si>
    <t>МТ_су_852</t>
  </si>
  <si>
    <t>Кришталь Анастасія</t>
  </si>
  <si>
    <t>МТ_су_853</t>
  </si>
  <si>
    <t>Кріль Іван</t>
  </si>
  <si>
    <t>МТ_су_854</t>
  </si>
  <si>
    <t>Кропивницький Даніель</t>
  </si>
  <si>
    <t>МТ_су_855</t>
  </si>
  <si>
    <t>Крохмалець Владислав</t>
  </si>
  <si>
    <t>МТ_су_856</t>
  </si>
  <si>
    <t>Крохмальов Євген Олексійович</t>
  </si>
  <si>
    <t>МТ_су_857</t>
  </si>
  <si>
    <t>Кругла Кіра Єгорівна</t>
  </si>
  <si>
    <t>МТ_су_858</t>
  </si>
  <si>
    <t>Кругляков Даніель Олександрович</t>
  </si>
  <si>
    <t>МТ_су_859</t>
  </si>
  <si>
    <t>Крючков Мірон</t>
  </si>
  <si>
    <t>МТ_су_860</t>
  </si>
  <si>
    <t>Крячко Аріна</t>
  </si>
  <si>
    <t>МТ_су_861</t>
  </si>
  <si>
    <t>Кудра Олександра Олександрівна</t>
  </si>
  <si>
    <t>МТ_су_862</t>
  </si>
  <si>
    <t>Кузнєцов Артем</t>
  </si>
  <si>
    <t>МТ_су_863</t>
  </si>
  <si>
    <t>Кузнєцова Варвара</t>
  </si>
  <si>
    <t>МТ_су_864</t>
  </si>
  <si>
    <t>Кузьма Іван Миколайович</t>
  </si>
  <si>
    <t>МТ_су_865</t>
  </si>
  <si>
    <t>Кузьменко Варвара</t>
  </si>
  <si>
    <t>МТ_су_866</t>
  </si>
  <si>
    <t>Кузьменко Дмитро Сергійович</t>
  </si>
  <si>
    <t>МТ_су_867</t>
  </si>
  <si>
    <t>Кукла Мішель</t>
  </si>
  <si>
    <t>МТ_су_868</t>
  </si>
  <si>
    <t>Куксенко Єгор</t>
  </si>
  <si>
    <t>МТ_су_869</t>
  </si>
  <si>
    <t>Кулініч Вероніка</t>
  </si>
  <si>
    <t>МТ_су_870</t>
  </si>
  <si>
    <t>Кульбачний Богдан</t>
  </si>
  <si>
    <t>МТ_су_871</t>
  </si>
  <si>
    <t>Кунгурцева Єлизавета</t>
  </si>
  <si>
    <t>МТ_су_872</t>
  </si>
  <si>
    <t>Купрата Марія</t>
  </si>
  <si>
    <t>МТ_су_873</t>
  </si>
  <si>
    <t>Купрін Ганна 9років</t>
  </si>
  <si>
    <t>МТ_су_874</t>
  </si>
  <si>
    <t>Купченко Максим</t>
  </si>
  <si>
    <t>МТ_су_875</t>
  </si>
  <si>
    <t>Куроп'ятник Мілана</t>
  </si>
  <si>
    <t>МТ_су_876</t>
  </si>
  <si>
    <t>Куруц Кирило</t>
  </si>
  <si>
    <t>МТ_су_877</t>
  </si>
  <si>
    <t>Курчата Марія</t>
  </si>
  <si>
    <t>МТ_су_878</t>
  </si>
  <si>
    <t>Кусий Андрій</t>
  </si>
  <si>
    <t>МТ_су_879</t>
  </si>
  <si>
    <t>Кутін Євгеній</t>
  </si>
  <si>
    <t>МТ_су_880</t>
  </si>
  <si>
    <t>Кутлахметов Артемій</t>
  </si>
  <si>
    <t>МТ_су_881</t>
  </si>
  <si>
    <t>Кутова Олена</t>
  </si>
  <si>
    <t>МТ_су_882</t>
  </si>
  <si>
    <t>Кутя Валерія</t>
  </si>
  <si>
    <t>МТ_су_883</t>
  </si>
  <si>
    <t>Кухлевська Олександра</t>
  </si>
  <si>
    <t>МТ_су_884</t>
  </si>
  <si>
    <t>Кухта Артем</t>
  </si>
  <si>
    <t>МТ_су_885</t>
  </si>
  <si>
    <t>Куцак Єлизавета</t>
  </si>
  <si>
    <t>МТ_су_886</t>
  </si>
  <si>
    <t>Куцак Ольга</t>
  </si>
  <si>
    <t>МТ_су_887</t>
  </si>
  <si>
    <t>Куцева Софія</t>
  </si>
  <si>
    <t>МТ_су_888</t>
  </si>
  <si>
    <t>Куценко Катерина</t>
  </si>
  <si>
    <t>МТ_су_889</t>
  </si>
  <si>
    <t>Куцогол Назар</t>
  </si>
  <si>
    <t>МТ_су_890</t>
  </si>
  <si>
    <t>Кучеревський Роман</t>
  </si>
  <si>
    <t>МТ_су_891</t>
  </si>
  <si>
    <t>Кучеренко Сергій</t>
  </si>
  <si>
    <t>МТ_су_892</t>
  </si>
  <si>
    <t>Кушнір Лев</t>
  </si>
  <si>
    <t>МТ_су_893</t>
  </si>
  <si>
    <t>Кушнір Соломія Тарасівна</t>
  </si>
  <si>
    <t>МТ_су_894</t>
  </si>
  <si>
    <t>Лабуда Юрій</t>
  </si>
  <si>
    <t>МТ_су_895</t>
  </si>
  <si>
    <t>Лавленцева Ольга</t>
  </si>
  <si>
    <t>МТ_су_896</t>
  </si>
  <si>
    <t>Лаврик Юрій</t>
  </si>
  <si>
    <t>МТ_су_897</t>
  </si>
  <si>
    <t>Лавріненко Владислав</t>
  </si>
  <si>
    <t>МТ_су_898</t>
  </si>
  <si>
    <t>Лавріненко Діана</t>
  </si>
  <si>
    <t>МТ_су_899</t>
  </si>
  <si>
    <t>МТ_су_900</t>
  </si>
  <si>
    <t>Ладуба Софія</t>
  </si>
  <si>
    <t>МТ_су_901</t>
  </si>
  <si>
    <t>Лазоренко Вікторія</t>
  </si>
  <si>
    <t>МТ_су_902</t>
  </si>
  <si>
    <t>Лазученко Дмитро</t>
  </si>
  <si>
    <t>МТ_су_903</t>
  </si>
  <si>
    <t>Лакатош Арсен</t>
  </si>
  <si>
    <t>МТ_су_904</t>
  </si>
  <si>
    <t>Лакомська Поліна</t>
  </si>
  <si>
    <t>МТ_су_905</t>
  </si>
  <si>
    <t>Лакомська Христина</t>
  </si>
  <si>
    <t>МТ_су_906</t>
  </si>
  <si>
    <t>Лапко Богдан</t>
  </si>
  <si>
    <t>МТ_су_907</t>
  </si>
  <si>
    <t>Ластівка Аріадна</t>
  </si>
  <si>
    <t>МТ_су_908</t>
  </si>
  <si>
    <t>Лебедєв Нікіта</t>
  </si>
  <si>
    <t>МТ_су_909</t>
  </si>
  <si>
    <t>Лебедєва Мирослава</t>
  </si>
  <si>
    <t>МТ_су_910</t>
  </si>
  <si>
    <t>Левицький Віталій</t>
  </si>
  <si>
    <t>МТ_су_911</t>
  </si>
  <si>
    <t>Левків Марта</t>
  </si>
  <si>
    <t>МТ_су_912</t>
  </si>
  <si>
    <t>Левковець Поліна</t>
  </si>
  <si>
    <t>МТ_су_913</t>
  </si>
  <si>
    <t>Левченко Назар</t>
  </si>
  <si>
    <t>МТ_су_914</t>
  </si>
  <si>
    <t>Легка Вікторія</t>
  </si>
  <si>
    <t>МТ_су_915</t>
  </si>
  <si>
    <t>Легка Марія</t>
  </si>
  <si>
    <t>МТ_су_916</t>
  </si>
  <si>
    <t>Лежавська Богдана</t>
  </si>
  <si>
    <t>МТ_су_917</t>
  </si>
  <si>
    <t>Лень Вікторія</t>
  </si>
  <si>
    <t>МТ_су_918</t>
  </si>
  <si>
    <t>Лень Захар</t>
  </si>
  <si>
    <t>МТ_су_919</t>
  </si>
  <si>
    <t>Леоненко Аліса</t>
  </si>
  <si>
    <t>МТ_су_920</t>
  </si>
  <si>
    <t>Леонтій Софія Драгошівна</t>
  </si>
  <si>
    <t>МТ_су_921</t>
  </si>
  <si>
    <t>Леськова Аня</t>
  </si>
  <si>
    <t>МТ_су_922</t>
  </si>
  <si>
    <t>Лех Евеліна</t>
  </si>
  <si>
    <t>МТ_су_923</t>
  </si>
  <si>
    <t>Лєшуков Данило</t>
  </si>
  <si>
    <t>МТ_су_924</t>
  </si>
  <si>
    <t>Либанєва Поліна</t>
  </si>
  <si>
    <t>МТ_су_925</t>
  </si>
  <si>
    <t>Лилик Мілена</t>
  </si>
  <si>
    <t>МТ_су_926</t>
  </si>
  <si>
    <t>Лимар Влада</t>
  </si>
  <si>
    <t>МТ_су_927</t>
  </si>
  <si>
    <t>Липка Анна</t>
  </si>
  <si>
    <t>МТ_су_928</t>
  </si>
  <si>
    <t>Лисак Анастасія</t>
  </si>
  <si>
    <t>МТ_су_929</t>
  </si>
  <si>
    <t>Лисак Соломія</t>
  </si>
  <si>
    <t>МТ_су_930</t>
  </si>
  <si>
    <t>Лисенко Давид</t>
  </si>
  <si>
    <t>МТ_су_931</t>
  </si>
  <si>
    <t>Лисенко Каріна</t>
  </si>
  <si>
    <t>МТ_су_932</t>
  </si>
  <si>
    <t>Лисенко Олеся</t>
  </si>
  <si>
    <t>МТ_су_933</t>
  </si>
  <si>
    <t>Лисенко Поліна</t>
  </si>
  <si>
    <t>МТ_су_934</t>
  </si>
  <si>
    <t>Лисиця Ангеліна</t>
  </si>
  <si>
    <t>МТ_су_935</t>
  </si>
  <si>
    <t>Лисиця Уляна</t>
  </si>
  <si>
    <t>МТ_су_936</t>
  </si>
  <si>
    <t>Лисогор Анна</t>
  </si>
  <si>
    <t>МТ_су_937</t>
  </si>
  <si>
    <t>Листуха Вероніка Михайлівна</t>
  </si>
  <si>
    <t>МТ_су_938</t>
  </si>
  <si>
    <t>Литвин Макар</t>
  </si>
  <si>
    <t>МТ_су_939</t>
  </si>
  <si>
    <t>Литвиненко Артем</t>
  </si>
  <si>
    <t>МТ_су_940</t>
  </si>
  <si>
    <t>Литвиненко Марія</t>
  </si>
  <si>
    <t>МТ_су_941</t>
  </si>
  <si>
    <t>Литвиненко Мирон</t>
  </si>
  <si>
    <t>МТ_су_942</t>
  </si>
  <si>
    <t>Литовка Антон</t>
  </si>
  <si>
    <t>МТ_су_943</t>
  </si>
  <si>
    <t>Лихацька Софія</t>
  </si>
  <si>
    <t>МТ_су_944</t>
  </si>
  <si>
    <t>Личко Аліна</t>
  </si>
  <si>
    <t>МТ_су_945</t>
  </si>
  <si>
    <t>Лищук Дарина</t>
  </si>
  <si>
    <t>МТ_су_946</t>
  </si>
  <si>
    <t>Лілуашвілі Габріель</t>
  </si>
  <si>
    <t>МТ_су_947</t>
  </si>
  <si>
    <t>Лісецька Златослава Валеріївна</t>
  </si>
  <si>
    <t>МТ_су_948</t>
  </si>
  <si>
    <t>Літовченко Володимир</t>
  </si>
  <si>
    <t>МТ_су_949</t>
  </si>
  <si>
    <t>Лобко Іван</t>
  </si>
  <si>
    <t>МТ_су_950</t>
  </si>
  <si>
    <t>Лобуренко Аліса</t>
  </si>
  <si>
    <t>МТ_су_951</t>
  </si>
  <si>
    <t>Логачова-Михайлова Амалія-Аліса</t>
  </si>
  <si>
    <t>МТ_су_952</t>
  </si>
  <si>
    <t>Логвиненко Артем</t>
  </si>
  <si>
    <t>МТ_су_953</t>
  </si>
  <si>
    <t>Логвіненко Богдан</t>
  </si>
  <si>
    <t>МТ_су_954</t>
  </si>
  <si>
    <t>Логінов Ярослав</t>
  </si>
  <si>
    <t>МТ_су_955</t>
  </si>
  <si>
    <t>Лозінська Владислава</t>
  </si>
  <si>
    <t>МТ_су_956</t>
  </si>
  <si>
    <t>Лозова Адель</t>
  </si>
  <si>
    <t>МТ_су_957</t>
  </si>
  <si>
    <t>Лозова Карина</t>
  </si>
  <si>
    <t>МТ_су_958</t>
  </si>
  <si>
    <t>Локванець Наталія</t>
  </si>
  <si>
    <t>МТ_су_959</t>
  </si>
  <si>
    <t>Ломачинська Ніна</t>
  </si>
  <si>
    <t>МТ_су_960</t>
  </si>
  <si>
    <t>Ломачинська Софія</t>
  </si>
  <si>
    <t>МТ_су_961</t>
  </si>
  <si>
    <t>Лопатін Єгор</t>
  </si>
  <si>
    <t>МТ_су_962</t>
  </si>
  <si>
    <t>Лопатка Іванна Олександрівна</t>
  </si>
  <si>
    <t>МТ_су_963</t>
  </si>
  <si>
    <t>Лосєва Аделіна</t>
  </si>
  <si>
    <t>МТ_су_964</t>
  </si>
  <si>
    <t>Лощиніна Софія</t>
  </si>
  <si>
    <t>МТ_су_965</t>
  </si>
  <si>
    <t>Лукаш Лукʼян</t>
  </si>
  <si>
    <t>МТ_су_966</t>
  </si>
  <si>
    <t>Луковець Богдан</t>
  </si>
  <si>
    <t>МТ_су_967</t>
  </si>
  <si>
    <t>Луковець Маргарита</t>
  </si>
  <si>
    <t>МТ_су_968</t>
  </si>
  <si>
    <t>Лук'яненко Марія</t>
  </si>
  <si>
    <t>МТ_су_969</t>
  </si>
  <si>
    <t>Лучко Каріна</t>
  </si>
  <si>
    <t>МТ_су_970</t>
  </si>
  <si>
    <t>Лущай Поліна</t>
  </si>
  <si>
    <t>МТ_су_971</t>
  </si>
  <si>
    <t>Лютік Ніка</t>
  </si>
  <si>
    <t>МТ_су_972</t>
  </si>
  <si>
    <t>Лютко Марта</t>
  </si>
  <si>
    <t>МТ_су_973</t>
  </si>
  <si>
    <t>Люцко Єсенія</t>
  </si>
  <si>
    <t>МТ_су_974</t>
  </si>
  <si>
    <t>Лючев Михайло</t>
  </si>
  <si>
    <t>МТ_су_975</t>
  </si>
  <si>
    <t>Ляниця Олеся</t>
  </si>
  <si>
    <t>МТ_су_976</t>
  </si>
  <si>
    <t>Лясковець Яна</t>
  </si>
  <si>
    <t>МТ_су_977</t>
  </si>
  <si>
    <t>Лях Єва</t>
  </si>
  <si>
    <t>МТ_су_978</t>
  </si>
  <si>
    <t>Лях Меланія</t>
  </si>
  <si>
    <t>МТ_су_979</t>
  </si>
  <si>
    <t>Мадика Даміра</t>
  </si>
  <si>
    <t>МТ_су_980</t>
  </si>
  <si>
    <t>Мазанько Ніколь</t>
  </si>
  <si>
    <t>МТ_су_981</t>
  </si>
  <si>
    <t>Мазур Максим</t>
  </si>
  <si>
    <t>МТ_су_982</t>
  </si>
  <si>
    <t>Мазуркевич Павло</t>
  </si>
  <si>
    <t>МТ_су_983</t>
  </si>
  <si>
    <t>Маймаров Даниїл</t>
  </si>
  <si>
    <t>МТ_су_984</t>
  </si>
  <si>
    <t>Майстерно Ліза</t>
  </si>
  <si>
    <t>МТ_су_985</t>
  </si>
  <si>
    <t>Макаренко Мирон</t>
  </si>
  <si>
    <t>МТ_су_986</t>
  </si>
  <si>
    <t>Макаровець Ілля</t>
  </si>
  <si>
    <t>МТ_су_987</t>
  </si>
  <si>
    <t>Макєєва Майя</t>
  </si>
  <si>
    <t>МТ_су_988</t>
  </si>
  <si>
    <t>Маковецька Марина</t>
  </si>
  <si>
    <t>МТ_су_989</t>
  </si>
  <si>
    <t>Маковій Олександр</t>
  </si>
  <si>
    <t>МТ_су_990</t>
  </si>
  <si>
    <t>МАКОГОН Софія</t>
  </si>
  <si>
    <t>МТ_су_991</t>
  </si>
  <si>
    <t>Максим Артем</t>
  </si>
  <si>
    <t>МТ_су_992</t>
  </si>
  <si>
    <t>Максименко Анастасія Євгенівна</t>
  </si>
  <si>
    <t>МТ_су_993</t>
  </si>
  <si>
    <t>Максимюк Вікторія</t>
  </si>
  <si>
    <t>МТ_су_994</t>
  </si>
  <si>
    <t>Максімов Мирослав Сергійович</t>
  </si>
  <si>
    <t>МТ_су_995</t>
  </si>
  <si>
    <t>Максюта Владислава</t>
  </si>
  <si>
    <t>МТ_су_996</t>
  </si>
  <si>
    <t>Малець Артур</t>
  </si>
  <si>
    <t>МТ_су_997</t>
  </si>
  <si>
    <t>Малик Марія</t>
  </si>
  <si>
    <t>МТ_су_998</t>
  </si>
  <si>
    <t>Малик Яна</t>
  </si>
  <si>
    <t>МТ_су_999</t>
  </si>
  <si>
    <t>Маліновська Майя</t>
  </si>
  <si>
    <t>МТ_су_1000</t>
  </si>
  <si>
    <t>Малько Максим</t>
  </si>
  <si>
    <t>МТ_су_1001</t>
  </si>
  <si>
    <t>Мальчики Марія</t>
  </si>
  <si>
    <t>МТ_су_1002</t>
  </si>
  <si>
    <t>Малюх Олександра</t>
  </si>
  <si>
    <t>МТ_су_1003</t>
  </si>
  <si>
    <t>Мамонова Валерія</t>
  </si>
  <si>
    <t>МТ_су_1004</t>
  </si>
  <si>
    <t>Мандрик Тимофій</t>
  </si>
  <si>
    <t>МТ_су_1005</t>
  </si>
  <si>
    <t>Мандрикіна Кіра</t>
  </si>
  <si>
    <t>МТ_су_1006</t>
  </si>
  <si>
    <t>Манжос Рустам</t>
  </si>
  <si>
    <t>МТ_су_1007</t>
  </si>
  <si>
    <t>Маноха Єлизавета</t>
  </si>
  <si>
    <t>МТ_су_1008</t>
  </si>
  <si>
    <t>Мануйленко Марія</t>
  </si>
  <si>
    <t>МТ_су_1009</t>
  </si>
  <si>
    <t>Манько Вікторія</t>
  </si>
  <si>
    <t>МТ_су_1010</t>
  </si>
  <si>
    <t>Манько Соломія</t>
  </si>
  <si>
    <t>МТ_су_1011</t>
  </si>
  <si>
    <t>Маркелова Єва</t>
  </si>
  <si>
    <t>МТ_су_1012</t>
  </si>
  <si>
    <t>Маркітан Аріна</t>
  </si>
  <si>
    <t>МТ_су_1013</t>
  </si>
  <si>
    <t>Марков Єгор</t>
  </si>
  <si>
    <t>МТ_су_1014</t>
  </si>
  <si>
    <t>Маркова Єлизавета</t>
  </si>
  <si>
    <t>МТ_су_1015</t>
  </si>
  <si>
    <t>Мартигенко Софія</t>
  </si>
  <si>
    <t>МТ_су_1016</t>
  </si>
  <si>
    <t>Мартиненко Євгеній</t>
  </si>
  <si>
    <t>МТ_су_1017</t>
  </si>
  <si>
    <t>Мартинов Максим</t>
  </si>
  <si>
    <t>МТ_су_1018</t>
  </si>
  <si>
    <t>Мартинович Валерія</t>
  </si>
  <si>
    <t>МТ_су_1019</t>
  </si>
  <si>
    <t>Мартинович Єлизавета</t>
  </si>
  <si>
    <t>МТ_су_1020</t>
  </si>
  <si>
    <t>Марусенко Вєроніка</t>
  </si>
  <si>
    <t>МТ_су_1021</t>
  </si>
  <si>
    <t>Марусич Кароліна</t>
  </si>
  <si>
    <t>МТ_су_1022</t>
  </si>
  <si>
    <t>Марухін Назар</t>
  </si>
  <si>
    <t>МТ_су_1023</t>
  </si>
  <si>
    <t>Марченко Емілія Вікторівна</t>
  </si>
  <si>
    <t>МТ_су_1024</t>
  </si>
  <si>
    <t>Марченко Жанна</t>
  </si>
  <si>
    <t>МТ_су_1025</t>
  </si>
  <si>
    <t>Марченко Зоряна</t>
  </si>
  <si>
    <t>МТ_су_1026</t>
  </si>
  <si>
    <t>Марченко Максим</t>
  </si>
  <si>
    <t>МТ_су_1027</t>
  </si>
  <si>
    <t>Марченко Сергій</t>
  </si>
  <si>
    <t>МТ_су_1028</t>
  </si>
  <si>
    <t>Марчук Матвій</t>
  </si>
  <si>
    <t>МТ_су_1029</t>
  </si>
  <si>
    <t>Марчук Соломія</t>
  </si>
  <si>
    <t>МТ_су_1030</t>
  </si>
  <si>
    <t>Мар'ян Іван</t>
  </si>
  <si>
    <t>МТ_су_1031</t>
  </si>
  <si>
    <t>Матвієнко Олександра</t>
  </si>
  <si>
    <t>МТ_су_1032</t>
  </si>
  <si>
    <t>Матвієнко Софія</t>
  </si>
  <si>
    <t>МТ_су_1033</t>
  </si>
  <si>
    <t>Матвійчук Софія</t>
  </si>
  <si>
    <t>МТ_су_1034</t>
  </si>
  <si>
    <t>Матей Ємілія Георгіївна</t>
  </si>
  <si>
    <t>МТ_су_1035</t>
  </si>
  <si>
    <t>Матеш Мирон</t>
  </si>
  <si>
    <t>МТ_су_1036</t>
  </si>
  <si>
    <t>Матлаш Мілана</t>
  </si>
  <si>
    <t>МТ_су_1037</t>
  </si>
  <si>
    <t>Матюша Ангеліна Сергіївна</t>
  </si>
  <si>
    <t>МТ_су_1038</t>
  </si>
  <si>
    <t>Матюша Богдан Русланович</t>
  </si>
  <si>
    <t>МТ_су_1039</t>
  </si>
  <si>
    <t>Матюшенко Софія</t>
  </si>
  <si>
    <t>МТ_су_1040</t>
  </si>
  <si>
    <t>Матяш Кіра</t>
  </si>
  <si>
    <t>МТ_су_1041</t>
  </si>
  <si>
    <t>Махиня Аліна</t>
  </si>
  <si>
    <t>МТ_су_1042</t>
  </si>
  <si>
    <t>Махно Софія</t>
  </si>
  <si>
    <t>МТ_су_1043</t>
  </si>
  <si>
    <t>Мачковська Софія</t>
  </si>
  <si>
    <t>МТ_су_1044</t>
  </si>
  <si>
    <t>Мащенко Варвара</t>
  </si>
  <si>
    <t>МТ_су_1045</t>
  </si>
  <si>
    <t>Мащенко Макар</t>
  </si>
  <si>
    <t>МТ_су_1046</t>
  </si>
  <si>
    <t>Медяник Богдан</t>
  </si>
  <si>
    <t>МТ_су_1047</t>
  </si>
  <si>
    <t>Мелещук Аріна</t>
  </si>
  <si>
    <t>МТ_су_1048</t>
  </si>
  <si>
    <t>Мелікова Діана</t>
  </si>
  <si>
    <t>МТ_су_1049</t>
  </si>
  <si>
    <t>Мельник Емілія</t>
  </si>
  <si>
    <t>МТ_су_1050</t>
  </si>
  <si>
    <t>Мельник Матвій</t>
  </si>
  <si>
    <t>МТ_су_1051</t>
  </si>
  <si>
    <t>Мельник Мілана</t>
  </si>
  <si>
    <t>МТ_су_1052</t>
  </si>
  <si>
    <t>Мельник Софія</t>
  </si>
  <si>
    <t>МТ_су_1053</t>
  </si>
  <si>
    <t>Мельниченко Богдан</t>
  </si>
  <si>
    <t>МТ_су_1054</t>
  </si>
  <si>
    <t>Мельниченко Іван</t>
  </si>
  <si>
    <t>МТ_су_1055</t>
  </si>
  <si>
    <t>Мельниченко Софія</t>
  </si>
  <si>
    <t>МТ_су_1056</t>
  </si>
  <si>
    <t>Мельничук Іван Русланович</t>
  </si>
  <si>
    <t>МТ_су_1057</t>
  </si>
  <si>
    <t>Мельничук Макар</t>
  </si>
  <si>
    <t>МТ_су_1058</t>
  </si>
  <si>
    <t>Мельничук Маргарита</t>
  </si>
  <si>
    <t>МТ_су_1059</t>
  </si>
  <si>
    <t>Мельничук Нікіта</t>
  </si>
  <si>
    <t>МТ_су_1060</t>
  </si>
  <si>
    <t>Мельничук Ростислав Вікторович</t>
  </si>
  <si>
    <t>МТ_су_1061</t>
  </si>
  <si>
    <t>Мельніченко Мілана</t>
  </si>
  <si>
    <t>МТ_су_1062</t>
  </si>
  <si>
    <t>Меняшева Майя</t>
  </si>
  <si>
    <t>МТ_су_1063</t>
  </si>
  <si>
    <t>Меркулов Віталій</t>
  </si>
  <si>
    <t>МТ_су_1064</t>
  </si>
  <si>
    <t>Метеленко Владислава</t>
  </si>
  <si>
    <t>МТ_су_1065</t>
  </si>
  <si>
    <t>Мехтієва Рената</t>
  </si>
  <si>
    <t>МТ_су_1066</t>
  </si>
  <si>
    <t>Мєшкова Ляля</t>
  </si>
  <si>
    <t>МТ_су_1067</t>
  </si>
  <si>
    <t>Мигирян Дмитро</t>
  </si>
  <si>
    <t>МТ_су_1068</t>
  </si>
  <si>
    <t>Миколайчук Діана Дмитрівна</t>
  </si>
  <si>
    <t>МТ_су_1069</t>
  </si>
  <si>
    <t>Миколенко Домініка</t>
  </si>
  <si>
    <t>МТ_су_1070</t>
  </si>
  <si>
    <t>Миколенко Єлизавета</t>
  </si>
  <si>
    <t>МТ_су_1071</t>
  </si>
  <si>
    <t>Микула Ярина</t>
  </si>
  <si>
    <t>МТ_су_1072</t>
  </si>
  <si>
    <t>Милостюк Софійка</t>
  </si>
  <si>
    <t>МТ_су_1073</t>
  </si>
  <si>
    <t>Миргородська Маша</t>
  </si>
  <si>
    <t>МТ_су_1074</t>
  </si>
  <si>
    <t>Миркевич Лідія</t>
  </si>
  <si>
    <t>МТ_су_1075</t>
  </si>
  <si>
    <t>Мироненко Катя</t>
  </si>
  <si>
    <t>МТ_су_1076</t>
  </si>
  <si>
    <t>Миронець Іван</t>
  </si>
  <si>
    <t>МТ_су_1077</t>
  </si>
  <si>
    <t>Миронов Данііл</t>
  </si>
  <si>
    <t>МТ_су_1078</t>
  </si>
  <si>
    <t>Миронюк Софія</t>
  </si>
  <si>
    <t>МТ_су_1079</t>
  </si>
  <si>
    <t>Мирошник Анна</t>
  </si>
  <si>
    <t>МТ_су_1080</t>
  </si>
  <si>
    <t>Мисенко Андрій</t>
  </si>
  <si>
    <t>МТ_су_1081</t>
  </si>
  <si>
    <t>Мисько Владислав</t>
  </si>
  <si>
    <t>МТ_су_1082</t>
  </si>
  <si>
    <t>Мисюк Софія</t>
  </si>
  <si>
    <t>МТ_су_1083</t>
  </si>
  <si>
    <t>Митюшин Владислав</t>
  </si>
  <si>
    <t>МТ_су_1084</t>
  </si>
  <si>
    <t>Михайленко Аніта</t>
  </si>
  <si>
    <t>МТ_су_1085</t>
  </si>
  <si>
    <t>Михайленко Дмитро</t>
  </si>
  <si>
    <t>МТ_су_1086</t>
  </si>
  <si>
    <t>Михайлич Вероніка</t>
  </si>
  <si>
    <t>МТ_су_1087</t>
  </si>
  <si>
    <t>Михайличенко Марк</t>
  </si>
  <si>
    <t>МТ_су_1088</t>
  </si>
  <si>
    <t>Михайлів Артем</t>
  </si>
  <si>
    <t>МТ_су_1089</t>
  </si>
  <si>
    <t>Михайлів Маргарита</t>
  </si>
  <si>
    <t>МТ_су_1090</t>
  </si>
  <si>
    <t>Михайлов Макар</t>
  </si>
  <si>
    <t>МТ_су_1091</t>
  </si>
  <si>
    <t>Михайловська Злата</t>
  </si>
  <si>
    <t>МТ_су_1092</t>
  </si>
  <si>
    <t>Михайлюк Соломія</t>
  </si>
  <si>
    <t>МТ_су_1093</t>
  </si>
  <si>
    <t>Михненко Владислав</t>
  </si>
  <si>
    <t>МТ_су_1094</t>
  </si>
  <si>
    <t>Михно Діана</t>
  </si>
  <si>
    <t>МТ_су_1095</t>
  </si>
  <si>
    <t>Мігулка Богдана</t>
  </si>
  <si>
    <t>МТ_су_1096</t>
  </si>
  <si>
    <t>Мікуліна Вікторія</t>
  </si>
  <si>
    <t>МТ_су_1097</t>
  </si>
  <si>
    <t>Міренков Ярослав</t>
  </si>
  <si>
    <t>МТ_су_1098</t>
  </si>
  <si>
    <t>Міренкова Ніка</t>
  </si>
  <si>
    <t>МТ_су_1099</t>
  </si>
  <si>
    <t>Мірієва Джаміля</t>
  </si>
  <si>
    <t>МТ_су_1100</t>
  </si>
  <si>
    <t>Мірошниченко Крістіна</t>
  </si>
  <si>
    <t>МТ_су_1101</t>
  </si>
  <si>
    <t>Мірошніченко Микита Олегович</t>
  </si>
  <si>
    <t>МТ_су_1102</t>
  </si>
  <si>
    <t>Мірошніченко Тая</t>
  </si>
  <si>
    <t>МТ_су_1103</t>
  </si>
  <si>
    <t>Міткалова Анна</t>
  </si>
  <si>
    <t>МТ_су_1104</t>
  </si>
  <si>
    <t>Міхно Ангеліна Максимівна</t>
  </si>
  <si>
    <t>МТ_су_1105</t>
  </si>
  <si>
    <t>Міхно Діана</t>
  </si>
  <si>
    <t>МТ_су_1106</t>
  </si>
  <si>
    <t>Мішкова Анна</t>
  </si>
  <si>
    <t>МТ_су_1107</t>
  </si>
  <si>
    <t>Міщенко Анастасія</t>
  </si>
  <si>
    <t>МТ_су_1108</t>
  </si>
  <si>
    <t>Міщенко Данило</t>
  </si>
  <si>
    <t>МТ_су_1109</t>
  </si>
  <si>
    <t>Мозгова Аліна</t>
  </si>
  <si>
    <t>МТ_су_1110</t>
  </si>
  <si>
    <t>Мозолюк Єгор</t>
  </si>
  <si>
    <t>МТ_су_1111</t>
  </si>
  <si>
    <t>Моїсеєнко Кирило Олегович</t>
  </si>
  <si>
    <t>МТ_су_1112</t>
  </si>
  <si>
    <t>Мойш Артем</t>
  </si>
  <si>
    <t>МТ_су_1113</t>
  </si>
  <si>
    <t>Мокренець Дмитро</t>
  </si>
  <si>
    <t>МТ_су_1114</t>
  </si>
  <si>
    <t>Молдован Ангеліна</t>
  </si>
  <si>
    <t>МТ_су_1115</t>
  </si>
  <si>
    <t>Молярова Діана</t>
  </si>
  <si>
    <t>МТ_су_1116</t>
  </si>
  <si>
    <t>Момот Кіра</t>
  </si>
  <si>
    <t>МТ_су_1117</t>
  </si>
  <si>
    <t>Момот Ярослав Анатолійович</t>
  </si>
  <si>
    <t>МТ_су_1118</t>
  </si>
  <si>
    <t>Морогова Ганна</t>
  </si>
  <si>
    <t>МТ_су_1119</t>
  </si>
  <si>
    <t>Мороз Вікторія</t>
  </si>
  <si>
    <t>МТ_су_1120</t>
  </si>
  <si>
    <t>Мороз Ельвіра</t>
  </si>
  <si>
    <t>МТ_су_1121</t>
  </si>
  <si>
    <t>Мороз Зоряна</t>
  </si>
  <si>
    <t>МТ_су_1122</t>
  </si>
  <si>
    <t>Мороз Микола</t>
  </si>
  <si>
    <t>МТ_су_1123</t>
  </si>
  <si>
    <t>Мороз Юлія</t>
  </si>
  <si>
    <t>МТ_су_1124</t>
  </si>
  <si>
    <t>Мосієнко Богдан Михайлович</t>
  </si>
  <si>
    <t>МТ_су_1125</t>
  </si>
  <si>
    <t>МОСІНА Ніколь</t>
  </si>
  <si>
    <t>МТ_су_1126</t>
  </si>
  <si>
    <t>Москаленко Денис</t>
  </si>
  <si>
    <t>МТ_су_1127</t>
  </si>
  <si>
    <t>Москалик Анастасія</t>
  </si>
  <si>
    <t>МТ_су_1128</t>
  </si>
  <si>
    <t>Москальова Анастасія</t>
  </si>
  <si>
    <t>МТ_су_1129</t>
  </si>
  <si>
    <t>Московчук Анастасія</t>
  </si>
  <si>
    <t>МТ_су_1130</t>
  </si>
  <si>
    <t>Мостовенко Єва</t>
  </si>
  <si>
    <t>МТ_су_1131</t>
  </si>
  <si>
    <t>Мосьпан Олексій</t>
  </si>
  <si>
    <t>МТ_су_1132</t>
  </si>
  <si>
    <t>Мотузка Олександр</t>
  </si>
  <si>
    <t>МТ_су_1133</t>
  </si>
  <si>
    <t>Мудрак Дмитро</t>
  </si>
  <si>
    <t>МТ_су_1134</t>
  </si>
  <si>
    <t>Мул Анна</t>
  </si>
  <si>
    <t>МТ_су_1135</t>
  </si>
  <si>
    <t>Муравенко Костянтин</t>
  </si>
  <si>
    <t>МТ_су_1136</t>
  </si>
  <si>
    <t>Муравщик Сергій</t>
  </si>
  <si>
    <t>МТ_су_1137</t>
  </si>
  <si>
    <t>Мурзакова Богдана</t>
  </si>
  <si>
    <t>МТ_су_1138</t>
  </si>
  <si>
    <t>Мурша Михайло</t>
  </si>
  <si>
    <t>МТ_су_1139</t>
  </si>
  <si>
    <t>Мустеца Олександр</t>
  </si>
  <si>
    <t>МТ_су_1140</t>
  </si>
  <si>
    <t>Мухіна Злата</t>
  </si>
  <si>
    <t>МТ_су_1141</t>
  </si>
  <si>
    <t>Муцин Анна</t>
  </si>
  <si>
    <t>МТ_су_1142</t>
  </si>
  <si>
    <t>Мякотін Єгор</t>
  </si>
  <si>
    <t>МТ_су_1143</t>
  </si>
  <si>
    <t>Мяус Поліна</t>
  </si>
  <si>
    <t>МТ_су_1144</t>
  </si>
  <si>
    <t>Нагай Ярослав Андрійович</t>
  </si>
  <si>
    <t>МТ_су_1145</t>
  </si>
  <si>
    <t>Нагорнюк Юстина Віталіївна</t>
  </si>
  <si>
    <t>МТ_су_1146</t>
  </si>
  <si>
    <t>Надрага Софія</t>
  </si>
  <si>
    <t>МТ_су_1147</t>
  </si>
  <si>
    <t>Надточій Поліна</t>
  </si>
  <si>
    <t>МТ_су_1148</t>
  </si>
  <si>
    <t>Назар Владислав</t>
  </si>
  <si>
    <t>МТ_су_1149</t>
  </si>
  <si>
    <t>Назаренко Анжеліка</t>
  </si>
  <si>
    <t>МТ_су_1150</t>
  </si>
  <si>
    <t>Назаренко Владислав</t>
  </si>
  <si>
    <t>МТ_су_1151</t>
  </si>
  <si>
    <t>Назаренко Єлизавета</t>
  </si>
  <si>
    <t>МТ_су_1152</t>
  </si>
  <si>
    <t>Назаренко Макар</t>
  </si>
  <si>
    <t>МТ_су_1153</t>
  </si>
  <si>
    <t>Назаренко Нікіта</t>
  </si>
  <si>
    <t>МТ_су_1154</t>
  </si>
  <si>
    <t>Назаренко Софія</t>
  </si>
  <si>
    <t>МТ_су_1155</t>
  </si>
  <si>
    <t>Назарець Тимофій</t>
  </si>
  <si>
    <t>МТ_су_1156</t>
  </si>
  <si>
    <t>Назарук Сергій</t>
  </si>
  <si>
    <t>МТ_су_1157</t>
  </si>
  <si>
    <t>Накаренко Соломія</t>
  </si>
  <si>
    <t>МТ_су_1158</t>
  </si>
  <si>
    <t>Наконечний Ігор</t>
  </si>
  <si>
    <t>МТ_су_1159</t>
  </si>
  <si>
    <t>Налапко Володимир</t>
  </si>
  <si>
    <t>МТ_су_1160</t>
  </si>
  <si>
    <t>Наливайко Анастасія Богданівна</t>
  </si>
  <si>
    <t>МТ_су_1161</t>
  </si>
  <si>
    <t>Налісна Мар'яна</t>
  </si>
  <si>
    <t>МТ_су_1162</t>
  </si>
  <si>
    <t>Напханенко Карина</t>
  </si>
  <si>
    <t>МТ_су_1163</t>
  </si>
  <si>
    <t>Науменко Естер</t>
  </si>
  <si>
    <t>МТ_су_1164</t>
  </si>
  <si>
    <t>Невмержицька Анастасія</t>
  </si>
  <si>
    <t>МТ_су_1165</t>
  </si>
  <si>
    <t>Недбайло Тимур</t>
  </si>
  <si>
    <t>МТ_су_1166</t>
  </si>
  <si>
    <t>Недвіга Марія</t>
  </si>
  <si>
    <t>МТ_су_1167</t>
  </si>
  <si>
    <t>Недошитко Петро</t>
  </si>
  <si>
    <t>МТ_су_1168</t>
  </si>
  <si>
    <t>Недяк Ангеліна</t>
  </si>
  <si>
    <t>МТ_су_1169</t>
  </si>
  <si>
    <t>Немченко Катя</t>
  </si>
  <si>
    <t>МТ_су_1170</t>
  </si>
  <si>
    <t>Нестеренко Аліса Вадимівна</t>
  </si>
  <si>
    <t>МТ_су_1171</t>
  </si>
  <si>
    <t>НЕСТЕРЕНКО Кіра</t>
  </si>
  <si>
    <t>МТ_су_1172</t>
  </si>
  <si>
    <t>Нестеренко Святослав</t>
  </si>
  <si>
    <t>МТ_су_1173</t>
  </si>
  <si>
    <t>Несторак Меланія</t>
  </si>
  <si>
    <t>МТ_су_1174</t>
  </si>
  <si>
    <t>Нетребко Каріна</t>
  </si>
  <si>
    <t>МТ_су_1175</t>
  </si>
  <si>
    <t>Нечаєва Ніна</t>
  </si>
  <si>
    <t>МТ_су_1176</t>
  </si>
  <si>
    <t>Нечепоренко Богдан</t>
  </si>
  <si>
    <t>МТ_су_1177</t>
  </si>
  <si>
    <t>Нешенко Олександр</t>
  </si>
  <si>
    <t>МТ_су_1178</t>
  </si>
  <si>
    <t>Нємченко Денис</t>
  </si>
  <si>
    <t>МТ_су_1179</t>
  </si>
  <si>
    <t>Никифоряк Матвій</t>
  </si>
  <si>
    <t>МТ_су_1180</t>
  </si>
  <si>
    <t>Николин Іван Володимирович</t>
  </si>
  <si>
    <t>МТ_су_1181</t>
  </si>
  <si>
    <t>Никоненко Мирослава</t>
  </si>
  <si>
    <t>МТ_су_1182</t>
  </si>
  <si>
    <t>Нікітенко Дарина</t>
  </si>
  <si>
    <t>МТ_су_1183</t>
  </si>
  <si>
    <t>Ніколаєнко Софія</t>
  </si>
  <si>
    <t>МТ_су_1184</t>
  </si>
  <si>
    <t>Німенко Катерина</t>
  </si>
  <si>
    <t>МТ_су_1185</t>
  </si>
  <si>
    <t>Нічик Михайло</t>
  </si>
  <si>
    <t>МТ_су_1186</t>
  </si>
  <si>
    <t>Новиков Максим</t>
  </si>
  <si>
    <t>МТ_су_1187</t>
  </si>
  <si>
    <t>Новікова Маргарита</t>
  </si>
  <si>
    <t>МТ_су_1188</t>
  </si>
  <si>
    <t>МТ_су_1189</t>
  </si>
  <si>
    <t>Носань Олександр</t>
  </si>
  <si>
    <t>МТ_су_1190</t>
  </si>
  <si>
    <t>Носач Поліна</t>
  </si>
  <si>
    <t>МТ_су_1191</t>
  </si>
  <si>
    <t>Носова Ірина</t>
  </si>
  <si>
    <t>МТ_су_1192</t>
  </si>
  <si>
    <t>Носоль Костянтин</t>
  </si>
  <si>
    <t>МТ_су_1193</t>
  </si>
  <si>
    <t>Нурушов Аслан</t>
  </si>
  <si>
    <t>МТ_су_1194</t>
  </si>
  <si>
    <t>Обознікова Марія</t>
  </si>
  <si>
    <t>МТ_су_1195</t>
  </si>
  <si>
    <t>Овидюк Олег</t>
  </si>
  <si>
    <t>МТ_су_1196</t>
  </si>
  <si>
    <t>Огар Софія</t>
  </si>
  <si>
    <t>МТ_су_1197</t>
  </si>
  <si>
    <t>Огнівенко Валентина Володимирівна</t>
  </si>
  <si>
    <t>МТ_су_1198</t>
  </si>
  <si>
    <t>Одод Анна</t>
  </si>
  <si>
    <t>МТ_су_1199</t>
  </si>
  <si>
    <t>Оксененко Софья</t>
  </si>
  <si>
    <t>МТ_су_1200</t>
  </si>
  <si>
    <t>Олексійчук Домініка</t>
  </si>
  <si>
    <t>МТ_су_1201</t>
  </si>
  <si>
    <t>Олешко Арсен Віталійович</t>
  </si>
  <si>
    <t>МТ_су_1202</t>
  </si>
  <si>
    <t>Олешко Уляна</t>
  </si>
  <si>
    <t>МТ_су_1203</t>
  </si>
  <si>
    <t>Олещенео Стефанія</t>
  </si>
  <si>
    <t>МТ_су_1204</t>
  </si>
  <si>
    <t>Олійник Ангеліна</t>
  </si>
  <si>
    <t>МТ_су_1205</t>
  </si>
  <si>
    <t>Олійник Анна</t>
  </si>
  <si>
    <t>МТ_су_1206</t>
  </si>
  <si>
    <t>Олійник Антоніна</t>
  </si>
  <si>
    <t>МТ_су_1207</t>
  </si>
  <si>
    <t>Олійник Богдан</t>
  </si>
  <si>
    <t>МТ_су_1208</t>
  </si>
  <si>
    <t>Олійник Єлизавета</t>
  </si>
  <si>
    <t>МТ_су_1209</t>
  </si>
  <si>
    <t>Олійник Захар</t>
  </si>
  <si>
    <t>МТ_су_1210</t>
  </si>
  <si>
    <t>Олійник Роман</t>
  </si>
  <si>
    <t>МТ_су_1211</t>
  </si>
  <si>
    <t>Олійник Тереза</t>
  </si>
  <si>
    <t>МТ_су_1212</t>
  </si>
  <si>
    <t>Оліцька Мілана</t>
  </si>
  <si>
    <t>МТ_су_1213</t>
  </si>
  <si>
    <t>Омельченко Макар</t>
  </si>
  <si>
    <t>МТ_су_1214</t>
  </si>
  <si>
    <t>Омельченко Мар'яна</t>
  </si>
  <si>
    <t>МТ_су_1215</t>
  </si>
  <si>
    <t>Омеляненко Артем</t>
  </si>
  <si>
    <t>МТ_су_1216</t>
  </si>
  <si>
    <t>Омелянчук Нікіта</t>
  </si>
  <si>
    <t>МТ_су_1217</t>
  </si>
  <si>
    <t>Онишко Кирило</t>
  </si>
  <si>
    <t>МТ_су_1218</t>
  </si>
  <si>
    <t>Оніщенко Богдан</t>
  </si>
  <si>
    <t>МТ_су_1219</t>
  </si>
  <si>
    <t>Онуца Владислав</t>
  </si>
  <si>
    <t>МТ_су_1220</t>
  </si>
  <si>
    <t>Опанащук Сабіна</t>
  </si>
  <si>
    <t>МТ_су_1221</t>
  </si>
  <si>
    <t>Опашнюк Владислав</t>
  </si>
  <si>
    <t>МТ_су_1222</t>
  </si>
  <si>
    <t>Ординська Анастасія</t>
  </si>
  <si>
    <t>МТ_су_1223</t>
  </si>
  <si>
    <t>Осадчий Дмитро</t>
  </si>
  <si>
    <t>МТ_су_1224</t>
  </si>
  <si>
    <t>Осадчій Марк</t>
  </si>
  <si>
    <t>МТ_су_1225</t>
  </si>
  <si>
    <t>Осельчук Георгій</t>
  </si>
  <si>
    <t>МТ_су_1226</t>
  </si>
  <si>
    <t>Отченко Дмитро</t>
  </si>
  <si>
    <t>МТ_су_1227</t>
  </si>
  <si>
    <t>Павицька Злата</t>
  </si>
  <si>
    <t>МТ_су_1228</t>
  </si>
  <si>
    <t>Павленко Богдан</t>
  </si>
  <si>
    <t>МТ_су_1229</t>
  </si>
  <si>
    <t>Павленко Дар'я</t>
  </si>
  <si>
    <t>МТ_су_1230</t>
  </si>
  <si>
    <t>Павленко Поліна</t>
  </si>
  <si>
    <t>МТ_су_1231</t>
  </si>
  <si>
    <t>МТ_су_1232</t>
  </si>
  <si>
    <t>Падафа Артур</t>
  </si>
  <si>
    <t>МТ_су_1233</t>
  </si>
  <si>
    <t>Пазенюк Дмитро</t>
  </si>
  <si>
    <t>МТ_су_1234</t>
  </si>
  <si>
    <t>Паливода Дарина Дмитрівна</t>
  </si>
  <si>
    <t>МТ_су_1235</t>
  </si>
  <si>
    <t>Палущенко Анастасія</t>
  </si>
  <si>
    <t>МТ_су_1236</t>
  </si>
  <si>
    <t>Пальчик Юлія Сергіївна</t>
  </si>
  <si>
    <t>МТ_су_1237</t>
  </si>
  <si>
    <t>Палюх Артем</t>
  </si>
  <si>
    <t>МТ_су_1238</t>
  </si>
  <si>
    <t>Пампушка Назар Олексійович</t>
  </si>
  <si>
    <t>МТ_су_1239</t>
  </si>
  <si>
    <t>Панасенко Мілана</t>
  </si>
  <si>
    <t>МТ_су_1240</t>
  </si>
  <si>
    <t>Паничева Аліна Артемівна</t>
  </si>
  <si>
    <t>МТ_су_1241</t>
  </si>
  <si>
    <t>Панікар Матвій</t>
  </si>
  <si>
    <t>МТ_су_1242</t>
  </si>
  <si>
    <t>Панкевич Ростислав Денисович</t>
  </si>
  <si>
    <t>МТ_су_1243</t>
  </si>
  <si>
    <t>Панченко Поліна</t>
  </si>
  <si>
    <t>МТ_су_1244</t>
  </si>
  <si>
    <t>Панченко Роман</t>
  </si>
  <si>
    <t>МТ_су_1245</t>
  </si>
  <si>
    <t>Панченко Рузана</t>
  </si>
  <si>
    <t>МТ_су_1246</t>
  </si>
  <si>
    <t>Панченко Софія</t>
  </si>
  <si>
    <t>МТ_су_1247</t>
  </si>
  <si>
    <t>Папко Єва</t>
  </si>
  <si>
    <t>МТ_су_1248</t>
  </si>
  <si>
    <t>Парасюк Андрій</t>
  </si>
  <si>
    <t>МТ_су_1249</t>
  </si>
  <si>
    <t>Паращак Катерина</t>
  </si>
  <si>
    <t>МТ_су_1250</t>
  </si>
  <si>
    <t>Парубець Артем</t>
  </si>
  <si>
    <t>МТ_су_1251</t>
  </si>
  <si>
    <t>Паршина Дар'я</t>
  </si>
  <si>
    <t>МТ_су_1252</t>
  </si>
  <si>
    <t>Пасека Анна</t>
  </si>
  <si>
    <t>МТ_су_1253</t>
  </si>
  <si>
    <t>Пасічник Дмитро</t>
  </si>
  <si>
    <t>МТ_су_1254</t>
  </si>
  <si>
    <t>Пасічук Єгор</t>
  </si>
  <si>
    <t>МТ_су_1255</t>
  </si>
  <si>
    <t>Паскар Кіріл</t>
  </si>
  <si>
    <t>МТ_су_1256</t>
  </si>
  <si>
    <t>Пастушук Єва</t>
  </si>
  <si>
    <t>МТ_су_1257</t>
  </si>
  <si>
    <t>Патинка Марія</t>
  </si>
  <si>
    <t>МТ_су_1258</t>
  </si>
  <si>
    <t>Пахольченко Злата-Марія</t>
  </si>
  <si>
    <t>МТ_су_1259</t>
  </si>
  <si>
    <t>Пачок Дмитро</t>
  </si>
  <si>
    <t>МТ_су_1260</t>
  </si>
  <si>
    <t>Пашкович Ярина</t>
  </si>
  <si>
    <t>МТ_су_1261</t>
  </si>
  <si>
    <t>Пащенко Яна</t>
  </si>
  <si>
    <t>МТ_су_1262</t>
  </si>
  <si>
    <t>Пеня Мирослава</t>
  </si>
  <si>
    <t>МТ_су_1263</t>
  </si>
  <si>
    <t>Перевозчикова Дарʼя</t>
  </si>
  <si>
    <t>МТ_су_1264</t>
  </si>
  <si>
    <t>Передній Андрій</t>
  </si>
  <si>
    <t>МТ_су_1265</t>
  </si>
  <si>
    <t>Перестенко Данило</t>
  </si>
  <si>
    <t>МТ_су_1266</t>
  </si>
  <si>
    <t>Перков Антон</t>
  </si>
  <si>
    <t>МТ_су_1267</t>
  </si>
  <si>
    <t>Перлій Кіріл</t>
  </si>
  <si>
    <t>МТ_су_1268</t>
  </si>
  <si>
    <t>Перова Меланія</t>
  </si>
  <si>
    <t>МТ_су_1269</t>
  </si>
  <si>
    <t>Пестерев Артур</t>
  </si>
  <si>
    <t>МТ_су_1270</t>
  </si>
  <si>
    <t>Петельницька Анна</t>
  </si>
  <si>
    <t>МТ_су_1271</t>
  </si>
  <si>
    <t>Петкевич Ксенія</t>
  </si>
  <si>
    <t>МТ_су_1272</t>
  </si>
  <si>
    <t>Петрас Ілля</t>
  </si>
  <si>
    <t>МТ_су_1273</t>
  </si>
  <si>
    <t>Петренко Марія</t>
  </si>
  <si>
    <t>МТ_су_1274</t>
  </si>
  <si>
    <t>Петренко Мілана</t>
  </si>
  <si>
    <t>МТ_су_1275</t>
  </si>
  <si>
    <t>Петренко Роман</t>
  </si>
  <si>
    <t>МТ_су_1276</t>
  </si>
  <si>
    <t>Петриченко Софія</t>
  </si>
  <si>
    <t>МТ_су_1277</t>
  </si>
  <si>
    <t>Петришена Кароліна</t>
  </si>
  <si>
    <t>МТ_су_1278</t>
  </si>
  <si>
    <t>Петрівська Іларія</t>
  </si>
  <si>
    <t>МТ_су_1279</t>
  </si>
  <si>
    <t>Петрій Дарина</t>
  </si>
  <si>
    <t>МТ_су_1280</t>
  </si>
  <si>
    <t>Петровська Марія</t>
  </si>
  <si>
    <t>МТ_су_1281</t>
  </si>
  <si>
    <t>Петухова Маргарита</t>
  </si>
  <si>
    <t>МТ_су_1282</t>
  </si>
  <si>
    <t>Печериця Ангеліна</t>
  </si>
  <si>
    <t>МТ_су_1283</t>
  </si>
  <si>
    <t>Пєтухова Поліна</t>
  </si>
  <si>
    <t>МТ_су_1284</t>
  </si>
  <si>
    <t>Пиленко Кіріл</t>
  </si>
  <si>
    <t>МТ_су_1285</t>
  </si>
  <si>
    <t>Пилипака Поліна</t>
  </si>
  <si>
    <t>МТ_су_1286</t>
  </si>
  <si>
    <t>Пилипенко Анни</t>
  </si>
  <si>
    <t>МТ_су_1287</t>
  </si>
  <si>
    <t>Пилипенко Єлизавета</t>
  </si>
  <si>
    <t>МТ_су_1288</t>
  </si>
  <si>
    <t>Пилипенко Марфа</t>
  </si>
  <si>
    <t>МТ_су_1289</t>
  </si>
  <si>
    <t>Пилипенко Нікіта</t>
  </si>
  <si>
    <t>МТ_су_1290</t>
  </si>
  <si>
    <t>Пилипчак Аня</t>
  </si>
  <si>
    <t>МТ_су_1291</t>
  </si>
  <si>
    <t>Пирогова Мирослава</t>
  </si>
  <si>
    <t>МТ_су_1292</t>
  </si>
  <si>
    <t>Півень Аліса</t>
  </si>
  <si>
    <t>МТ_су_1293</t>
  </si>
  <si>
    <t>Підан Марія</t>
  </si>
  <si>
    <t>МТ_су_1294</t>
  </si>
  <si>
    <t>Підгорний Дмитро</t>
  </si>
  <si>
    <t>МТ_су_1295</t>
  </si>
  <si>
    <t>Піддубна Аріна</t>
  </si>
  <si>
    <t>МТ_су_1296</t>
  </si>
  <si>
    <t>Піддубна Дарина</t>
  </si>
  <si>
    <t>МТ_су_1297</t>
  </si>
  <si>
    <t>Підлужна Домініка</t>
  </si>
  <si>
    <t>МТ_су_1298</t>
  </si>
  <si>
    <t>Пілат Софія</t>
  </si>
  <si>
    <t>МТ_су_1299</t>
  </si>
  <si>
    <t>Пілігрім Діана</t>
  </si>
  <si>
    <t>МТ_су_1300</t>
  </si>
  <si>
    <t>Пілюгіна Анна</t>
  </si>
  <si>
    <t>МТ_су_1301</t>
  </si>
  <si>
    <t>Пінаєва Аріна</t>
  </si>
  <si>
    <t>МТ_су_1302</t>
  </si>
  <si>
    <t>Піскова Поліна</t>
  </si>
  <si>
    <t>МТ_су_1303</t>
  </si>
  <si>
    <t>Піхотенко Богдан</t>
  </si>
  <si>
    <t>МТ_су_1304</t>
  </si>
  <si>
    <t>Пічкур Мілана</t>
  </si>
  <si>
    <t>МТ_су_1305</t>
  </si>
  <si>
    <t>Пішенкова Милана</t>
  </si>
  <si>
    <t>МТ_су_1306</t>
  </si>
  <si>
    <t>Пішта Софія</t>
  </si>
  <si>
    <t>МТ_су_1307</t>
  </si>
  <si>
    <t>Плавушак Варвара</t>
  </si>
  <si>
    <t>МТ_су_1308</t>
  </si>
  <si>
    <t>Платонов Ілля</t>
  </si>
  <si>
    <t>МТ_су_1309</t>
  </si>
  <si>
    <t>Плахотнюк Олександр Євгенович</t>
  </si>
  <si>
    <t>МТ_су_1310</t>
  </si>
  <si>
    <t>Плачінта Давід</t>
  </si>
  <si>
    <t>МТ_су_1311</t>
  </si>
  <si>
    <t>Плачков Матвій</t>
  </si>
  <si>
    <t>МТ_су_1312</t>
  </si>
  <si>
    <t>Пляс Єва</t>
  </si>
  <si>
    <t>МТ_су_1313</t>
  </si>
  <si>
    <t>Повалєва Дар`я</t>
  </si>
  <si>
    <t>МТ_су_1314</t>
  </si>
  <si>
    <t>Поворозник Руслан</t>
  </si>
  <si>
    <t>МТ_су_1315</t>
  </si>
  <si>
    <t>Погоріла Маргарита</t>
  </si>
  <si>
    <t>МТ_су_1316</t>
  </si>
  <si>
    <t>Погрібна Лія</t>
  </si>
  <si>
    <t>МТ_су_1317</t>
  </si>
  <si>
    <t>Подборонова Поліна</t>
  </si>
  <si>
    <t>МТ_су_1318</t>
  </si>
  <si>
    <t>Подоляк Ренат</t>
  </si>
  <si>
    <t>МТ_су_1319</t>
  </si>
  <si>
    <t>Подпорінова Соломія Дмитрівна</t>
  </si>
  <si>
    <t>МТ_су_1320</t>
  </si>
  <si>
    <t>Поліщук Вероніка</t>
  </si>
  <si>
    <t>МТ_су_1321</t>
  </si>
  <si>
    <t>Поліщук Дарини</t>
  </si>
  <si>
    <t>МТ_су_1322</t>
  </si>
  <si>
    <t>Полковніченко Олексій</t>
  </si>
  <si>
    <t>МТ_су_1323</t>
  </si>
  <si>
    <t>Помазан Олег Валерійович</t>
  </si>
  <si>
    <t>МТ_су_1324</t>
  </si>
  <si>
    <t>Пономаренко Артем</t>
  </si>
  <si>
    <t>МТ_су_1325</t>
  </si>
  <si>
    <t>Пономаренко Мілана</t>
  </si>
  <si>
    <t>МТ_су_1326</t>
  </si>
  <si>
    <t>Пономаренко Поліна</t>
  </si>
  <si>
    <t>МТ_су_1327</t>
  </si>
  <si>
    <t>Попадюк Мілана</t>
  </si>
  <si>
    <t>МТ_су_1328</t>
  </si>
  <si>
    <t>Попова Вікторія</t>
  </si>
  <si>
    <t>МТ_су_1329</t>
  </si>
  <si>
    <t>Попова Елізабет</t>
  </si>
  <si>
    <t>МТ_су_1330</t>
  </si>
  <si>
    <t>Попова Надія Дмитрівна</t>
  </si>
  <si>
    <t>МТ_су_1331</t>
  </si>
  <si>
    <t>Попович Макар</t>
  </si>
  <si>
    <t>МТ_су_1332</t>
  </si>
  <si>
    <t>Пориаай Валерія</t>
  </si>
  <si>
    <t>МТ_су_1333</t>
  </si>
  <si>
    <t>Потапенко Каріна</t>
  </si>
  <si>
    <t>МТ_су_1334</t>
  </si>
  <si>
    <t>Потапенко Поліна</t>
  </si>
  <si>
    <t>МТ_су_1335</t>
  </si>
  <si>
    <t>Потапов Ілля</t>
  </si>
  <si>
    <t>МТ_су_1336</t>
  </si>
  <si>
    <t>Потеруха Єва</t>
  </si>
  <si>
    <t>МТ_су_1337</t>
  </si>
  <si>
    <t>Почтару Олександра</t>
  </si>
  <si>
    <t>МТ_су_1338</t>
  </si>
  <si>
    <t>Правило Варвара</t>
  </si>
  <si>
    <t>МТ_су_1339</t>
  </si>
  <si>
    <t>Працьовита Валерія</t>
  </si>
  <si>
    <t>МТ_су_1340</t>
  </si>
  <si>
    <t>Прачун Матвій</t>
  </si>
  <si>
    <t>МТ_су_1341</t>
  </si>
  <si>
    <t>Пренко Данил</t>
  </si>
  <si>
    <t>МТ_су_1342</t>
  </si>
  <si>
    <t>Привалов Михайло</t>
  </si>
  <si>
    <t>МТ_су_1343</t>
  </si>
  <si>
    <t>Придатко Євгеній</t>
  </si>
  <si>
    <t>МТ_су_1344</t>
  </si>
  <si>
    <t>Прислупська Софія</t>
  </si>
  <si>
    <t>МТ_су_1345</t>
  </si>
  <si>
    <t>Притуляк Емма</t>
  </si>
  <si>
    <t>МТ_су_1346</t>
  </si>
  <si>
    <t>Приходько Петро</t>
  </si>
  <si>
    <t>МТ_су_1347</t>
  </si>
  <si>
    <t>Прищ Артем</t>
  </si>
  <si>
    <t>МТ_су_1348</t>
  </si>
  <si>
    <t>Прищепа Дарина</t>
  </si>
  <si>
    <t>МТ_су_1349</t>
  </si>
  <si>
    <t>Проданова Мілена</t>
  </si>
  <si>
    <t>МТ_су_1350</t>
  </si>
  <si>
    <t>Прокопенко Вікторія</t>
  </si>
  <si>
    <t>МТ_су_1351</t>
  </si>
  <si>
    <t>Прокопенко Максим Романович</t>
  </si>
  <si>
    <t>МТ_су_1352</t>
  </si>
  <si>
    <t>Прокопенко Роман</t>
  </si>
  <si>
    <t>МТ_су_1353</t>
  </si>
  <si>
    <t>Прокопенко Ярослав</t>
  </si>
  <si>
    <t>МТ_су_1354</t>
  </si>
  <si>
    <t>Прокоф'єв Давид</t>
  </si>
  <si>
    <t>МТ_су_1355</t>
  </si>
  <si>
    <t>Прокоф'єва Катерина</t>
  </si>
  <si>
    <t>МТ_су_1356</t>
  </si>
  <si>
    <t>Пронський Євгеній</t>
  </si>
  <si>
    <t>МТ_су_1357</t>
  </si>
  <si>
    <t>Пронь Алєвтіна</t>
  </si>
  <si>
    <t>МТ_су_1358</t>
  </si>
  <si>
    <t>Пронькіна Поліна</t>
  </si>
  <si>
    <t>МТ_су_1359</t>
  </si>
  <si>
    <t>Протиняк Михайло</t>
  </si>
  <si>
    <t>МТ_су_1360</t>
  </si>
  <si>
    <t>Прохоренко Богдан</t>
  </si>
  <si>
    <t>МТ_су_1361</t>
  </si>
  <si>
    <t>Прохоренко Даша</t>
  </si>
  <si>
    <t>МТ_су_1362</t>
  </si>
  <si>
    <t>Проценко Аліса</t>
  </si>
  <si>
    <t>МТ_су_1363</t>
  </si>
  <si>
    <t>Проценко Злата</t>
  </si>
  <si>
    <t>МТ_су_1364</t>
  </si>
  <si>
    <t>Процишин Емілія</t>
  </si>
  <si>
    <t>МТ_су_1365</t>
  </si>
  <si>
    <t>Прошин Тимур</t>
  </si>
  <si>
    <t>МТ_су_1366</t>
  </si>
  <si>
    <t>Прошина Анна</t>
  </si>
  <si>
    <t>МТ_су_1367</t>
  </si>
  <si>
    <t>Пруднік Олексій</t>
  </si>
  <si>
    <t>МТ_су_1368</t>
  </si>
  <si>
    <t>Прядка Антон</t>
  </si>
  <si>
    <t>МТ_су_1369</t>
  </si>
  <si>
    <t>Пряхін Ярослав</t>
  </si>
  <si>
    <t>МТ_су_1370</t>
  </si>
  <si>
    <t>Пугач Дамір</t>
  </si>
  <si>
    <t>МТ_су_1371</t>
  </si>
  <si>
    <t>Пугач Поліна</t>
  </si>
  <si>
    <t>МТ_су_1372</t>
  </si>
  <si>
    <t>Пудло Дарʼя</t>
  </si>
  <si>
    <t>МТ_су_1373</t>
  </si>
  <si>
    <t>Пудрань Мілана</t>
  </si>
  <si>
    <t>МТ_су_1374</t>
  </si>
  <si>
    <t>Пустовіт Максим</t>
  </si>
  <si>
    <t>МТ_су_1375</t>
  </si>
  <si>
    <t>Пушкар Максим</t>
  </si>
  <si>
    <t>МТ_су_1376</t>
  </si>
  <si>
    <t>Пушкарьова Аліна</t>
  </si>
  <si>
    <t>МТ_су_1377</t>
  </si>
  <si>
    <t>Пушкіна Мирослава</t>
  </si>
  <si>
    <t>МТ_су_1378</t>
  </si>
  <si>
    <t>Пясецька Вероніка</t>
  </si>
  <si>
    <t>МТ_су_1379</t>
  </si>
  <si>
    <t>Равліс Богдана</t>
  </si>
  <si>
    <t>МТ_су_1380</t>
  </si>
  <si>
    <t>Радіонов Сергій</t>
  </si>
  <si>
    <t>МТ_су_1381</t>
  </si>
  <si>
    <t>Радковська Аліна</t>
  </si>
  <si>
    <t>МТ_су_1382</t>
  </si>
  <si>
    <t>Разлог Олександра</t>
  </si>
  <si>
    <t>МТ_су_1383</t>
  </si>
  <si>
    <t>Раков Матвій</t>
  </si>
  <si>
    <t>МТ_су_1384</t>
  </si>
  <si>
    <t>Ратушкий Матвій</t>
  </si>
  <si>
    <t>МТ_су_1385</t>
  </si>
  <si>
    <t>Рахматуліна Анастасія</t>
  </si>
  <si>
    <t>МТ_су_1386</t>
  </si>
  <si>
    <t>Ребенок Софія</t>
  </si>
  <si>
    <t>МТ_су_1387</t>
  </si>
  <si>
    <t>Редкач Денис</t>
  </si>
  <si>
    <t>МТ_су_1388</t>
  </si>
  <si>
    <t>Резник Кирил</t>
  </si>
  <si>
    <t>МТ_су_1389</t>
  </si>
  <si>
    <t>Резнік Олександр</t>
  </si>
  <si>
    <t>МТ_су_1390</t>
  </si>
  <si>
    <t>Резніченко Валерія</t>
  </si>
  <si>
    <t>МТ_су_1391</t>
  </si>
  <si>
    <t>Резніченко Олексій Сергійович</t>
  </si>
  <si>
    <t>МТ_су_1392</t>
  </si>
  <si>
    <t>Рейдер Вікторія</t>
  </si>
  <si>
    <t>МТ_су_1393</t>
  </si>
  <si>
    <t>Рекуляк Євгенія</t>
  </si>
  <si>
    <t>МТ_су_1394</t>
  </si>
  <si>
    <t>Рерман Данило</t>
  </si>
  <si>
    <t>МТ_су_1395</t>
  </si>
  <si>
    <t>Реут Анна 8 років</t>
  </si>
  <si>
    <t>МТ_су_1396</t>
  </si>
  <si>
    <t>Реут Кіра</t>
  </si>
  <si>
    <t>МТ_су_1397</t>
  </si>
  <si>
    <t>Реут Олександр</t>
  </si>
  <si>
    <t>МТ_су_1398</t>
  </si>
  <si>
    <t>Решетняк Данило</t>
  </si>
  <si>
    <t>МТ_су_1399</t>
  </si>
  <si>
    <t>Решетняк Олександр</t>
  </si>
  <si>
    <t>МТ_су_1400</t>
  </si>
  <si>
    <t>Решетова Мілана</t>
  </si>
  <si>
    <t>МТ_су_1401</t>
  </si>
  <si>
    <t>Рєзнік Кіріл</t>
  </si>
  <si>
    <t>МТ_су_1402</t>
  </si>
  <si>
    <t>Рибак Єгор</t>
  </si>
  <si>
    <t>МТ_су_1403</t>
  </si>
  <si>
    <t>Рибак Рома</t>
  </si>
  <si>
    <t>МТ_су_1404</t>
  </si>
  <si>
    <t>Рибалка Софія</t>
  </si>
  <si>
    <t>МТ_су_1405</t>
  </si>
  <si>
    <t>Рибалко Назар Сергійович</t>
  </si>
  <si>
    <t>МТ_су_1406</t>
  </si>
  <si>
    <t>Рибалко Тимофій Олександрович</t>
  </si>
  <si>
    <t>МТ_су_1407</t>
  </si>
  <si>
    <t>Рикун Анна</t>
  </si>
  <si>
    <t>МТ_су_1408</t>
  </si>
  <si>
    <t>Різоль Назар</t>
  </si>
  <si>
    <t>МТ_су_1409</t>
  </si>
  <si>
    <t>Рог Володимир</t>
  </si>
  <si>
    <t>МТ_су_1410</t>
  </si>
  <si>
    <t>Рогожина Катерина Кирилівна</t>
  </si>
  <si>
    <t>МТ_су_1411</t>
  </si>
  <si>
    <t>Рожко Ксенія</t>
  </si>
  <si>
    <t>МТ_су_1412</t>
  </si>
  <si>
    <t>Роман Богдан</t>
  </si>
  <si>
    <t>МТ_су_1413</t>
  </si>
  <si>
    <t>Роман Василина</t>
  </si>
  <si>
    <t>МТ_су_1414</t>
  </si>
  <si>
    <t>Романик Анастасія</t>
  </si>
  <si>
    <t>МТ_су_1415</t>
  </si>
  <si>
    <t>Романів Квітослава</t>
  </si>
  <si>
    <t>МТ_су_1416</t>
  </si>
  <si>
    <t>Романов Назар</t>
  </si>
  <si>
    <t>МТ_су_1417</t>
  </si>
  <si>
    <t>Романюк Мілана</t>
  </si>
  <si>
    <t>МТ_су_1418</t>
  </si>
  <si>
    <t>Ромашенко Каміла Едуардівна</t>
  </si>
  <si>
    <t>МТ_су_1419</t>
  </si>
  <si>
    <t>Ромашко Єва</t>
  </si>
  <si>
    <t>МТ_су_1420</t>
  </si>
  <si>
    <t>Ромка Авель</t>
  </si>
  <si>
    <t>МТ_су_1421</t>
  </si>
  <si>
    <t>Росомаха Богдан</t>
  </si>
  <si>
    <t>МТ_су_1422</t>
  </si>
  <si>
    <t>Россінська Марина</t>
  </si>
  <si>
    <t>МТ_су_1423</t>
  </si>
  <si>
    <t>Ростальний Максим</t>
  </si>
  <si>
    <t>МТ_су_1424</t>
  </si>
  <si>
    <t>Рубан Іван</t>
  </si>
  <si>
    <t>МТ_су_1425</t>
  </si>
  <si>
    <t>Руденко Амєлія</t>
  </si>
  <si>
    <t>МТ_су_1426</t>
  </si>
  <si>
    <t>Руденко Ганна</t>
  </si>
  <si>
    <t>МТ_су_1427</t>
  </si>
  <si>
    <t>Руденко Захар</t>
  </si>
  <si>
    <t>МТ_су_1428</t>
  </si>
  <si>
    <t>Руденко Іван</t>
  </si>
  <si>
    <t>МТ_су_1429</t>
  </si>
  <si>
    <t>Руденко Марія</t>
  </si>
  <si>
    <t>МТ_су_1430</t>
  </si>
  <si>
    <t>Рудень Богдан</t>
  </si>
  <si>
    <t>МТ_су_1431</t>
  </si>
  <si>
    <t>Рудич Ніколь</t>
  </si>
  <si>
    <t>МТ_су_1432</t>
  </si>
  <si>
    <t>Рудник Лілія</t>
  </si>
  <si>
    <t>МТ_су_1433</t>
  </si>
  <si>
    <t>Руль Даня</t>
  </si>
  <si>
    <t>МТ_су_1434</t>
  </si>
  <si>
    <t>Руссу Маргарита</t>
  </si>
  <si>
    <t>МТ_су_1435</t>
  </si>
  <si>
    <t>Ручий Ілля Ігнатович</t>
  </si>
  <si>
    <t>МТ_су_1436</t>
  </si>
  <si>
    <t>Рябко Ульяна</t>
  </si>
  <si>
    <t>МТ_су_1437</t>
  </si>
  <si>
    <t>Рябоконь Мілана</t>
  </si>
  <si>
    <t>МТ_су_1438</t>
  </si>
  <si>
    <t>Рязанцева Поліна</t>
  </si>
  <si>
    <t>МТ_су_1439</t>
  </si>
  <si>
    <t>Ряска Анастасія</t>
  </si>
  <si>
    <t>МТ_су_1440</t>
  </si>
  <si>
    <t>Савельєва Мілана Мартинівна</t>
  </si>
  <si>
    <t>МТ_су_1441</t>
  </si>
  <si>
    <t>Саверська Савіна</t>
  </si>
  <si>
    <t>МТ_су_1442</t>
  </si>
  <si>
    <t>Савинко Аліна</t>
  </si>
  <si>
    <t>МТ_су_1443</t>
  </si>
  <si>
    <t>Савін Максим</t>
  </si>
  <si>
    <t>МТ_су_1444</t>
  </si>
  <si>
    <t>Савка Давид</t>
  </si>
  <si>
    <t>МТ_су_1445</t>
  </si>
  <si>
    <t>Саврій Іванна</t>
  </si>
  <si>
    <t>МТ_су_1446</t>
  </si>
  <si>
    <t>Савченко Марія</t>
  </si>
  <si>
    <t>МТ_су_1447</t>
  </si>
  <si>
    <t>МТ_су_1448</t>
  </si>
  <si>
    <t>Савченко Михайло Володимирович</t>
  </si>
  <si>
    <t>МТ_су_1449</t>
  </si>
  <si>
    <t>Савченко Олександр</t>
  </si>
  <si>
    <t>МТ_су_1450</t>
  </si>
  <si>
    <t>Савчук Софія</t>
  </si>
  <si>
    <t>МТ_су_1451</t>
  </si>
  <si>
    <t>Сав'юк Олександра</t>
  </si>
  <si>
    <t>МТ_су_1452</t>
  </si>
  <si>
    <t>Садовий Ростислав</t>
  </si>
  <si>
    <t>МТ_су_1453</t>
  </si>
  <si>
    <t>Садовська Соломія</t>
  </si>
  <si>
    <t>МТ_су_1454</t>
  </si>
  <si>
    <t>Саєнко Ангеліна</t>
  </si>
  <si>
    <t>МТ_су_1455</t>
  </si>
  <si>
    <t>Сайкевич Вікторія</t>
  </si>
  <si>
    <t>МТ_су_1456</t>
  </si>
  <si>
    <t>Сакутіна Дарина</t>
  </si>
  <si>
    <t>МТ_су_1457</t>
  </si>
  <si>
    <t>Сальник Ярослав</t>
  </si>
  <si>
    <t>МТ_су_1458</t>
  </si>
  <si>
    <t>Сальніков Назар</t>
  </si>
  <si>
    <t>МТ_су_1459</t>
  </si>
  <si>
    <t>Сальнікова Єлизавета</t>
  </si>
  <si>
    <t>МТ_су_1460</t>
  </si>
  <si>
    <t>Сальнікова Софія</t>
  </si>
  <si>
    <t>МТ_су_1461</t>
  </si>
  <si>
    <t>Сальченкова Софія</t>
  </si>
  <si>
    <t>МТ_су_1462</t>
  </si>
  <si>
    <t>Самборський Тимур</t>
  </si>
  <si>
    <t>МТ_су_1463</t>
  </si>
  <si>
    <t>Самодрига Емілія</t>
  </si>
  <si>
    <t>МТ_су_1464</t>
  </si>
  <si>
    <t>Самойленко Матвій</t>
  </si>
  <si>
    <t>МТ_су_1465</t>
  </si>
  <si>
    <t>Самородов Марк</t>
  </si>
  <si>
    <t>МТ_су_1466</t>
  </si>
  <si>
    <t>Самошкін Тимофій</t>
  </si>
  <si>
    <t>МТ_су_1467</t>
  </si>
  <si>
    <t>Самсоненко Софія</t>
  </si>
  <si>
    <t>МТ_су_1468</t>
  </si>
  <si>
    <t>Сапронова Оленка</t>
  </si>
  <si>
    <t>МТ_су_1469</t>
  </si>
  <si>
    <t>Сафроній Анастасія</t>
  </si>
  <si>
    <t>МТ_су_1470</t>
  </si>
  <si>
    <t>Сахлян Филотея Іванівна</t>
  </si>
  <si>
    <t>МТ_су_1471</t>
  </si>
  <si>
    <t>Сахненко Ульяна</t>
  </si>
  <si>
    <t>МТ_су_1472</t>
  </si>
  <si>
    <t>Сачук Єлизавета</t>
  </si>
  <si>
    <t>МТ_су_1473</t>
  </si>
  <si>
    <t>Сватко Борислав</t>
  </si>
  <si>
    <t>МТ_су_1474</t>
  </si>
  <si>
    <t>Сватко Уляна</t>
  </si>
  <si>
    <t>МТ_су_1475</t>
  </si>
  <si>
    <t>Свид Аріна</t>
  </si>
  <si>
    <t>МТ_су_1476</t>
  </si>
  <si>
    <t>Свідзінська Поліна</t>
  </si>
  <si>
    <t>МТ_су_1477</t>
  </si>
  <si>
    <t>Святий Денис</t>
  </si>
  <si>
    <t>МТ_су_1478</t>
  </si>
  <si>
    <t>Сегеда Роман</t>
  </si>
  <si>
    <t>МТ_су_1479</t>
  </si>
  <si>
    <t>Семендяєв Кирило</t>
  </si>
  <si>
    <t>МТ_су_1480</t>
  </si>
  <si>
    <t>Семененко Єва</t>
  </si>
  <si>
    <t>МТ_су_1481</t>
  </si>
  <si>
    <t>Семенко Андрій</t>
  </si>
  <si>
    <t>МТ_су_1482</t>
  </si>
  <si>
    <t>Семенчук Владислав</t>
  </si>
  <si>
    <t>МТ_су_1483</t>
  </si>
  <si>
    <t>Семенюк Валерія</t>
  </si>
  <si>
    <t>МТ_су_1484</t>
  </si>
  <si>
    <t>Семеряга Віолетта</t>
  </si>
  <si>
    <t>МТ_су_1485</t>
  </si>
  <si>
    <t>Семисалова Марія</t>
  </si>
  <si>
    <t>МТ_су_1486</t>
  </si>
  <si>
    <t>Семисорін Олексій</t>
  </si>
  <si>
    <t>МТ_су_1487</t>
  </si>
  <si>
    <t>Сеннікова Вероніка</t>
  </si>
  <si>
    <t>МТ_су_1488</t>
  </si>
  <si>
    <t>Сень Олександр</t>
  </si>
  <si>
    <t>МТ_су_1489</t>
  </si>
  <si>
    <t>Сеньків Анастасія</t>
  </si>
  <si>
    <t>МТ_су_1490</t>
  </si>
  <si>
    <t>Серветник Марія</t>
  </si>
  <si>
    <t>МТ_су_1491</t>
  </si>
  <si>
    <t>Сергієнко Поліна</t>
  </si>
  <si>
    <t>МТ_су_1492</t>
  </si>
  <si>
    <t>Сергієнко Яна</t>
  </si>
  <si>
    <t>МТ_су_1493</t>
  </si>
  <si>
    <t>Сердюк Дар'я</t>
  </si>
  <si>
    <t>МТ_су_1494</t>
  </si>
  <si>
    <t>Сердюк Демід</t>
  </si>
  <si>
    <t>МТ_су_1495</t>
  </si>
  <si>
    <t>Середа Мирослава</t>
  </si>
  <si>
    <t>МТ_су_1496</t>
  </si>
  <si>
    <t>Середа Ярослав</t>
  </si>
  <si>
    <t>МТ_су_1497</t>
  </si>
  <si>
    <t>Сєрик Дмитро</t>
  </si>
  <si>
    <t>МТ_су_1498</t>
  </si>
  <si>
    <t>Сєров Мирон</t>
  </si>
  <si>
    <t>МТ_су_1499</t>
  </si>
  <si>
    <t>Сивокобильська Софія</t>
  </si>
  <si>
    <t>МТ_су_1500</t>
  </si>
  <si>
    <t>Сидоренко Богдан</t>
  </si>
  <si>
    <t>МТ_су_1501</t>
  </si>
  <si>
    <t>Сидоренко Валентина</t>
  </si>
  <si>
    <t>МТ_су_1502</t>
  </si>
  <si>
    <t>Сидоренко Данило</t>
  </si>
  <si>
    <t>МТ_су_1503</t>
  </si>
  <si>
    <t>Сидоренко Майя</t>
  </si>
  <si>
    <t>МТ_су_1504</t>
  </si>
  <si>
    <t>Сидоренко Софія</t>
  </si>
  <si>
    <t>МТ_су_1505</t>
  </si>
  <si>
    <t>Сизенко Поліна</t>
  </si>
  <si>
    <t>МТ_су_1506</t>
  </si>
  <si>
    <t>Сизько Маріанна</t>
  </si>
  <si>
    <t>МТ_су_1507</t>
  </si>
  <si>
    <t>Силка Андрій</t>
  </si>
  <si>
    <t>МТ_су_1508</t>
  </si>
  <si>
    <t>Симонова Стефанія</t>
  </si>
  <si>
    <t>МТ_су_1509</t>
  </si>
  <si>
    <t>Симончук Мілана</t>
  </si>
  <si>
    <t>МТ_су_1510</t>
  </si>
  <si>
    <t>Симончук Поліна</t>
  </si>
  <si>
    <t>МТ_су_1511</t>
  </si>
  <si>
    <t>Синиця Андрій</t>
  </si>
  <si>
    <t>МТ_су_1512</t>
  </si>
  <si>
    <t>Синюшко Мирослава</t>
  </si>
  <si>
    <t>МТ_су_1513</t>
  </si>
  <si>
    <t>Сирота Олександра</t>
  </si>
  <si>
    <t>МТ_су_1514</t>
  </si>
  <si>
    <t>Сисоєв Микола</t>
  </si>
  <si>
    <t>МТ_су_1515</t>
  </si>
  <si>
    <t>Ситенко Сара</t>
  </si>
  <si>
    <t>МТ_су_1516</t>
  </si>
  <si>
    <t>Ситніков Єгор</t>
  </si>
  <si>
    <t>МТ_су_1517</t>
  </si>
  <si>
    <t>Сичова Вікторія</t>
  </si>
  <si>
    <t>МТ_су_1518</t>
  </si>
  <si>
    <t>Сівак Олександр</t>
  </si>
  <si>
    <t>МТ_су_1519</t>
  </si>
  <si>
    <t>Сігрід Скрипник</t>
  </si>
  <si>
    <t>МТ_су_1520</t>
  </si>
  <si>
    <t>Сідун Михайло</t>
  </si>
  <si>
    <t>МТ_су_1521</t>
  </si>
  <si>
    <t>Сікорська Владислава</t>
  </si>
  <si>
    <t>МТ_су_1522</t>
  </si>
  <si>
    <t>Сімонян Софія</t>
  </si>
  <si>
    <t>МТ_су_1523</t>
  </si>
  <si>
    <t>Сінегуб Вікторія</t>
  </si>
  <si>
    <t>МТ_су_1524</t>
  </si>
  <si>
    <t>Сінельник Софія</t>
  </si>
  <si>
    <t>МТ_су_1525</t>
  </si>
  <si>
    <t>Сіпко Катерина</t>
  </si>
  <si>
    <t>МТ_су_1526</t>
  </si>
  <si>
    <t>Сіринок Мілана</t>
  </si>
  <si>
    <t>МТ_су_1527</t>
  </si>
  <si>
    <t>Сітарук Катерина</t>
  </si>
  <si>
    <t>МТ_су_1528</t>
  </si>
  <si>
    <t>Скарбінець Емілія</t>
  </si>
  <si>
    <t>МТ_су_1529</t>
  </si>
  <si>
    <t>Скилка Тімур</t>
  </si>
  <si>
    <t>МТ_су_1530</t>
  </si>
  <si>
    <t>Скорина Євген</t>
  </si>
  <si>
    <t>МТ_су_1531</t>
  </si>
  <si>
    <t>Скоробагатько Анастасія</t>
  </si>
  <si>
    <t>МТ_су_1532</t>
  </si>
  <si>
    <t>Скринник Оксана</t>
  </si>
  <si>
    <t>МТ_су_1533</t>
  </si>
  <si>
    <t>Скрипкін Саша</t>
  </si>
  <si>
    <t>МТ_су_1534</t>
  </si>
  <si>
    <t>Скрипченко Мирослава Юріївна</t>
  </si>
  <si>
    <t>МТ_су_1535</t>
  </si>
  <si>
    <t>Скрябін Матвій</t>
  </si>
  <si>
    <t>МТ_су_1536</t>
  </si>
  <si>
    <t>Слезак Стефанія</t>
  </si>
  <si>
    <t>МТ_су_1537</t>
  </si>
  <si>
    <t>Слободяник Дарія</t>
  </si>
  <si>
    <t>МТ_су_1538</t>
  </si>
  <si>
    <t>Слюсар Ростислав</t>
  </si>
  <si>
    <t>МТ_су_1539</t>
  </si>
  <si>
    <t>Смаглюк Емілія Ярославівна</t>
  </si>
  <si>
    <t>МТ_су_1540</t>
  </si>
  <si>
    <t>Смирнова Катерина</t>
  </si>
  <si>
    <t>МТ_су_1541</t>
  </si>
  <si>
    <t>Смолянинова Карина</t>
  </si>
  <si>
    <t>МТ_су_1542</t>
  </si>
  <si>
    <t>Сморкалов Дмитро Анатолійович</t>
  </si>
  <si>
    <t>МТ_су_1543</t>
  </si>
  <si>
    <t>Снєгуров Захар</t>
  </si>
  <si>
    <t>МТ_су_1544</t>
  </si>
  <si>
    <t>Снігир Каміла</t>
  </si>
  <si>
    <t>МТ_су_1545</t>
  </si>
  <si>
    <t>Собіль Єлизавета</t>
  </si>
  <si>
    <t>МТ_су_1546</t>
  </si>
  <si>
    <t>Собіщанська Мирослава</t>
  </si>
  <si>
    <t>МТ_су_1547</t>
  </si>
  <si>
    <t>Соболь Станіслав</t>
  </si>
  <si>
    <t>МТ_су_1548</t>
  </si>
  <si>
    <t>Собчук Вероніка</t>
  </si>
  <si>
    <t>МТ_су_1549</t>
  </si>
  <si>
    <t>Сова Маргарита</t>
  </si>
  <si>
    <t>МТ_су_1550</t>
  </si>
  <si>
    <t>Соколов Алан</t>
  </si>
  <si>
    <t>МТ_су_1551</t>
  </si>
  <si>
    <t>Соколов Віктор</t>
  </si>
  <si>
    <t>МТ_су_1552</t>
  </si>
  <si>
    <t>Соколов Володимир</t>
  </si>
  <si>
    <t>МТ_су_1553</t>
  </si>
  <si>
    <t>Соколов Кирил</t>
  </si>
  <si>
    <t>МТ_су_1554</t>
  </si>
  <si>
    <t>Солкан Михайло</t>
  </si>
  <si>
    <t>МТ_су_1555</t>
  </si>
  <si>
    <t>Соловйова Вероніка</t>
  </si>
  <si>
    <t>МТ_су_1556</t>
  </si>
  <si>
    <t>Солощенко Аліна</t>
  </si>
  <si>
    <t>МТ_су_1557</t>
  </si>
  <si>
    <t>Соник Павло</t>
  </si>
  <si>
    <t>МТ_су_1558</t>
  </si>
  <si>
    <t>Соннова Аріна</t>
  </si>
  <si>
    <t>МТ_су_1559</t>
  </si>
  <si>
    <t>Сонько Аліна</t>
  </si>
  <si>
    <t>МТ_су_1560</t>
  </si>
  <si>
    <t>Сопрун Ярослав</t>
  </si>
  <si>
    <t>МТ_су_1561</t>
  </si>
  <si>
    <t>Сорока Богдан</t>
  </si>
  <si>
    <t>МТ_су_1562</t>
  </si>
  <si>
    <t>Сорокотяга Даніл</t>
  </si>
  <si>
    <t>МТ_су_1563</t>
  </si>
  <si>
    <t>Сотченко Поліна</t>
  </si>
  <si>
    <t>МТ_су_1564</t>
  </si>
  <si>
    <t>Софія Мишковець</t>
  </si>
  <si>
    <t>МТ_су_1565</t>
  </si>
  <si>
    <t>Спинова Богдана</t>
  </si>
  <si>
    <t>МТ_су_1566</t>
  </si>
  <si>
    <t>Спиця Тарас</t>
  </si>
  <si>
    <t>МТ_су_1567</t>
  </si>
  <si>
    <t>Станкевич Єва</t>
  </si>
  <si>
    <t>МТ_су_1568</t>
  </si>
  <si>
    <t>Старша Б група</t>
  </si>
  <si>
    <t>МТ_су_1569</t>
  </si>
  <si>
    <t>Стасів Аделіна</t>
  </si>
  <si>
    <t>МТ_су_1570</t>
  </si>
  <si>
    <t>Статнік Єлісєй</t>
  </si>
  <si>
    <t>МТ_су_1571</t>
  </si>
  <si>
    <t>Статнік Кіра</t>
  </si>
  <si>
    <t>МТ_су_1572</t>
  </si>
  <si>
    <t>Стаценко Михайло Сергійович</t>
  </si>
  <si>
    <t>МТ_су_1573</t>
  </si>
  <si>
    <t>Стельмах Мілана</t>
  </si>
  <si>
    <t>МТ_су_1574</t>
  </si>
  <si>
    <t>Степаненко Віра</t>
  </si>
  <si>
    <t>МТ_су_1575</t>
  </si>
  <si>
    <t>Степаненко Крістіна</t>
  </si>
  <si>
    <t>МТ_су_1576</t>
  </si>
  <si>
    <t>Степаненко Маргарита</t>
  </si>
  <si>
    <t>МТ_су_1577</t>
  </si>
  <si>
    <t>Степченко Софія</t>
  </si>
  <si>
    <t>МТ_су_1578</t>
  </si>
  <si>
    <t>Стеценко Вікторія Сергіївна</t>
  </si>
  <si>
    <t>МТ_су_1579</t>
  </si>
  <si>
    <t>Стеценко Олександр Юрійович</t>
  </si>
  <si>
    <t>МТ_су_1580</t>
  </si>
  <si>
    <t>Стецькова Милана</t>
  </si>
  <si>
    <t>МТ_су_1581</t>
  </si>
  <si>
    <t>Стецюк Роман Сергійович</t>
  </si>
  <si>
    <t>МТ_су_1582</t>
  </si>
  <si>
    <t>Стецюра Олексій</t>
  </si>
  <si>
    <t>МТ_су_1583</t>
  </si>
  <si>
    <t>Стойка Микола</t>
  </si>
  <si>
    <t>МТ_су_1584</t>
  </si>
  <si>
    <t>Столпніков Матвій</t>
  </si>
  <si>
    <t>МТ_су_1585</t>
  </si>
  <si>
    <t>Столпнікова Крістіна</t>
  </si>
  <si>
    <t>МТ_су_1586</t>
  </si>
  <si>
    <t>Сторощук Евеліна</t>
  </si>
  <si>
    <t>МТ_су_1587</t>
  </si>
  <si>
    <t>Страшевська Каміла</t>
  </si>
  <si>
    <t>МТ_су_1588</t>
  </si>
  <si>
    <t>Стрельбицький Богдан</t>
  </si>
  <si>
    <t>МТ_су_1589</t>
  </si>
  <si>
    <t>Стриженко Кирилл</t>
  </si>
  <si>
    <t>МТ_су_1590</t>
  </si>
  <si>
    <t>Стрілець Артем</t>
  </si>
  <si>
    <t>МТ_су_1591</t>
  </si>
  <si>
    <t>Строй Євген</t>
  </si>
  <si>
    <t>МТ_су_1592</t>
  </si>
  <si>
    <t>Струков Тимур</t>
  </si>
  <si>
    <t>МТ_су_1593</t>
  </si>
  <si>
    <t>Стрюк Матвій</t>
  </si>
  <si>
    <t>МТ_су_1594</t>
  </si>
  <si>
    <t>Ступак Тетяна</t>
  </si>
  <si>
    <t>МТ_су_1595</t>
  </si>
  <si>
    <t>Сукач Анна</t>
  </si>
  <si>
    <t>МТ_су_1596</t>
  </si>
  <si>
    <t>Супрун Еліна</t>
  </si>
  <si>
    <t>МТ_су_1597</t>
  </si>
  <si>
    <t>Супрун Матвєй</t>
  </si>
  <si>
    <t>МТ_су_1598</t>
  </si>
  <si>
    <t>Супряга Злата</t>
  </si>
  <si>
    <t>МТ_су_1599</t>
  </si>
  <si>
    <t>Сухініна Анісія</t>
  </si>
  <si>
    <t>МТ_су_1600</t>
  </si>
  <si>
    <t>Суходуб Макар</t>
  </si>
  <si>
    <t>МТ_су_1601</t>
  </si>
  <si>
    <t>Сухомлін Софія</t>
  </si>
  <si>
    <t>МТ_су_1602</t>
  </si>
  <si>
    <t>Сушко Артем</t>
  </si>
  <si>
    <t>МТ_су_1603</t>
  </si>
  <si>
    <t>Сушко Софія Олексіївна</t>
  </si>
  <si>
    <t>МТ_су_1604</t>
  </si>
  <si>
    <t>Сущенко Дар'я</t>
  </si>
  <si>
    <t>МТ_су_1605</t>
  </si>
  <si>
    <t>Сьоміна Катерина</t>
  </si>
  <si>
    <t>МТ_су_1606</t>
  </si>
  <si>
    <t>Табак Анастасія</t>
  </si>
  <si>
    <t>МТ_су_1607</t>
  </si>
  <si>
    <t>Табен Соломія</t>
  </si>
  <si>
    <t>МТ_су_1608</t>
  </si>
  <si>
    <t>Талалаївський Денис</t>
  </si>
  <si>
    <t>МТ_су_1609</t>
  </si>
  <si>
    <t>Таранець Злата</t>
  </si>
  <si>
    <t>МТ_су_1610</t>
  </si>
  <si>
    <t>Таранова Маргарита</t>
  </si>
  <si>
    <t>МТ_су_1611</t>
  </si>
  <si>
    <t>Тарасенко Ольга Вікторівна</t>
  </si>
  <si>
    <t>МТ_су_1612</t>
  </si>
  <si>
    <t>Татарников Денис</t>
  </si>
  <si>
    <t>МТ_су_1613</t>
  </si>
  <si>
    <t>Тацій Михайло</t>
  </si>
  <si>
    <t>МТ_су_1614</t>
  </si>
  <si>
    <t>Терещенко Денис</t>
  </si>
  <si>
    <t>МТ_су_1615</t>
  </si>
  <si>
    <t>Терещенко Іван</t>
  </si>
  <si>
    <t>МТ_су_1616</t>
  </si>
  <si>
    <t>Терещенко Олександра</t>
  </si>
  <si>
    <t>МТ_су_1617</t>
  </si>
  <si>
    <t>Терещенкова Варвара</t>
  </si>
  <si>
    <t>МТ_су_1618</t>
  </si>
  <si>
    <t>Терещук Уляна</t>
  </si>
  <si>
    <t>МТ_су_1619</t>
  </si>
  <si>
    <t>Тернова Євангеліна Вадимівна</t>
  </si>
  <si>
    <t>МТ_су_1620</t>
  </si>
  <si>
    <t>Тернова Злата</t>
  </si>
  <si>
    <t>МТ_су_1621</t>
  </si>
  <si>
    <t>Терола Ілона</t>
  </si>
  <si>
    <t>МТ_су_1622</t>
  </si>
  <si>
    <t>Тесленко Поліна Олександрівна</t>
  </si>
  <si>
    <t>МТ_су_1623</t>
  </si>
  <si>
    <t>Тесман Мілана</t>
  </si>
  <si>
    <t>МТ_су_1624</t>
  </si>
  <si>
    <t>Тєрєнтьєв Ростислав Миколайович</t>
  </si>
  <si>
    <t>МТ_су_1625</t>
  </si>
  <si>
    <t>Тимо Марко</t>
  </si>
  <si>
    <t>МТ_су_1626</t>
  </si>
  <si>
    <t>Тимофій Шпігунов</t>
  </si>
  <si>
    <t>МТ_су_1627</t>
  </si>
  <si>
    <t>Тимчук Марія</t>
  </si>
  <si>
    <t>МТ_су_1628</t>
  </si>
  <si>
    <t>Титаренко Мілана</t>
  </si>
  <si>
    <t>МТ_су_1629</t>
  </si>
  <si>
    <t>Титков Кирило Максимович</t>
  </si>
  <si>
    <t>МТ_су_1630</t>
  </si>
  <si>
    <t>Тихоненко Уляна</t>
  </si>
  <si>
    <t>МТ_су_1631</t>
  </si>
  <si>
    <t>Тищенко Аліна</t>
  </si>
  <si>
    <t>МТ_су_1632</t>
  </si>
  <si>
    <t>Тищенко Даніїл</t>
  </si>
  <si>
    <t>МТ_су_1633</t>
  </si>
  <si>
    <t>Тищенко Даніїл Володимирович</t>
  </si>
  <si>
    <t>МТ_су_1634</t>
  </si>
  <si>
    <t>Тищенко Каріна</t>
  </si>
  <si>
    <t>МТ_су_1635</t>
  </si>
  <si>
    <t>Тищенко Марина</t>
  </si>
  <si>
    <t>МТ_су_1636</t>
  </si>
  <si>
    <t>Тищенко Ростислав</t>
  </si>
  <si>
    <t>МТ_су_1637</t>
  </si>
  <si>
    <t>Тітаренко Камелія</t>
  </si>
  <si>
    <t>МТ_су_1638</t>
  </si>
  <si>
    <t>Тітова Єва</t>
  </si>
  <si>
    <t>МТ_су_1639</t>
  </si>
  <si>
    <t>Ткаля Вероніка</t>
  </si>
  <si>
    <t>МТ_су_1640</t>
  </si>
  <si>
    <t>Ткач Анна</t>
  </si>
  <si>
    <t>МТ_су_1641</t>
  </si>
  <si>
    <t>Ткач Валерія</t>
  </si>
  <si>
    <t>МТ_су_1642</t>
  </si>
  <si>
    <t>Ткач Дар'я</t>
  </si>
  <si>
    <t>МТ_су_1643</t>
  </si>
  <si>
    <t>Ткаченко Артем</t>
  </si>
  <si>
    <t>МТ_су_1644</t>
  </si>
  <si>
    <t>Ткаченко Вікторія</t>
  </si>
  <si>
    <t>МТ_су_1645</t>
  </si>
  <si>
    <t>Ткаченко Зоряна</t>
  </si>
  <si>
    <t>МТ_су_1646</t>
  </si>
  <si>
    <t>Ткаченко Софія</t>
  </si>
  <si>
    <t>МТ_су_1647</t>
  </si>
  <si>
    <t>Ткаченко Тимур</t>
  </si>
  <si>
    <t>МТ_су_1648</t>
  </si>
  <si>
    <t>Ткаченко Яків</t>
  </si>
  <si>
    <t>МТ_су_1649</t>
  </si>
  <si>
    <t>Ткачик Василь</t>
  </si>
  <si>
    <t>МТ_су_1650</t>
  </si>
  <si>
    <t>Товарницька Софія</t>
  </si>
  <si>
    <t>МТ_су_1651</t>
  </si>
  <si>
    <t>Товстига Тихомир</t>
  </si>
  <si>
    <t>МТ_су_1652</t>
  </si>
  <si>
    <t>Товт Мелана</t>
  </si>
  <si>
    <t>МТ_су_1653</t>
  </si>
  <si>
    <t>Тодоров Матвій</t>
  </si>
  <si>
    <t>МТ_су_1654</t>
  </si>
  <si>
    <t>Тодосюк Мірослава</t>
  </si>
  <si>
    <t>МТ_су_1655</t>
  </si>
  <si>
    <t>ТОКАР МІЛЕНА ОЛЕКСАНДРІВНА</t>
  </si>
  <si>
    <t>МТ_су_1656</t>
  </si>
  <si>
    <t>Томіліна Мілана</t>
  </si>
  <si>
    <t>МТ_су_1657</t>
  </si>
  <si>
    <t>Томчук Ніколь</t>
  </si>
  <si>
    <t>МТ_су_1658</t>
  </si>
  <si>
    <t>Тонконог Єгор</t>
  </si>
  <si>
    <t>МТ_су_1659</t>
  </si>
  <si>
    <t>Тонконог Софія</t>
  </si>
  <si>
    <t>МТ_су_1660</t>
  </si>
  <si>
    <t>Тонконоженко Максим</t>
  </si>
  <si>
    <t>МТ_су_1661</t>
  </si>
  <si>
    <t>Топол Олександр Олександр</t>
  </si>
  <si>
    <t>МТ_су_1662</t>
  </si>
  <si>
    <t>Тороповська Аріна Дмитрівна</t>
  </si>
  <si>
    <t>МТ_су_1663</t>
  </si>
  <si>
    <t>Тороповський Владислав</t>
  </si>
  <si>
    <t>МТ_су_1664</t>
  </si>
  <si>
    <t>Торчило Едуард</t>
  </si>
  <si>
    <t>МТ_су_1665</t>
  </si>
  <si>
    <t>Требурт Рєнат</t>
  </si>
  <si>
    <t>МТ_су_1666</t>
  </si>
  <si>
    <t>Третяк Іван</t>
  </si>
  <si>
    <t>МТ_су_1667</t>
  </si>
  <si>
    <t>Тріфонов Данило Миколайович</t>
  </si>
  <si>
    <t>МТ_су_1668</t>
  </si>
  <si>
    <t>Троцик Кіра</t>
  </si>
  <si>
    <t>МТ_су_1669</t>
  </si>
  <si>
    <t>Троян Павло</t>
  </si>
  <si>
    <t>МТ_су_1670</t>
  </si>
  <si>
    <t>Трубнікова Ліля</t>
  </si>
  <si>
    <t>МТ_су_1671</t>
  </si>
  <si>
    <t>Трухачов Анатолій</t>
  </si>
  <si>
    <t>МТ_су_1672</t>
  </si>
  <si>
    <t>Труш Ярина</t>
  </si>
  <si>
    <t>МТ_су_1673</t>
  </si>
  <si>
    <t>Тумко Данило</t>
  </si>
  <si>
    <t>МТ_су_1674</t>
  </si>
  <si>
    <t>Тумко Іванна</t>
  </si>
  <si>
    <t>МТ_су_1675</t>
  </si>
  <si>
    <t>Тюмін Глєб Русланович</t>
  </si>
  <si>
    <t>МТ_су_1676</t>
  </si>
  <si>
    <t>Угляниця Софія</t>
  </si>
  <si>
    <t>МТ_су_1677</t>
  </si>
  <si>
    <t>Угорчук Костянтин</t>
  </si>
  <si>
    <t>МТ_су_1678</t>
  </si>
  <si>
    <t>Удовенко Кирило</t>
  </si>
  <si>
    <t>МТ_су_1679</t>
  </si>
  <si>
    <t>Удовенко Макар</t>
  </si>
  <si>
    <t>МТ_су_1680</t>
  </si>
  <si>
    <t>Удод Дарина</t>
  </si>
  <si>
    <t>МТ_су_1681</t>
  </si>
  <si>
    <t>Удод Єва Миколаївна</t>
  </si>
  <si>
    <t>МТ_су_1682</t>
  </si>
  <si>
    <t>Ульяников Богдан</t>
  </si>
  <si>
    <t>МТ_су_1683</t>
  </si>
  <si>
    <t>Ульянова Марія</t>
  </si>
  <si>
    <t>МТ_су_1684</t>
  </si>
  <si>
    <t>Уляницька Вероніка</t>
  </si>
  <si>
    <t>МТ_су_1685</t>
  </si>
  <si>
    <t>Усата Каріна</t>
  </si>
  <si>
    <t>МТ_су_1686</t>
  </si>
  <si>
    <t>Усенко Злата</t>
  </si>
  <si>
    <t>МТ_су_1687</t>
  </si>
  <si>
    <t>Усикова Вероніка</t>
  </si>
  <si>
    <t>МТ_су_1688</t>
  </si>
  <si>
    <t>Усманова Мєліса</t>
  </si>
  <si>
    <t>МТ_су_1689</t>
  </si>
  <si>
    <t>Фабін Глєб</t>
  </si>
  <si>
    <t>МТ_су_1690</t>
  </si>
  <si>
    <t>Фарафонова Мілана</t>
  </si>
  <si>
    <t>МТ_су_1691</t>
  </si>
  <si>
    <t>Фаренюк Артем</t>
  </si>
  <si>
    <t>МТ_су_1692</t>
  </si>
  <si>
    <t>Фаюк Катерина</t>
  </si>
  <si>
    <t>МТ_су_1693</t>
  </si>
  <si>
    <t>Феденченко Давід</t>
  </si>
  <si>
    <t>МТ_су_1694</t>
  </si>
  <si>
    <t>Феденченко Кіра</t>
  </si>
  <si>
    <t>МТ_су_1695</t>
  </si>
  <si>
    <t>Федик Анастасія</t>
  </si>
  <si>
    <t>МТ_су_1696</t>
  </si>
  <si>
    <t>Федоренко Мирослава</t>
  </si>
  <si>
    <t>МТ_су_1697</t>
  </si>
  <si>
    <t>Федоренко Сергій</t>
  </si>
  <si>
    <t>МТ_су_1698</t>
  </si>
  <si>
    <t>Федоров Данило Євгенійович</t>
  </si>
  <si>
    <t>МТ_су_1699</t>
  </si>
  <si>
    <t>Федоровський Артем</t>
  </si>
  <si>
    <t>МТ_су_1700</t>
  </si>
  <si>
    <t>Федорук Олександр</t>
  </si>
  <si>
    <t>МТ_су_1701</t>
  </si>
  <si>
    <t>Федорченко Валерія</t>
  </si>
  <si>
    <t>МТ_су_1702</t>
  </si>
  <si>
    <t>Федорчук Соломія</t>
  </si>
  <si>
    <t>МТ_су_1703</t>
  </si>
  <si>
    <t>Федосюк Даниїл</t>
  </si>
  <si>
    <t>МТ_су_1704</t>
  </si>
  <si>
    <t>Фейзер Артем Юрійович</t>
  </si>
  <si>
    <t>МТ_су_1705</t>
  </si>
  <si>
    <t>Фейзер Вікторія Євгеніївна</t>
  </si>
  <si>
    <t>МТ_су_1706</t>
  </si>
  <si>
    <t>Фененко Варвара</t>
  </si>
  <si>
    <t>МТ_су_1707</t>
  </si>
  <si>
    <t>Ферелетич Матвій</t>
  </si>
  <si>
    <t>МТ_су_1708</t>
  </si>
  <si>
    <t>Фесай Олександра</t>
  </si>
  <si>
    <t>МТ_су_1709</t>
  </si>
  <si>
    <t>Фефілова Ерера-Мішель</t>
  </si>
  <si>
    <t>МТ_су_1710</t>
  </si>
  <si>
    <t>Фещенко Оксана</t>
  </si>
  <si>
    <t>МТ_су_1711</t>
  </si>
  <si>
    <t>Фігель Роман</t>
  </si>
  <si>
    <t>МТ_су_1712</t>
  </si>
  <si>
    <t>Філоненко Кіра</t>
  </si>
  <si>
    <t>МТ_су_1713</t>
  </si>
  <si>
    <t>Філюк Милана</t>
  </si>
  <si>
    <t>МТ_су_1714</t>
  </si>
  <si>
    <t>Фісюк Аліса</t>
  </si>
  <si>
    <t>МТ_су_1715</t>
  </si>
  <si>
    <t>Фльорис Денис</t>
  </si>
  <si>
    <t>МТ_су_1716</t>
  </si>
  <si>
    <t>Фоменко Даниїл</t>
  </si>
  <si>
    <t>МТ_су_1717</t>
  </si>
  <si>
    <t>Фомяченко Софія</t>
  </si>
  <si>
    <t>МТ_су_1718</t>
  </si>
  <si>
    <t>Функнер Мирон</t>
  </si>
  <si>
    <t>МТ_су_1719</t>
  </si>
  <si>
    <t>Фурса Владислав</t>
  </si>
  <si>
    <t>МТ_су_1720</t>
  </si>
  <si>
    <t>Фурсенко Олександр</t>
  </si>
  <si>
    <t>МТ_су_1721</t>
  </si>
  <si>
    <t>Фучко Артем</t>
  </si>
  <si>
    <t>МТ_су_1722</t>
  </si>
  <si>
    <t>Хаїнська Лілія</t>
  </si>
  <si>
    <t>МТ_су_1723</t>
  </si>
  <si>
    <t>Халенький Михайло</t>
  </si>
  <si>
    <t>МТ_су_1724</t>
  </si>
  <si>
    <t>Хандрига Аліса</t>
  </si>
  <si>
    <t>МТ_су_1725</t>
  </si>
  <si>
    <t>Хандюк Данііл</t>
  </si>
  <si>
    <t>МТ_су_1726</t>
  </si>
  <si>
    <t>Ханенко Єгор</t>
  </si>
  <si>
    <t>МТ_су_1727</t>
  </si>
  <si>
    <t>Ханін Денис</t>
  </si>
  <si>
    <t>МТ_су_1728</t>
  </si>
  <si>
    <t>Ханін Максим</t>
  </si>
  <si>
    <t>МТ_су_1729</t>
  </si>
  <si>
    <t>Харченко Вікторія</t>
  </si>
  <si>
    <t>МТ_су_1730</t>
  </si>
  <si>
    <t>Харченко Володимир</t>
  </si>
  <si>
    <t>МТ_су_1731</t>
  </si>
  <si>
    <t>Хас Еліф Нас</t>
  </si>
  <si>
    <t>МТ_су_1732</t>
  </si>
  <si>
    <t>Хвалько Мілана</t>
  </si>
  <si>
    <t>МТ_су_1733</t>
  </si>
  <si>
    <t>Хижак Єлизавета</t>
  </si>
  <si>
    <t>МТ_су_1734</t>
  </si>
  <si>
    <t>Хижняк Соломія Дмитрівна</t>
  </si>
  <si>
    <t>МТ_су_1735</t>
  </si>
  <si>
    <t>Хільковець Софія</t>
  </si>
  <si>
    <t>МТ_су_1736</t>
  </si>
  <si>
    <t>Хіменко Дарина</t>
  </si>
  <si>
    <t>МТ_су_1737</t>
  </si>
  <si>
    <t>Хмеленко Данііл</t>
  </si>
  <si>
    <t>МТ_су_1738</t>
  </si>
  <si>
    <t>Хмуріна Дар'я</t>
  </si>
  <si>
    <t>МТ_су_1739</t>
  </si>
  <si>
    <t>Ховрат Катерина Іванівна</t>
  </si>
  <si>
    <t>МТ_су_1740</t>
  </si>
  <si>
    <t>Ходунов Нікіта</t>
  </si>
  <si>
    <t>МТ_су_1741</t>
  </si>
  <si>
    <t>Холоденко Ніколь</t>
  </si>
  <si>
    <t>МТ_су_1742</t>
  </si>
  <si>
    <t>Холодна Каріна</t>
  </si>
  <si>
    <t>МТ_су_1743</t>
  </si>
  <si>
    <t>Хоменко Поліна</t>
  </si>
  <si>
    <t>МТ_су_1744</t>
  </si>
  <si>
    <t>Хоменко Софія</t>
  </si>
  <si>
    <t>МТ_су_1745</t>
  </si>
  <si>
    <t>Хоменко Юрій</t>
  </si>
  <si>
    <t>МТ_су_1746</t>
  </si>
  <si>
    <t>Хомік Захар</t>
  </si>
  <si>
    <t>МТ_су_1747</t>
  </si>
  <si>
    <t>Хомніков Нікіта</t>
  </si>
  <si>
    <t>МТ_су_1748</t>
  </si>
  <si>
    <t>Хорішко Марія</t>
  </si>
  <si>
    <t>МТ_су_1749</t>
  </si>
  <si>
    <t>Хоруженко Анна</t>
  </si>
  <si>
    <t>МТ_су_1750</t>
  </si>
  <si>
    <t>Хохліч Валерія</t>
  </si>
  <si>
    <t>МТ_су_1751</t>
  </si>
  <si>
    <t>Храб Алессандра</t>
  </si>
  <si>
    <t>МТ_су_1752</t>
  </si>
  <si>
    <t>Храб Іоанна</t>
  </si>
  <si>
    <t>МТ_су_1753</t>
  </si>
  <si>
    <t>Христенко Михайло</t>
  </si>
  <si>
    <t>МТ_су_1754</t>
  </si>
  <si>
    <t>Хроленко Андрій</t>
  </si>
  <si>
    <t>МТ_су_1755</t>
  </si>
  <si>
    <t>Хрульов Микита</t>
  </si>
  <si>
    <t>МТ_су_1756</t>
  </si>
  <si>
    <t>Худолій Анастасія</t>
  </si>
  <si>
    <t>МТ_су_1757</t>
  </si>
  <si>
    <t>Худорожков Денис</t>
  </si>
  <si>
    <t>МТ_су_1758</t>
  </si>
  <si>
    <t>Цапко Святослав</t>
  </si>
  <si>
    <t>МТ_су_1759</t>
  </si>
  <si>
    <t>Царук Аделіна</t>
  </si>
  <si>
    <t>МТ_су_1760</t>
  </si>
  <si>
    <t>Царьок Єва 9 років</t>
  </si>
  <si>
    <t>МТ_су_1761</t>
  </si>
  <si>
    <t>Цвикилевич Мілана</t>
  </si>
  <si>
    <t>МТ_су_1762</t>
  </si>
  <si>
    <t>Цвинда Поліна</t>
  </si>
  <si>
    <t>МТ_су_1763</t>
  </si>
  <si>
    <t>Цвинкилевич Мілана</t>
  </si>
  <si>
    <t>МТ_су_1764</t>
  </si>
  <si>
    <t>Цибулько Артем</t>
  </si>
  <si>
    <t>МТ_су_1765</t>
  </si>
  <si>
    <t>Циганенко Владислав</t>
  </si>
  <si>
    <t>МТ_су_1766</t>
  </si>
  <si>
    <t>Цимбал Данило</t>
  </si>
  <si>
    <t>МТ_су_1767</t>
  </si>
  <si>
    <t>Цимбал Назар</t>
  </si>
  <si>
    <t>МТ_су_1768</t>
  </si>
  <si>
    <t>Цимбала Катерина</t>
  </si>
  <si>
    <t>МТ_су_1769</t>
  </si>
  <si>
    <t>Цимбалиста Аріна</t>
  </si>
  <si>
    <t>МТ_су_1770</t>
  </si>
  <si>
    <t>Цимбаліст Поліна</t>
  </si>
  <si>
    <t>МТ_су_1771</t>
  </si>
  <si>
    <t>Цісар Аріана</t>
  </si>
  <si>
    <t>МТ_су_1772</t>
  </si>
  <si>
    <t>Цой Софія</t>
  </si>
  <si>
    <t>МТ_су_1773</t>
  </si>
  <si>
    <t>Цуркан Амелія</t>
  </si>
  <si>
    <t>МТ_су_1774</t>
  </si>
  <si>
    <t>Цуркан Анастасія</t>
  </si>
  <si>
    <t>МТ_су_1775</t>
  </si>
  <si>
    <t>Цуркан Аріна</t>
  </si>
  <si>
    <t>МТ_су_1776</t>
  </si>
  <si>
    <t>Цуркан Назар</t>
  </si>
  <si>
    <t>МТ_су_1777</t>
  </si>
  <si>
    <t>Цуркан Рада</t>
  </si>
  <si>
    <t>МТ_су_1778</t>
  </si>
  <si>
    <t>Цуркан Софія</t>
  </si>
  <si>
    <t>МТ_су_1779</t>
  </si>
  <si>
    <t>Цуркану Владислав</t>
  </si>
  <si>
    <t>МТ_су_1780</t>
  </si>
  <si>
    <t>Цуцуловська Андріана</t>
  </si>
  <si>
    <t>МТ_су_1781</t>
  </si>
  <si>
    <t>Цьмоха Дар’я</t>
  </si>
  <si>
    <t>МТ_су_1782</t>
  </si>
  <si>
    <t>Цюк Михайло</t>
  </si>
  <si>
    <t>МТ_су_1783</t>
  </si>
  <si>
    <t>Чайка Злата</t>
  </si>
  <si>
    <t>МТ_су_1784</t>
  </si>
  <si>
    <t>Чайковська Регіна Іванівна</t>
  </si>
  <si>
    <t>МТ_су_1785</t>
  </si>
  <si>
    <t>Чамуха Микита</t>
  </si>
  <si>
    <t>МТ_су_1786</t>
  </si>
  <si>
    <t>Чебан Анна</t>
  </si>
  <si>
    <t>МТ_су_1787</t>
  </si>
  <si>
    <t>Чемшит Дмитро</t>
  </si>
  <si>
    <t>МТ_су_1788</t>
  </si>
  <si>
    <t>Чередніченко Анастасія</t>
  </si>
  <si>
    <t>МТ_су_1789</t>
  </si>
  <si>
    <t>Чередніченко Максим</t>
  </si>
  <si>
    <t>МТ_су_1790</t>
  </si>
  <si>
    <t>Чередняк Аріна</t>
  </si>
  <si>
    <t>МТ_су_1791</t>
  </si>
  <si>
    <t>Черепенко Данило</t>
  </si>
  <si>
    <t>МТ_су_1792</t>
  </si>
  <si>
    <t>Черненко Єва</t>
  </si>
  <si>
    <t>МТ_су_1793</t>
  </si>
  <si>
    <t>Черненко Лілія</t>
  </si>
  <si>
    <t>МТ_су_1794</t>
  </si>
  <si>
    <t>Чернецький Клім</t>
  </si>
  <si>
    <t>МТ_су_1795</t>
  </si>
  <si>
    <t>Чернишенко Аріна</t>
  </si>
  <si>
    <t>МТ_су_1796</t>
  </si>
  <si>
    <t>Четверте Марк</t>
  </si>
  <si>
    <t>МТ_су_1797</t>
  </si>
  <si>
    <t>Чечель Дмитро</t>
  </si>
  <si>
    <t>МТ_су_1798</t>
  </si>
  <si>
    <t>Чечиль Надія</t>
  </si>
  <si>
    <t>МТ_су_1799</t>
  </si>
  <si>
    <t>Чинчовий Даніїл</t>
  </si>
  <si>
    <t>МТ_су_1800</t>
  </si>
  <si>
    <t>Чирков Данило</t>
  </si>
  <si>
    <t>МТ_су_1801</t>
  </si>
  <si>
    <t>Чистікова Софія</t>
  </si>
  <si>
    <t>МТ_су_1802</t>
  </si>
  <si>
    <t>Чичуга Настя</t>
  </si>
  <si>
    <t>МТ_су_1803</t>
  </si>
  <si>
    <t>Чмеленко Єва</t>
  </si>
  <si>
    <t>МТ_су_1804</t>
  </si>
  <si>
    <t>Чміль Нікіта</t>
  </si>
  <si>
    <t>МТ_су_1805</t>
  </si>
  <si>
    <t>Чобану Анна Андріївна</t>
  </si>
  <si>
    <t>МТ_су_1806</t>
  </si>
  <si>
    <t>Чобану Євген</t>
  </si>
  <si>
    <t>МТ_су_1807</t>
  </si>
  <si>
    <t>Чобіток Меланія Олександрівна</t>
  </si>
  <si>
    <t>МТ_су_1808</t>
  </si>
  <si>
    <t>Чорна Анна</t>
  </si>
  <si>
    <t>МТ_су_1809</t>
  </si>
  <si>
    <t>Чорнорот Ольга</t>
  </si>
  <si>
    <t>МТ_су_1810</t>
  </si>
  <si>
    <t>Чубенко Богдан</t>
  </si>
  <si>
    <t>МТ_су_1811</t>
  </si>
  <si>
    <t>Чуйков Тимофій</t>
  </si>
  <si>
    <t>МТ_су_1812</t>
  </si>
  <si>
    <t>Чукліна Кароліна</t>
  </si>
  <si>
    <t>МТ_су_1813</t>
  </si>
  <si>
    <t>Чупік Мар'яна</t>
  </si>
  <si>
    <t>МТ_су_1814</t>
  </si>
  <si>
    <t>Чуприна Іван</t>
  </si>
  <si>
    <t>МТ_су_1815</t>
  </si>
  <si>
    <t>Шабаровська Карина</t>
  </si>
  <si>
    <t>МТ_су_1816</t>
  </si>
  <si>
    <t>Шаваровська Анастасія</t>
  </si>
  <si>
    <t>МТ_су_1817</t>
  </si>
  <si>
    <t>Шалак Ярослава</t>
  </si>
  <si>
    <t>МТ_су_1818</t>
  </si>
  <si>
    <t>Шалімов Антон</t>
  </si>
  <si>
    <t>МТ_су_1819</t>
  </si>
  <si>
    <t>Шаповал Єва</t>
  </si>
  <si>
    <t>МТ_су_1820</t>
  </si>
  <si>
    <t>Шаповал Матвєй</t>
  </si>
  <si>
    <t>МТ_су_1821</t>
  </si>
  <si>
    <t>Шаповал Ростислав</t>
  </si>
  <si>
    <t>МТ_су_1822</t>
  </si>
  <si>
    <t>Шаповалова Анастасія</t>
  </si>
  <si>
    <t>МТ_су_1823</t>
  </si>
  <si>
    <t>Шаргородська Златослава</t>
  </si>
  <si>
    <t>МТ_су_1824</t>
  </si>
  <si>
    <t>Шардуба Аміна</t>
  </si>
  <si>
    <t>МТ_су_1825</t>
  </si>
  <si>
    <t>Шаруда Руслана</t>
  </si>
  <si>
    <t>МТ_су_1826</t>
  </si>
  <si>
    <t>Шатило Анна</t>
  </si>
  <si>
    <t>МТ_су_1827</t>
  </si>
  <si>
    <t>Шатова Валерія</t>
  </si>
  <si>
    <t>МТ_су_1828</t>
  </si>
  <si>
    <t>Шахно Дмитро</t>
  </si>
  <si>
    <t>МТ_су_1829</t>
  </si>
  <si>
    <t>Шахов Ілля</t>
  </si>
  <si>
    <t>МТ_су_1830</t>
  </si>
  <si>
    <t>Шашко Ангеліна</t>
  </si>
  <si>
    <t>МТ_су_1831</t>
  </si>
  <si>
    <t>Шевельова Діана</t>
  </si>
  <si>
    <t>МТ_су_1832</t>
  </si>
  <si>
    <t>Шевельова Поліна</t>
  </si>
  <si>
    <t>МТ_су_1833</t>
  </si>
  <si>
    <t>Шевляков Андрій</t>
  </si>
  <si>
    <t>МТ_су_1834</t>
  </si>
  <si>
    <t>Шевлякова Єва</t>
  </si>
  <si>
    <t>МТ_су_1835</t>
  </si>
  <si>
    <t>Шевня Ангеліна</t>
  </si>
  <si>
    <t>МТ_су_1836</t>
  </si>
  <si>
    <t>Шевцова Злата</t>
  </si>
  <si>
    <t>МТ_су_1837</t>
  </si>
  <si>
    <t>Шевцова Ярослава</t>
  </si>
  <si>
    <t>МТ_су_1838</t>
  </si>
  <si>
    <t>Шевченко Анна</t>
  </si>
  <si>
    <t>МТ_су_1839</t>
  </si>
  <si>
    <t>Шевченко Варвара</t>
  </si>
  <si>
    <t>МТ_су_1840</t>
  </si>
  <si>
    <t>Шевченко Вікторія</t>
  </si>
  <si>
    <t>МТ_су_1841</t>
  </si>
  <si>
    <t>Шевченко Даніель</t>
  </si>
  <si>
    <t>МТ_су_1842</t>
  </si>
  <si>
    <t>Шевченко Іван</t>
  </si>
  <si>
    <t>МТ_су_1843</t>
  </si>
  <si>
    <t>Шевченко Костянтин</t>
  </si>
  <si>
    <t>МТ_су_1844</t>
  </si>
  <si>
    <t>Шевченко Марк</t>
  </si>
  <si>
    <t>МТ_су_1845</t>
  </si>
  <si>
    <t>Шевченко Христина</t>
  </si>
  <si>
    <t>МТ_су_1846</t>
  </si>
  <si>
    <t>Шевчук Кирило</t>
  </si>
  <si>
    <t>МТ_су_1847</t>
  </si>
  <si>
    <t>Шевчук Софія</t>
  </si>
  <si>
    <t>МТ_су_1848</t>
  </si>
  <si>
    <t>Шейда Даринка</t>
  </si>
  <si>
    <t>МТ_су_1849</t>
  </si>
  <si>
    <t>Шейкін Нікита</t>
  </si>
  <si>
    <t>МТ_су_1850</t>
  </si>
  <si>
    <t>Шейко Іван Артемович</t>
  </si>
  <si>
    <t>МТ_су_1851</t>
  </si>
  <si>
    <t>Шелудько Богдан</t>
  </si>
  <si>
    <t>МТ_су_1852</t>
  </si>
  <si>
    <t>Шемігон Ольга</t>
  </si>
  <si>
    <t>МТ_су_1853</t>
  </si>
  <si>
    <t>Шендешевський Іван</t>
  </si>
  <si>
    <t>МТ_су_1854</t>
  </si>
  <si>
    <t>Шендешевський Мар ян</t>
  </si>
  <si>
    <t>МТ_су_1855</t>
  </si>
  <si>
    <t>Шепель Діана</t>
  </si>
  <si>
    <t>МТ_су_1856</t>
  </si>
  <si>
    <t>Шеремет Марія Абдулаївна</t>
  </si>
  <si>
    <t>МТ_су_1857</t>
  </si>
  <si>
    <t>Шеремет Поліна</t>
  </si>
  <si>
    <t>МТ_су_1858</t>
  </si>
  <si>
    <t>Шеремета Іван</t>
  </si>
  <si>
    <t>МТ_су_1859</t>
  </si>
  <si>
    <t>Шершньов Михайло</t>
  </si>
  <si>
    <t>МТ_су_1860</t>
  </si>
  <si>
    <t>Шидловський Констянтин Тарасович</t>
  </si>
  <si>
    <t>МТ_су_1861</t>
  </si>
  <si>
    <t>Шийка Марк</t>
  </si>
  <si>
    <t>МТ_су_1862</t>
  </si>
  <si>
    <t>Шикова Олекса</t>
  </si>
  <si>
    <t>МТ_су_1863</t>
  </si>
  <si>
    <t>Шилов Михайло</t>
  </si>
  <si>
    <t>МТ_су_1864</t>
  </si>
  <si>
    <t>Шимко Вероніка</t>
  </si>
  <si>
    <t>МТ_су_1865</t>
  </si>
  <si>
    <t>Шимко Ольга</t>
  </si>
  <si>
    <t>МТ_су_1866</t>
  </si>
  <si>
    <t>Шимченко Вікторія</t>
  </si>
  <si>
    <t>МТ_су_1867</t>
  </si>
  <si>
    <t>Шипарьов Іван</t>
  </si>
  <si>
    <t>МТ_су_1868</t>
  </si>
  <si>
    <t>Ширшова Іванна</t>
  </si>
  <si>
    <t>МТ_су_1869</t>
  </si>
  <si>
    <t>Ширяєва Аделіна</t>
  </si>
  <si>
    <t>МТ_су_1870</t>
  </si>
  <si>
    <t>Шишканинець Софія</t>
  </si>
  <si>
    <t>МТ_су_1871</t>
  </si>
  <si>
    <t>Шишкін Олег</t>
  </si>
  <si>
    <t>МТ_су_1872</t>
  </si>
  <si>
    <t>Шияненко Данііл</t>
  </si>
  <si>
    <t>МТ_су_1873</t>
  </si>
  <si>
    <t>Шкаран Софія</t>
  </si>
  <si>
    <t>МТ_су_1874</t>
  </si>
  <si>
    <t>Шкіндер Віталіна</t>
  </si>
  <si>
    <t>МТ_су_1875</t>
  </si>
  <si>
    <t>Шклярук Ангеліна</t>
  </si>
  <si>
    <t>МТ_су_1876</t>
  </si>
  <si>
    <t>Школьна Варвара</t>
  </si>
  <si>
    <t>МТ_су_1877</t>
  </si>
  <si>
    <t>Шкробіт Назар</t>
  </si>
  <si>
    <t>МТ_су_1878</t>
  </si>
  <si>
    <t>Шкромада Анна</t>
  </si>
  <si>
    <t>МТ_су_1879</t>
  </si>
  <si>
    <t>Шкрьоба Катерина</t>
  </si>
  <si>
    <t>МТ_су_1880</t>
  </si>
  <si>
    <t>Шкуратова Дар'я</t>
  </si>
  <si>
    <t>МТ_су_1881</t>
  </si>
  <si>
    <t>Шкуропатенко Микита</t>
  </si>
  <si>
    <t>МТ_су_1882</t>
  </si>
  <si>
    <t>Шмига Максим Артемович</t>
  </si>
  <si>
    <t>МТ_су_1883</t>
  </si>
  <si>
    <t>Шокаленко Діана</t>
  </si>
  <si>
    <t>МТ_су_1884</t>
  </si>
  <si>
    <t>Шостак Ярослав</t>
  </si>
  <si>
    <t>МТ_су_1885</t>
  </si>
  <si>
    <t>Шохов Артем</t>
  </si>
  <si>
    <t>МТ_су_1886</t>
  </si>
  <si>
    <t>Шпакович Вікторія</t>
  </si>
  <si>
    <t>МТ_су_1887</t>
  </si>
  <si>
    <t>Шпірко Агата</t>
  </si>
  <si>
    <t>МТ_су_1888</t>
  </si>
  <si>
    <t>Штанова Вероніка</t>
  </si>
  <si>
    <t>МТ_су_1889</t>
  </si>
  <si>
    <t>Штикало Ульяна Петрівна</t>
  </si>
  <si>
    <t>МТ_су_1890</t>
  </si>
  <si>
    <t>Штокало Ірина Петрівна</t>
  </si>
  <si>
    <t>МТ_су_1891</t>
  </si>
  <si>
    <t>Штумпф Мія</t>
  </si>
  <si>
    <t>МТ_су_1892</t>
  </si>
  <si>
    <t>Шульга Альона</t>
  </si>
  <si>
    <t>МТ_су_1893</t>
  </si>
  <si>
    <t>Шульга Тимофій</t>
  </si>
  <si>
    <t>МТ_су_1894</t>
  </si>
  <si>
    <t>Шулюк Аделіна</t>
  </si>
  <si>
    <t>МТ_су_1895</t>
  </si>
  <si>
    <t>Шумада Вероніка</t>
  </si>
  <si>
    <t>МТ_су_1896</t>
  </si>
  <si>
    <t>Шумейко Христина</t>
  </si>
  <si>
    <t>МТ_су_1897</t>
  </si>
  <si>
    <t>Шумко Максим</t>
  </si>
  <si>
    <t>МТ_су_1898</t>
  </si>
  <si>
    <t>Шурман Олександра</t>
  </si>
  <si>
    <t>МТ_су_1899</t>
  </si>
  <si>
    <t>Шутенко Вікторія</t>
  </si>
  <si>
    <t>МТ_су_1900</t>
  </si>
  <si>
    <t>Шутько Сергій</t>
  </si>
  <si>
    <t>МТ_су_1901</t>
  </si>
  <si>
    <t>Щевич Тимофій</t>
  </si>
  <si>
    <t>МТ_су_1902</t>
  </si>
  <si>
    <t>Щербак Микита</t>
  </si>
  <si>
    <t>МТ_су_1903</t>
  </si>
  <si>
    <t>Щербан Аліса</t>
  </si>
  <si>
    <t>МТ_су_1904</t>
  </si>
  <si>
    <t>Щербань Даніїл</t>
  </si>
  <si>
    <t>МТ_су_1905</t>
  </si>
  <si>
    <t>Щербина Марія</t>
  </si>
  <si>
    <t>МТ_су_1906</t>
  </si>
  <si>
    <t>Щербина Михайло</t>
  </si>
  <si>
    <t>МТ_су_1907</t>
  </si>
  <si>
    <t>Щукін Гаврило</t>
  </si>
  <si>
    <t>МТ_су_1908</t>
  </si>
  <si>
    <t>Юдченко Маргарита</t>
  </si>
  <si>
    <t>МТ_су_1909</t>
  </si>
  <si>
    <t>Юзефович Михайло</t>
  </si>
  <si>
    <t>МТ_су_1910</t>
  </si>
  <si>
    <t>Юр'єва Ангеліна</t>
  </si>
  <si>
    <t>МТ_су_1911</t>
  </si>
  <si>
    <t>Юрченко Ганна Дмитрівна</t>
  </si>
  <si>
    <t>МТ_су_1912</t>
  </si>
  <si>
    <t>Юсупов Ярослав</t>
  </si>
  <si>
    <t>МТ_су_1913</t>
  </si>
  <si>
    <t>Юсупова Анорія</t>
  </si>
  <si>
    <t>МТ_су_1914</t>
  </si>
  <si>
    <t>Юсько Поліна</t>
  </si>
  <si>
    <t>МТ_су_1915</t>
  </si>
  <si>
    <t>Ющенко Богдан</t>
  </si>
  <si>
    <t>МТ_су_1916</t>
  </si>
  <si>
    <t>Ющенко Марк</t>
  </si>
  <si>
    <t>МТ_су_1917</t>
  </si>
  <si>
    <t>Явдик Марко</t>
  </si>
  <si>
    <t>МТ_су_1918</t>
  </si>
  <si>
    <t>Яговенко Варвара</t>
  </si>
  <si>
    <t>МТ_су_1919</t>
  </si>
  <si>
    <t>Ягринець Мирон</t>
  </si>
  <si>
    <t>МТ_су_1920</t>
  </si>
  <si>
    <t>Якименко Тетяна</t>
  </si>
  <si>
    <t>МТ_су_1921</t>
  </si>
  <si>
    <t>Якименко Уляна</t>
  </si>
  <si>
    <t>МТ_су_1922</t>
  </si>
  <si>
    <t>Якобець Еліна</t>
  </si>
  <si>
    <t>МТ_су_1923</t>
  </si>
  <si>
    <t>Якобець Еміліна</t>
  </si>
  <si>
    <t>МТ_су_1924</t>
  </si>
  <si>
    <t>Якобсон Валерія</t>
  </si>
  <si>
    <t>МТ_су_1925</t>
  </si>
  <si>
    <t>Яковенко Артур</t>
  </si>
  <si>
    <t>МТ_су_1926</t>
  </si>
  <si>
    <t>Яковець Олександра</t>
  </si>
  <si>
    <t>МТ_су_1927</t>
  </si>
  <si>
    <t>Яковлева Милана</t>
  </si>
  <si>
    <t>МТ_су_1928</t>
  </si>
  <si>
    <t>Яковчук Домініка</t>
  </si>
  <si>
    <t>МТ_су_1929</t>
  </si>
  <si>
    <t>Ялова Вікторія</t>
  </si>
  <si>
    <t>МТ_су_1930</t>
  </si>
  <si>
    <t>Яловега Олександра</t>
  </si>
  <si>
    <t>МТ_су_1931</t>
  </si>
  <si>
    <t>Янжула Максим</t>
  </si>
  <si>
    <t>МТ_су_1932</t>
  </si>
  <si>
    <t>Яременко Маргарита</t>
  </si>
  <si>
    <t>МТ_су_1933</t>
  </si>
  <si>
    <t>Яремченко Ангеліна</t>
  </si>
  <si>
    <t>МТ_су_1934</t>
  </si>
  <si>
    <t>Яренко Маргарита</t>
  </si>
  <si>
    <t>МТ_су_1935</t>
  </si>
  <si>
    <t>Яркова Віолетта</t>
  </si>
  <si>
    <t>МТ_су_1936</t>
  </si>
  <si>
    <t>Ярмоленко Надія</t>
  </si>
  <si>
    <t>МТ_су_1937</t>
  </si>
  <si>
    <t>Яровий Олександр</t>
  </si>
  <si>
    <t>МТ_су_1938</t>
  </si>
  <si>
    <t>Яхненко Соломія</t>
  </si>
  <si>
    <t>МТ_су_1939</t>
  </si>
  <si>
    <t>Яхно Ніна</t>
  </si>
  <si>
    <t>МТ_су_1940</t>
  </si>
  <si>
    <t>Яценко Аделіна</t>
  </si>
  <si>
    <t>МТ_су_1941</t>
  </si>
  <si>
    <t>Яцканич Єва</t>
  </si>
  <si>
    <t>МТ_су_1942</t>
  </si>
  <si>
    <t>Яцкова Вероніка</t>
  </si>
  <si>
    <t>МТ_су_1943</t>
  </si>
  <si>
    <t>Яцула Олеся</t>
  </si>
  <si>
    <t>МТ_су_1944</t>
  </si>
  <si>
    <t>Ященко Тимофій</t>
  </si>
  <si>
    <t>Прізвище, ім'я та по батькові учасника</t>
  </si>
  <si>
    <t>15 січня 2026 р.</t>
  </si>
  <si>
    <t>Лазірська Софія</t>
  </si>
  <si>
    <t>Нороха Ярослав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</si>
</sst>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rgb="FF000000"/>
      <name val="Calibri"/>
    </font>
    <font>
      <b/>
      <sz val="11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Звичайни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522" Type="http://schemas.openxmlformats.org/officeDocument/2006/relationships/hyperlink" Target="https://talan.bank.gov.ua/get-user-certificate/o1xrL4wOs4s6a5r85LJL" TargetMode="External"/><Relationship Id="rId1827" Type="http://schemas.openxmlformats.org/officeDocument/2006/relationships/hyperlink" Target="https://talan.bank.gov.ua/get-user-certificate/o1xrLThP4bRcmeUt6obI" TargetMode="External"/><Relationship Id="rId21" Type="http://schemas.openxmlformats.org/officeDocument/2006/relationships/hyperlink" Target="https://talan.bank.gov.ua/get-user-certificate/o1xrLNskOouCeA-NlBUu" TargetMode="External"/><Relationship Id="rId170" Type="http://schemas.openxmlformats.org/officeDocument/2006/relationships/hyperlink" Target="https://talan.bank.gov.ua/get-user-certificate/o1xrLuG3IdM9OTgL8yYI" TargetMode="External"/><Relationship Id="rId268" Type="http://schemas.openxmlformats.org/officeDocument/2006/relationships/hyperlink" Target="https://talan.bank.gov.ua/get-user-certificate/o1xrLCwCiJTomp0-PnYl" TargetMode="External"/><Relationship Id="rId475" Type="http://schemas.openxmlformats.org/officeDocument/2006/relationships/hyperlink" Target="https://talan.bank.gov.ua/get-user-certificate/o1xrLvvaNxIqP4WhpaHF" TargetMode="External"/><Relationship Id="rId682" Type="http://schemas.openxmlformats.org/officeDocument/2006/relationships/hyperlink" Target="https://talan.bank.gov.ua/get-user-certificate/o1xrLRMPnrcVisJirW2d" TargetMode="External"/><Relationship Id="rId128" Type="http://schemas.openxmlformats.org/officeDocument/2006/relationships/hyperlink" Target="https://talan.bank.gov.ua/get-user-certificate/o1xrLtee6K10kGLxJ5FJ" TargetMode="External"/><Relationship Id="rId335" Type="http://schemas.openxmlformats.org/officeDocument/2006/relationships/hyperlink" Target="https://talan.bank.gov.ua/get-user-certificate/o1xrLrDhTviJ5mWHuuzy" TargetMode="External"/><Relationship Id="rId542" Type="http://schemas.openxmlformats.org/officeDocument/2006/relationships/hyperlink" Target="https://talan.bank.gov.ua/get-user-certificate/o1xrLLF0dXgfpm4m1s2t" TargetMode="External"/><Relationship Id="rId987" Type="http://schemas.openxmlformats.org/officeDocument/2006/relationships/hyperlink" Target="https://talan.bank.gov.ua/get-user-certificate/o1xrLZHLD8ClmVabijQ7" TargetMode="External"/><Relationship Id="rId1172" Type="http://schemas.openxmlformats.org/officeDocument/2006/relationships/hyperlink" Target="https://talan.bank.gov.ua/get-user-certificate/o1xrLPKqgpTNHiQdzDTE" TargetMode="External"/><Relationship Id="rId402" Type="http://schemas.openxmlformats.org/officeDocument/2006/relationships/hyperlink" Target="https://talan.bank.gov.ua/get-user-certificate/o1xrLiIaiRsCDQ8z7VVt" TargetMode="External"/><Relationship Id="rId847" Type="http://schemas.openxmlformats.org/officeDocument/2006/relationships/hyperlink" Target="https://talan.bank.gov.ua/get-user-certificate/o1xrLkLb5VN_xJ3xKVzS" TargetMode="External"/><Relationship Id="rId1032" Type="http://schemas.openxmlformats.org/officeDocument/2006/relationships/hyperlink" Target="https://talan.bank.gov.ua/get-user-certificate/o1xrLE4V1-U-TiY3znYF" TargetMode="External"/><Relationship Id="rId1477" Type="http://schemas.openxmlformats.org/officeDocument/2006/relationships/hyperlink" Target="https://talan.bank.gov.ua/get-user-certificate/o1xrL6_igTLqIyDJ-ctu" TargetMode="External"/><Relationship Id="rId1684" Type="http://schemas.openxmlformats.org/officeDocument/2006/relationships/hyperlink" Target="https://talan.bank.gov.ua/get-user-certificate/o1xrLR2cZQDd4rzXBmBb" TargetMode="External"/><Relationship Id="rId1891" Type="http://schemas.openxmlformats.org/officeDocument/2006/relationships/hyperlink" Target="https://talan.bank.gov.ua/get-user-certificate/o1xrLSYd6YbNcypCprRp" TargetMode="External"/><Relationship Id="rId707" Type="http://schemas.openxmlformats.org/officeDocument/2006/relationships/hyperlink" Target="https://talan.bank.gov.ua/get-user-certificate/o1xrL-o8bGDxugaqu1Aw" TargetMode="External"/><Relationship Id="rId914" Type="http://schemas.openxmlformats.org/officeDocument/2006/relationships/hyperlink" Target="https://talan.bank.gov.ua/get-user-certificate/o1xrLkRvU3Og-awoYGgp" TargetMode="External"/><Relationship Id="rId1337" Type="http://schemas.openxmlformats.org/officeDocument/2006/relationships/hyperlink" Target="https://talan.bank.gov.ua/get-user-certificate/o1xrLn1LHuqsXkWM0GHx" TargetMode="External"/><Relationship Id="rId1544" Type="http://schemas.openxmlformats.org/officeDocument/2006/relationships/hyperlink" Target="https://talan.bank.gov.ua/get-user-certificate/o1xrLXUOO7Q030s5nUrk" TargetMode="External"/><Relationship Id="rId1751" Type="http://schemas.openxmlformats.org/officeDocument/2006/relationships/hyperlink" Target="https://talan.bank.gov.ua/get-user-certificate/o1xrLS9lmsbQFjGuqRhQ" TargetMode="External"/><Relationship Id="rId43" Type="http://schemas.openxmlformats.org/officeDocument/2006/relationships/hyperlink" Target="https://talan.bank.gov.ua/get-user-certificate/o1xrL5Q-ACIYVXFetg3u" TargetMode="External"/><Relationship Id="rId1404" Type="http://schemas.openxmlformats.org/officeDocument/2006/relationships/hyperlink" Target="https://talan.bank.gov.ua/get-user-certificate/o1xrLT96oBt2i-3v9aV_" TargetMode="External"/><Relationship Id="rId1611" Type="http://schemas.openxmlformats.org/officeDocument/2006/relationships/hyperlink" Target="https://talan.bank.gov.ua/get-user-certificate/o1xrLYvG3pYbRfpsuDP8" TargetMode="External"/><Relationship Id="rId1849" Type="http://schemas.openxmlformats.org/officeDocument/2006/relationships/hyperlink" Target="https://talan.bank.gov.ua/get-user-certificate/o1xrLrA5Z_t1YAL44Bzq" TargetMode="External"/><Relationship Id="rId192" Type="http://schemas.openxmlformats.org/officeDocument/2006/relationships/hyperlink" Target="https://talan.bank.gov.ua/get-user-certificate/o1xrLs9J-Ayd901zL7Lr" TargetMode="External"/><Relationship Id="rId1709" Type="http://schemas.openxmlformats.org/officeDocument/2006/relationships/hyperlink" Target="https://talan.bank.gov.ua/get-user-certificate/o1xrLJGlr3c7UAhzrW1F" TargetMode="External"/><Relationship Id="rId1916" Type="http://schemas.openxmlformats.org/officeDocument/2006/relationships/hyperlink" Target="https://talan.bank.gov.ua/get-user-certificate/o1xrLKU5D7pf884LmtQV" TargetMode="External"/><Relationship Id="rId497" Type="http://schemas.openxmlformats.org/officeDocument/2006/relationships/hyperlink" Target="https://talan.bank.gov.ua/get-user-certificate/o1xrLHtdLZA5SOxNb3kI" TargetMode="External"/><Relationship Id="rId357" Type="http://schemas.openxmlformats.org/officeDocument/2006/relationships/hyperlink" Target="https://talan.bank.gov.ua/get-user-certificate/o1xrL-ulD-9T9wBsWWgf" TargetMode="External"/><Relationship Id="rId1194" Type="http://schemas.openxmlformats.org/officeDocument/2006/relationships/hyperlink" Target="https://talan.bank.gov.ua/get-user-certificate/o1xrLSdY5Ekq3UWr0DhX" TargetMode="External"/><Relationship Id="rId217" Type="http://schemas.openxmlformats.org/officeDocument/2006/relationships/hyperlink" Target="https://talan.bank.gov.ua/get-user-certificate/o1xrLLYYNw_1J4bcovVa" TargetMode="External"/><Relationship Id="rId564" Type="http://schemas.openxmlformats.org/officeDocument/2006/relationships/hyperlink" Target="https://talan.bank.gov.ua/get-user-certificate/o1xrLKwLmw8SdQYk29Nr" TargetMode="External"/><Relationship Id="rId771" Type="http://schemas.openxmlformats.org/officeDocument/2006/relationships/hyperlink" Target="https://talan.bank.gov.ua/get-user-certificate/o1xrLlfNMlndtm5nxSpG" TargetMode="External"/><Relationship Id="rId869" Type="http://schemas.openxmlformats.org/officeDocument/2006/relationships/hyperlink" Target="https://talan.bank.gov.ua/get-user-certificate/o1xrLpyuPbOg9BsUHf4o" TargetMode="External"/><Relationship Id="rId1499" Type="http://schemas.openxmlformats.org/officeDocument/2006/relationships/hyperlink" Target="https://talan.bank.gov.ua/get-user-certificate/o1xrLh2Gx5TZ5s2vAQp4" TargetMode="External"/><Relationship Id="rId424" Type="http://schemas.openxmlformats.org/officeDocument/2006/relationships/hyperlink" Target="https://talan.bank.gov.ua/get-user-certificate/o1xrLf07zpSwZQxktZsx" TargetMode="External"/><Relationship Id="rId631" Type="http://schemas.openxmlformats.org/officeDocument/2006/relationships/hyperlink" Target="https://talan.bank.gov.ua/get-user-certificate/o1xrLHwqb1But7w2CWPF" TargetMode="External"/><Relationship Id="rId729" Type="http://schemas.openxmlformats.org/officeDocument/2006/relationships/hyperlink" Target="https://talan.bank.gov.ua/get-user-certificate/o1xrLZzIVjXWiWXYG0BJ" TargetMode="External"/><Relationship Id="rId1054" Type="http://schemas.openxmlformats.org/officeDocument/2006/relationships/hyperlink" Target="https://talan.bank.gov.ua/get-user-certificate/o1xrLXaoNStTfIT5IWYw" TargetMode="External"/><Relationship Id="rId1261" Type="http://schemas.openxmlformats.org/officeDocument/2006/relationships/hyperlink" Target="https://talan.bank.gov.ua/get-user-certificate/o1xrLBDmzbeL3R4VvdwF" TargetMode="External"/><Relationship Id="rId1359" Type="http://schemas.openxmlformats.org/officeDocument/2006/relationships/hyperlink" Target="https://talan.bank.gov.ua/get-user-certificate/o1xrLzCMN7PeOulnvMZp" TargetMode="External"/><Relationship Id="rId936" Type="http://schemas.openxmlformats.org/officeDocument/2006/relationships/hyperlink" Target="https://talan.bank.gov.ua/get-user-certificate/o1xrLhbNFwS7G3Tr_KY-" TargetMode="External"/><Relationship Id="rId1121" Type="http://schemas.openxmlformats.org/officeDocument/2006/relationships/hyperlink" Target="https://talan.bank.gov.ua/get-user-certificate/o1xrLxCQjrbMpHjj-c3x" TargetMode="External"/><Relationship Id="rId1219" Type="http://schemas.openxmlformats.org/officeDocument/2006/relationships/hyperlink" Target="https://talan.bank.gov.ua/get-user-certificate/o1xrLi_4h1gT0BELU4YZ" TargetMode="External"/><Relationship Id="rId1566" Type="http://schemas.openxmlformats.org/officeDocument/2006/relationships/hyperlink" Target="https://talan.bank.gov.ua/get-user-certificate/o1xrLMqRs0shhFowBYlv" TargetMode="External"/><Relationship Id="rId1773" Type="http://schemas.openxmlformats.org/officeDocument/2006/relationships/hyperlink" Target="https://talan.bank.gov.ua/get-user-certificate/o1xrLhOtOvPJ7s3TMqpY" TargetMode="External"/><Relationship Id="rId65" Type="http://schemas.openxmlformats.org/officeDocument/2006/relationships/hyperlink" Target="https://talan.bank.gov.ua/get-user-certificate/o1xrLjbpLeRFw6_7M5vw" TargetMode="External"/><Relationship Id="rId1426" Type="http://schemas.openxmlformats.org/officeDocument/2006/relationships/hyperlink" Target="https://talan.bank.gov.ua/get-user-certificate/o1xrLkokjDV6hDKaJygT" TargetMode="External"/><Relationship Id="rId1633" Type="http://schemas.openxmlformats.org/officeDocument/2006/relationships/hyperlink" Target="https://talan.bank.gov.ua/get-user-certificate/o1xrLXwOh2xYPuqjSfXP" TargetMode="External"/><Relationship Id="rId1840" Type="http://schemas.openxmlformats.org/officeDocument/2006/relationships/hyperlink" Target="https://talan.bank.gov.ua/get-user-certificate/o1xrLBYAs3I7l_BrURPq" TargetMode="External"/><Relationship Id="rId1700" Type="http://schemas.openxmlformats.org/officeDocument/2006/relationships/hyperlink" Target="https://talan.bank.gov.ua/get-user-certificate/o1xrLk_NGz7ltfrd56ez" TargetMode="External"/><Relationship Id="rId1938" Type="http://schemas.openxmlformats.org/officeDocument/2006/relationships/hyperlink" Target="https://talan.bank.gov.ua/get-user-certificate/o1xrL2Pxe7gX_YSyHD8E" TargetMode="External"/><Relationship Id="rId281" Type="http://schemas.openxmlformats.org/officeDocument/2006/relationships/hyperlink" Target="https://talan.bank.gov.ua/get-user-certificate/o1xrLb5eJHBxY78i40s6" TargetMode="External"/><Relationship Id="rId141" Type="http://schemas.openxmlformats.org/officeDocument/2006/relationships/hyperlink" Target="https://talan.bank.gov.ua/get-user-certificate/o1xrLet4TJZyz5F-i2V7" TargetMode="External"/><Relationship Id="rId379" Type="http://schemas.openxmlformats.org/officeDocument/2006/relationships/hyperlink" Target="https://talan.bank.gov.ua/get-user-certificate/o1xrLsEQ5eZ29nKDzkuA" TargetMode="External"/><Relationship Id="rId586" Type="http://schemas.openxmlformats.org/officeDocument/2006/relationships/hyperlink" Target="https://talan.bank.gov.ua/get-user-certificate/o1xrL_r3sXBzC7uAz5a6" TargetMode="External"/><Relationship Id="rId793" Type="http://schemas.openxmlformats.org/officeDocument/2006/relationships/hyperlink" Target="https://talan.bank.gov.ua/get-user-certificate/o1xrLq-W4TExMVQYa3T5" TargetMode="External"/><Relationship Id="rId7" Type="http://schemas.openxmlformats.org/officeDocument/2006/relationships/hyperlink" Target="https://talan.bank.gov.ua/get-user-certificate/o1xrLkhak5GV7c9uHYLz" TargetMode="External"/><Relationship Id="rId239" Type="http://schemas.openxmlformats.org/officeDocument/2006/relationships/hyperlink" Target="https://talan.bank.gov.ua/get-user-certificate/o1xrL-pyodhSpaD9MsGA" TargetMode="External"/><Relationship Id="rId446" Type="http://schemas.openxmlformats.org/officeDocument/2006/relationships/hyperlink" Target="https://talan.bank.gov.ua/get-user-certificate/o1xrLiMMqL0IHtLr2CmK" TargetMode="External"/><Relationship Id="rId653" Type="http://schemas.openxmlformats.org/officeDocument/2006/relationships/hyperlink" Target="https://talan.bank.gov.ua/get-user-certificate/o1xrLABkc-kcLP4idZrp" TargetMode="External"/><Relationship Id="rId1076" Type="http://schemas.openxmlformats.org/officeDocument/2006/relationships/hyperlink" Target="https://talan.bank.gov.ua/get-user-certificate/o1xrLvXBXbIVRPYi6FI8" TargetMode="External"/><Relationship Id="rId1283" Type="http://schemas.openxmlformats.org/officeDocument/2006/relationships/hyperlink" Target="https://talan.bank.gov.ua/get-user-certificate/o1xrLBKEIVtBNcdvhElG" TargetMode="External"/><Relationship Id="rId1490" Type="http://schemas.openxmlformats.org/officeDocument/2006/relationships/hyperlink" Target="https://talan.bank.gov.ua/get-user-certificate/o1xrLCLUa4IoLuzFzwYW" TargetMode="External"/><Relationship Id="rId306" Type="http://schemas.openxmlformats.org/officeDocument/2006/relationships/hyperlink" Target="https://talan.bank.gov.ua/get-user-certificate/o1xrLHETvvbav1cRMhQY" TargetMode="External"/><Relationship Id="rId860" Type="http://schemas.openxmlformats.org/officeDocument/2006/relationships/hyperlink" Target="https://talan.bank.gov.ua/get-user-certificate/o1xrLHYJVYUDIA9gXNls" TargetMode="External"/><Relationship Id="rId958" Type="http://schemas.openxmlformats.org/officeDocument/2006/relationships/hyperlink" Target="https://talan.bank.gov.ua/get-user-certificate/o1xrL3LbRGGuCDTQKO_U" TargetMode="External"/><Relationship Id="rId1143" Type="http://schemas.openxmlformats.org/officeDocument/2006/relationships/hyperlink" Target="https://talan.bank.gov.ua/get-user-certificate/o1xrLfU6dzdQtK5xWV_v" TargetMode="External"/><Relationship Id="rId1588" Type="http://schemas.openxmlformats.org/officeDocument/2006/relationships/hyperlink" Target="https://talan.bank.gov.ua/get-user-certificate/o1xrLIyKx1LuzAlOYh51" TargetMode="External"/><Relationship Id="rId1795" Type="http://schemas.openxmlformats.org/officeDocument/2006/relationships/hyperlink" Target="https://talan.bank.gov.ua/get-user-certificate/o1xrLE1urYkfofMaA8jP" TargetMode="External"/><Relationship Id="rId87" Type="http://schemas.openxmlformats.org/officeDocument/2006/relationships/hyperlink" Target="https://talan.bank.gov.ua/get-user-certificate/o1xrLjfVEFdnoMbMxDE4" TargetMode="External"/><Relationship Id="rId513" Type="http://schemas.openxmlformats.org/officeDocument/2006/relationships/hyperlink" Target="https://talan.bank.gov.ua/get-user-certificate/o1xrLF1X_1xrH7iIg22l" TargetMode="External"/><Relationship Id="rId720" Type="http://schemas.openxmlformats.org/officeDocument/2006/relationships/hyperlink" Target="https://talan.bank.gov.ua/get-user-certificate/o1xrLDZBzM_4pM--3HeS" TargetMode="External"/><Relationship Id="rId818" Type="http://schemas.openxmlformats.org/officeDocument/2006/relationships/hyperlink" Target="https://talan.bank.gov.ua/get-user-certificate/o1xrLmLkdXHoZW9scNBP" TargetMode="External"/><Relationship Id="rId1350" Type="http://schemas.openxmlformats.org/officeDocument/2006/relationships/hyperlink" Target="https://talan.bank.gov.ua/get-user-certificate/o1xrLbGTInIX-5aflXDM" TargetMode="External"/><Relationship Id="rId1448" Type="http://schemas.openxmlformats.org/officeDocument/2006/relationships/hyperlink" Target="https://talan.bank.gov.ua/get-user-certificate/o1xrLkwbQc_o100slvVf" TargetMode="External"/><Relationship Id="rId1655" Type="http://schemas.openxmlformats.org/officeDocument/2006/relationships/hyperlink" Target="https://talan.bank.gov.ua/get-user-certificate/o1xrLxx1B1EcGx62wc5E" TargetMode="External"/><Relationship Id="rId1003" Type="http://schemas.openxmlformats.org/officeDocument/2006/relationships/hyperlink" Target="https://talan.bank.gov.ua/get-user-certificate/o1xrLv9Wpq_sYdttHKjP" TargetMode="External"/><Relationship Id="rId1210" Type="http://schemas.openxmlformats.org/officeDocument/2006/relationships/hyperlink" Target="https://talan.bank.gov.ua/get-user-certificate/o1xrLbnQ2VlKyh722v8a" TargetMode="External"/><Relationship Id="rId1308" Type="http://schemas.openxmlformats.org/officeDocument/2006/relationships/hyperlink" Target="https://talan.bank.gov.ua/get-user-certificate/o1xrL5iZZbYqfFBUfWM_" TargetMode="External"/><Relationship Id="rId1862" Type="http://schemas.openxmlformats.org/officeDocument/2006/relationships/hyperlink" Target="https://talan.bank.gov.ua/get-user-certificate/o1xrL05l5shJt-Uu5LS_" TargetMode="External"/><Relationship Id="rId1515" Type="http://schemas.openxmlformats.org/officeDocument/2006/relationships/hyperlink" Target="https://talan.bank.gov.ua/get-user-certificate/o1xrLPmOk6t4dMl3reER" TargetMode="External"/><Relationship Id="rId1722" Type="http://schemas.openxmlformats.org/officeDocument/2006/relationships/hyperlink" Target="https://talan.bank.gov.ua/get-user-certificate/o1xrLHwK-RpJyYFwDo-i" TargetMode="External"/><Relationship Id="rId14" Type="http://schemas.openxmlformats.org/officeDocument/2006/relationships/hyperlink" Target="https://talan.bank.gov.ua/get-user-certificate/o1xrLIpO1Lscla5ZxLMu" TargetMode="External"/><Relationship Id="rId163" Type="http://schemas.openxmlformats.org/officeDocument/2006/relationships/hyperlink" Target="https://talan.bank.gov.ua/get-user-certificate/o1xrLsVbcJwnyn7HqOzs" TargetMode="External"/><Relationship Id="rId370" Type="http://schemas.openxmlformats.org/officeDocument/2006/relationships/hyperlink" Target="https://talan.bank.gov.ua/get-user-certificate/o1xrLl--Bkqiw3Ht1sCm" TargetMode="External"/><Relationship Id="rId230" Type="http://schemas.openxmlformats.org/officeDocument/2006/relationships/hyperlink" Target="https://talan.bank.gov.ua/get-user-certificate/o1xrLBeeC4SEyTdR1QRg" TargetMode="External"/><Relationship Id="rId468" Type="http://schemas.openxmlformats.org/officeDocument/2006/relationships/hyperlink" Target="https://talan.bank.gov.ua/get-user-certificate/o1xrLLWLqHEqGpjonUJU" TargetMode="External"/><Relationship Id="rId675" Type="http://schemas.openxmlformats.org/officeDocument/2006/relationships/hyperlink" Target="https://talan.bank.gov.ua/get-user-certificate/o1xrLwIhIEBxEm9OfbK-" TargetMode="External"/><Relationship Id="rId882" Type="http://schemas.openxmlformats.org/officeDocument/2006/relationships/hyperlink" Target="https://talan.bank.gov.ua/get-user-certificate/o1xrLFw3y-EpEioV0Qd4" TargetMode="External"/><Relationship Id="rId1098" Type="http://schemas.openxmlformats.org/officeDocument/2006/relationships/hyperlink" Target="https://talan.bank.gov.ua/get-user-certificate/o1xrLgmaDGTJsIB6HQ-Q" TargetMode="External"/><Relationship Id="rId328" Type="http://schemas.openxmlformats.org/officeDocument/2006/relationships/hyperlink" Target="https://talan.bank.gov.ua/get-user-certificate/o1xrLN1m2so8gUfCgD1i" TargetMode="External"/><Relationship Id="rId535" Type="http://schemas.openxmlformats.org/officeDocument/2006/relationships/hyperlink" Target="https://talan.bank.gov.ua/get-user-certificate/o1xrLYKC6arZSp0KA0ZZ" TargetMode="External"/><Relationship Id="rId742" Type="http://schemas.openxmlformats.org/officeDocument/2006/relationships/hyperlink" Target="https://talan.bank.gov.ua/get-user-certificate/o1xrLJVG8g6wMCWgYO8E" TargetMode="External"/><Relationship Id="rId1165" Type="http://schemas.openxmlformats.org/officeDocument/2006/relationships/hyperlink" Target="https://talan.bank.gov.ua/get-user-certificate/o1xrL7_Stv9DiZ3htkxX" TargetMode="External"/><Relationship Id="rId1372" Type="http://schemas.openxmlformats.org/officeDocument/2006/relationships/hyperlink" Target="https://talan.bank.gov.ua/get-user-certificate/o1xrLSeEG7Ohjvjfa4Vp" TargetMode="External"/><Relationship Id="rId602" Type="http://schemas.openxmlformats.org/officeDocument/2006/relationships/hyperlink" Target="https://talan.bank.gov.ua/get-user-certificate/o1xrLvSd6o2L5jRPuwyG" TargetMode="External"/><Relationship Id="rId1025" Type="http://schemas.openxmlformats.org/officeDocument/2006/relationships/hyperlink" Target="https://talan.bank.gov.ua/get-user-certificate/o1xrLXXvreaSrxwn2CYR" TargetMode="External"/><Relationship Id="rId1232" Type="http://schemas.openxmlformats.org/officeDocument/2006/relationships/hyperlink" Target="https://talan.bank.gov.ua/get-user-certificate/o1xrLdE-AhcXZ1uFRZPc" TargetMode="External"/><Relationship Id="rId1677" Type="http://schemas.openxmlformats.org/officeDocument/2006/relationships/hyperlink" Target="https://talan.bank.gov.ua/get-user-certificate/o1xrLXIyHsbdfXcODJ4r" TargetMode="External"/><Relationship Id="rId1884" Type="http://schemas.openxmlformats.org/officeDocument/2006/relationships/hyperlink" Target="https://talan.bank.gov.ua/get-user-certificate/o1xrLsuekajnHg4-e5j9" TargetMode="External"/><Relationship Id="rId907" Type="http://schemas.openxmlformats.org/officeDocument/2006/relationships/hyperlink" Target="https://talan.bank.gov.ua/get-user-certificate/o1xrLuiQexvkdxyBQ6Ws" TargetMode="External"/><Relationship Id="rId1537" Type="http://schemas.openxmlformats.org/officeDocument/2006/relationships/hyperlink" Target="https://talan.bank.gov.ua/get-user-certificate/o1xrLl469Kl693XlJd8z" TargetMode="External"/><Relationship Id="rId1744" Type="http://schemas.openxmlformats.org/officeDocument/2006/relationships/hyperlink" Target="https://talan.bank.gov.ua/get-user-certificate/o1xrLzPHSzdrPV9wJUOA" TargetMode="External"/><Relationship Id="rId36" Type="http://schemas.openxmlformats.org/officeDocument/2006/relationships/hyperlink" Target="https://talan.bank.gov.ua/get-user-certificate/o1xrLW2hTXZsjwE9TloY" TargetMode="External"/><Relationship Id="rId1604" Type="http://schemas.openxmlformats.org/officeDocument/2006/relationships/hyperlink" Target="https://talan.bank.gov.ua/get-user-certificate/o1xrLoryAMGFacYWzAZ2" TargetMode="External"/><Relationship Id="rId185" Type="http://schemas.openxmlformats.org/officeDocument/2006/relationships/hyperlink" Target="https://talan.bank.gov.ua/get-user-certificate/o1xrLbqLC3TCtgaPfFu4" TargetMode="External"/><Relationship Id="rId1811" Type="http://schemas.openxmlformats.org/officeDocument/2006/relationships/hyperlink" Target="https://talan.bank.gov.ua/get-user-certificate/o1xrL_Yu0CZMaYf-LxBX" TargetMode="External"/><Relationship Id="rId1909" Type="http://schemas.openxmlformats.org/officeDocument/2006/relationships/hyperlink" Target="https://talan.bank.gov.ua/get-user-certificate/o1xrLv0RV5KbWfLQZ8ft" TargetMode="External"/><Relationship Id="rId392" Type="http://schemas.openxmlformats.org/officeDocument/2006/relationships/hyperlink" Target="https://talan.bank.gov.ua/get-user-certificate/o1xrLv4gEC1JXW8GkLxJ" TargetMode="External"/><Relationship Id="rId697" Type="http://schemas.openxmlformats.org/officeDocument/2006/relationships/hyperlink" Target="https://talan.bank.gov.ua/get-user-certificate/o1xrLE-iOzuvinjmee00" TargetMode="External"/><Relationship Id="rId252" Type="http://schemas.openxmlformats.org/officeDocument/2006/relationships/hyperlink" Target="https://talan.bank.gov.ua/get-user-certificate/o1xrLxXZPKjBErnCsJ_e" TargetMode="External"/><Relationship Id="rId1187" Type="http://schemas.openxmlformats.org/officeDocument/2006/relationships/hyperlink" Target="https://talan.bank.gov.ua/get-user-certificate/o1xrLsRRS78x-Xh54aAg" TargetMode="External"/><Relationship Id="rId112" Type="http://schemas.openxmlformats.org/officeDocument/2006/relationships/hyperlink" Target="https://talan.bank.gov.ua/get-user-certificate/o1xrL5yPzxHUQ5kchcA_" TargetMode="External"/><Relationship Id="rId557" Type="http://schemas.openxmlformats.org/officeDocument/2006/relationships/hyperlink" Target="https://talan.bank.gov.ua/get-user-certificate/o1xrLsAqiUeG7vpYAMD9" TargetMode="External"/><Relationship Id="rId764" Type="http://schemas.openxmlformats.org/officeDocument/2006/relationships/hyperlink" Target="https://talan.bank.gov.ua/get-user-certificate/o1xrL1IhnibfEXJeOTC9" TargetMode="External"/><Relationship Id="rId971" Type="http://schemas.openxmlformats.org/officeDocument/2006/relationships/hyperlink" Target="https://talan.bank.gov.ua/get-user-certificate/o1xrLzrc0SylXFg6GkjZ" TargetMode="External"/><Relationship Id="rId1394" Type="http://schemas.openxmlformats.org/officeDocument/2006/relationships/hyperlink" Target="https://talan.bank.gov.ua/get-user-certificate/o1xrLdRQeEkSQIhgLef1" TargetMode="External"/><Relationship Id="rId1699" Type="http://schemas.openxmlformats.org/officeDocument/2006/relationships/hyperlink" Target="https://talan.bank.gov.ua/get-user-certificate/o1xrLwsrPIpo82Hd5xxK" TargetMode="External"/><Relationship Id="rId417" Type="http://schemas.openxmlformats.org/officeDocument/2006/relationships/hyperlink" Target="https://talan.bank.gov.ua/get-user-certificate/o1xrL7wpFWQB1kqaL7RX" TargetMode="External"/><Relationship Id="rId624" Type="http://schemas.openxmlformats.org/officeDocument/2006/relationships/hyperlink" Target="https://talan.bank.gov.ua/get-user-certificate/o1xrLfoT5rjlG7FaVgoF" TargetMode="External"/><Relationship Id="rId831" Type="http://schemas.openxmlformats.org/officeDocument/2006/relationships/hyperlink" Target="https://talan.bank.gov.ua/get-user-certificate/o1xrLr730Uu8pnJC7KAv" TargetMode="External"/><Relationship Id="rId1047" Type="http://schemas.openxmlformats.org/officeDocument/2006/relationships/hyperlink" Target="https://talan.bank.gov.ua/get-user-certificate/o1xrLQ6W0i8H5ca9QANa" TargetMode="External"/><Relationship Id="rId1254" Type="http://schemas.openxmlformats.org/officeDocument/2006/relationships/hyperlink" Target="https://talan.bank.gov.ua/get-user-certificate/o1xrLtWaU0aH55Xm_3y-" TargetMode="External"/><Relationship Id="rId1461" Type="http://schemas.openxmlformats.org/officeDocument/2006/relationships/hyperlink" Target="https://talan.bank.gov.ua/get-user-certificate/o1xrLMrMukgO0Gu8Byei" TargetMode="External"/><Relationship Id="rId929" Type="http://schemas.openxmlformats.org/officeDocument/2006/relationships/hyperlink" Target="https://talan.bank.gov.ua/get-user-certificate/o1xrLobw3S6ZF99IPyY0" TargetMode="External"/><Relationship Id="rId1114" Type="http://schemas.openxmlformats.org/officeDocument/2006/relationships/hyperlink" Target="https://talan.bank.gov.ua/get-user-certificate/o1xrLL6cPRwfP5D9-HVj" TargetMode="External"/><Relationship Id="rId1321" Type="http://schemas.openxmlformats.org/officeDocument/2006/relationships/hyperlink" Target="https://talan.bank.gov.ua/get-user-certificate/o1xrLZM5hd2dVgNpoNv4" TargetMode="External"/><Relationship Id="rId1559" Type="http://schemas.openxmlformats.org/officeDocument/2006/relationships/hyperlink" Target="https://talan.bank.gov.ua/get-user-certificate/o1xrLazN2MaPKy-jbJGi" TargetMode="External"/><Relationship Id="rId1766" Type="http://schemas.openxmlformats.org/officeDocument/2006/relationships/hyperlink" Target="https://talan.bank.gov.ua/get-user-certificate/o1xrL5q2J0y-5erD49pO" TargetMode="External"/><Relationship Id="rId58" Type="http://schemas.openxmlformats.org/officeDocument/2006/relationships/hyperlink" Target="https://talan.bank.gov.ua/get-user-certificate/o1xrL9bRTC6j01_kfo0Y" TargetMode="External"/><Relationship Id="rId1419" Type="http://schemas.openxmlformats.org/officeDocument/2006/relationships/hyperlink" Target="https://talan.bank.gov.ua/get-user-certificate/o1xrLqcY9WzMZ2s0YvSY" TargetMode="External"/><Relationship Id="rId1626" Type="http://schemas.openxmlformats.org/officeDocument/2006/relationships/hyperlink" Target="https://talan.bank.gov.ua/get-user-certificate/o1xrL1AUS1gYw63tt5qo" TargetMode="External"/><Relationship Id="rId1833" Type="http://schemas.openxmlformats.org/officeDocument/2006/relationships/hyperlink" Target="https://talan.bank.gov.ua/get-user-certificate/o1xrLrlQWFbJVw3ciwBo" TargetMode="External"/><Relationship Id="rId1900" Type="http://schemas.openxmlformats.org/officeDocument/2006/relationships/hyperlink" Target="https://talan.bank.gov.ua/get-user-certificate/o1xrL2vEqkurEGY8JRXn" TargetMode="External"/><Relationship Id="rId274" Type="http://schemas.openxmlformats.org/officeDocument/2006/relationships/hyperlink" Target="https://talan.bank.gov.ua/get-user-certificate/o1xrLQlyomA0FCze-jN8" TargetMode="External"/><Relationship Id="rId481" Type="http://schemas.openxmlformats.org/officeDocument/2006/relationships/hyperlink" Target="https://talan.bank.gov.ua/get-user-certificate/o1xrLUbfOFAN_95-4qqv" TargetMode="External"/><Relationship Id="rId134" Type="http://schemas.openxmlformats.org/officeDocument/2006/relationships/hyperlink" Target="https://talan.bank.gov.ua/get-user-certificate/o1xrLpt8Lb3eA23U9n68" TargetMode="External"/><Relationship Id="rId579" Type="http://schemas.openxmlformats.org/officeDocument/2006/relationships/hyperlink" Target="https://talan.bank.gov.ua/get-user-certificate/o1xrL63OHp3Gr3-EN4fN" TargetMode="External"/><Relationship Id="rId786" Type="http://schemas.openxmlformats.org/officeDocument/2006/relationships/hyperlink" Target="https://talan.bank.gov.ua/get-user-certificate/o1xrLMx5RinO52dypqbo" TargetMode="External"/><Relationship Id="rId993" Type="http://schemas.openxmlformats.org/officeDocument/2006/relationships/hyperlink" Target="https://talan.bank.gov.ua/get-user-certificate/o1xrLojtN50aRshi_a2t" TargetMode="External"/><Relationship Id="rId341" Type="http://schemas.openxmlformats.org/officeDocument/2006/relationships/hyperlink" Target="https://talan.bank.gov.ua/get-user-certificate/o1xrLU-MHaRrUyp7IURo" TargetMode="External"/><Relationship Id="rId439" Type="http://schemas.openxmlformats.org/officeDocument/2006/relationships/hyperlink" Target="https://talan.bank.gov.ua/get-user-certificate/o1xrLSk7FtjrgbkrMSUR" TargetMode="External"/><Relationship Id="rId646" Type="http://schemas.openxmlformats.org/officeDocument/2006/relationships/hyperlink" Target="https://talan.bank.gov.ua/get-user-certificate/o1xrLZGufxpczOYJiCaB" TargetMode="External"/><Relationship Id="rId1069" Type="http://schemas.openxmlformats.org/officeDocument/2006/relationships/hyperlink" Target="https://talan.bank.gov.ua/get-user-certificate/o1xrLU4C3GIDeYdErg60" TargetMode="External"/><Relationship Id="rId1276" Type="http://schemas.openxmlformats.org/officeDocument/2006/relationships/hyperlink" Target="https://talan.bank.gov.ua/get-user-certificate/o1xrLCtJlKvfR5jfBYls" TargetMode="External"/><Relationship Id="rId1483" Type="http://schemas.openxmlformats.org/officeDocument/2006/relationships/hyperlink" Target="https://talan.bank.gov.ua/get-user-certificate/o1xrLdyVvWjZOz2YF35c" TargetMode="External"/><Relationship Id="rId201" Type="http://schemas.openxmlformats.org/officeDocument/2006/relationships/hyperlink" Target="https://talan.bank.gov.ua/get-user-certificate/o1xrLd-6zBOsolqL_nvg" TargetMode="External"/><Relationship Id="rId506" Type="http://schemas.openxmlformats.org/officeDocument/2006/relationships/hyperlink" Target="https://talan.bank.gov.ua/get-user-certificate/o1xrLImdpEnzCrhlOVnd" TargetMode="External"/><Relationship Id="rId853" Type="http://schemas.openxmlformats.org/officeDocument/2006/relationships/hyperlink" Target="https://talan.bank.gov.ua/get-user-certificate/o1xrLYUbeKS8PhOHblDQ" TargetMode="External"/><Relationship Id="rId1136" Type="http://schemas.openxmlformats.org/officeDocument/2006/relationships/hyperlink" Target="https://talan.bank.gov.ua/get-user-certificate/o1xrLt41eV-g0kB8E8e2" TargetMode="External"/><Relationship Id="rId1690" Type="http://schemas.openxmlformats.org/officeDocument/2006/relationships/hyperlink" Target="https://talan.bank.gov.ua/get-user-certificate/o1xrLO91fwAuajH3XLFe" TargetMode="External"/><Relationship Id="rId1788" Type="http://schemas.openxmlformats.org/officeDocument/2006/relationships/hyperlink" Target="https://talan.bank.gov.ua/get-user-certificate/o1xrLb-wt8kliEeUSS56" TargetMode="External"/><Relationship Id="rId713" Type="http://schemas.openxmlformats.org/officeDocument/2006/relationships/hyperlink" Target="https://talan.bank.gov.ua/get-user-certificate/o1xrLOCM257Kr4zlj7Ap" TargetMode="External"/><Relationship Id="rId920" Type="http://schemas.openxmlformats.org/officeDocument/2006/relationships/hyperlink" Target="https://talan.bank.gov.ua/get-user-certificate/o1xrLa9oCMRCivCmeZ_D" TargetMode="External"/><Relationship Id="rId1343" Type="http://schemas.openxmlformats.org/officeDocument/2006/relationships/hyperlink" Target="https://talan.bank.gov.ua/get-user-certificate/o1xrLxiFrrdZ2n3dWDXC" TargetMode="External"/><Relationship Id="rId1550" Type="http://schemas.openxmlformats.org/officeDocument/2006/relationships/hyperlink" Target="https://talan.bank.gov.ua/get-user-certificate/o1xrLmyi4PwCZZQmMNKB" TargetMode="External"/><Relationship Id="rId1648" Type="http://schemas.openxmlformats.org/officeDocument/2006/relationships/hyperlink" Target="https://talan.bank.gov.ua/get-user-certificate/o1xrLpZ679nefzs8I-Wp" TargetMode="External"/><Relationship Id="rId1203" Type="http://schemas.openxmlformats.org/officeDocument/2006/relationships/hyperlink" Target="https://talan.bank.gov.ua/get-user-certificate/o1xrLnsKgKosCjbt95Pi" TargetMode="External"/><Relationship Id="rId1410" Type="http://schemas.openxmlformats.org/officeDocument/2006/relationships/hyperlink" Target="https://talan.bank.gov.ua/get-user-certificate/o1xrLdgszWB2lLSYn3o5" TargetMode="External"/><Relationship Id="rId1508" Type="http://schemas.openxmlformats.org/officeDocument/2006/relationships/hyperlink" Target="https://talan.bank.gov.ua/get-user-certificate/o1xrLywgyajeVhjOwiM4" TargetMode="External"/><Relationship Id="rId1855" Type="http://schemas.openxmlformats.org/officeDocument/2006/relationships/hyperlink" Target="https://talan.bank.gov.ua/get-user-certificate/o1xrLllbQuuQBcNeWigf" TargetMode="External"/><Relationship Id="rId1715" Type="http://schemas.openxmlformats.org/officeDocument/2006/relationships/hyperlink" Target="https://talan.bank.gov.ua/get-user-certificate/o1xrL2a_pMZ0C9uEBIIy" TargetMode="External"/><Relationship Id="rId1922" Type="http://schemas.openxmlformats.org/officeDocument/2006/relationships/hyperlink" Target="https://talan.bank.gov.ua/get-user-certificate/o1xrLNt9vXVLMfGrP8UA" TargetMode="External"/><Relationship Id="rId296" Type="http://schemas.openxmlformats.org/officeDocument/2006/relationships/hyperlink" Target="https://talan.bank.gov.ua/get-user-certificate/o1xrLtFLg0RlK3nHREwa" TargetMode="External"/><Relationship Id="rId156" Type="http://schemas.openxmlformats.org/officeDocument/2006/relationships/hyperlink" Target="https://talan.bank.gov.ua/get-user-certificate/o1xrLta3H7AFuZIgT3Vw" TargetMode="External"/><Relationship Id="rId363" Type="http://schemas.openxmlformats.org/officeDocument/2006/relationships/hyperlink" Target="https://talan.bank.gov.ua/get-user-certificate/o1xrL8GHKBgDVzq5K9ml" TargetMode="External"/><Relationship Id="rId570" Type="http://schemas.openxmlformats.org/officeDocument/2006/relationships/hyperlink" Target="https://talan.bank.gov.ua/get-user-certificate/o1xrLc_qPb6rTtOoNJ7t" TargetMode="External"/><Relationship Id="rId223" Type="http://schemas.openxmlformats.org/officeDocument/2006/relationships/hyperlink" Target="https://talan.bank.gov.ua/get-user-certificate/o1xrL1ZciGWm_-K3Kr7S" TargetMode="External"/><Relationship Id="rId430" Type="http://schemas.openxmlformats.org/officeDocument/2006/relationships/hyperlink" Target="https://talan.bank.gov.ua/get-user-certificate/o1xrLhSv4uy6VesRg_YM" TargetMode="External"/><Relationship Id="rId668" Type="http://schemas.openxmlformats.org/officeDocument/2006/relationships/hyperlink" Target="https://talan.bank.gov.ua/get-user-certificate/o1xrLUvx_4GstZVtUY26" TargetMode="External"/><Relationship Id="rId875" Type="http://schemas.openxmlformats.org/officeDocument/2006/relationships/hyperlink" Target="https://talan.bank.gov.ua/get-user-certificate/o1xrL8t5JsPofsIHe_dw" TargetMode="External"/><Relationship Id="rId1060" Type="http://schemas.openxmlformats.org/officeDocument/2006/relationships/hyperlink" Target="https://talan.bank.gov.ua/get-user-certificate/o1xrLII46rTty44pfwJJ" TargetMode="External"/><Relationship Id="rId1298" Type="http://schemas.openxmlformats.org/officeDocument/2006/relationships/hyperlink" Target="https://talan.bank.gov.ua/get-user-certificate/o1xrLbmV8oo8eUM9yw0K" TargetMode="External"/><Relationship Id="rId528" Type="http://schemas.openxmlformats.org/officeDocument/2006/relationships/hyperlink" Target="https://talan.bank.gov.ua/get-user-certificate/o1xrLBHddv7kzVdrB_Fs" TargetMode="External"/><Relationship Id="rId735" Type="http://schemas.openxmlformats.org/officeDocument/2006/relationships/hyperlink" Target="https://talan.bank.gov.ua/get-user-certificate/o1xrLdh2xLWJucBf44aa" TargetMode="External"/><Relationship Id="rId942" Type="http://schemas.openxmlformats.org/officeDocument/2006/relationships/hyperlink" Target="https://talan.bank.gov.ua/get-user-certificate/o1xrLmWIvYn7-MKJ8tqB" TargetMode="External"/><Relationship Id="rId1158" Type="http://schemas.openxmlformats.org/officeDocument/2006/relationships/hyperlink" Target="https://talan.bank.gov.ua/get-user-certificate/o1xrLj8B-TlHsn-fXTQm" TargetMode="External"/><Relationship Id="rId1365" Type="http://schemas.openxmlformats.org/officeDocument/2006/relationships/hyperlink" Target="https://talan.bank.gov.ua/get-user-certificate/o1xrLuFz5-YFr26FnLRA" TargetMode="External"/><Relationship Id="rId1572" Type="http://schemas.openxmlformats.org/officeDocument/2006/relationships/hyperlink" Target="https://talan.bank.gov.ua/get-user-certificate/o1xrLY6_bnDYHetvPmOf" TargetMode="External"/><Relationship Id="rId1018" Type="http://schemas.openxmlformats.org/officeDocument/2006/relationships/hyperlink" Target="https://talan.bank.gov.ua/get-user-certificate/o1xrL51VFUBc-WYEJalM" TargetMode="External"/><Relationship Id="rId1225" Type="http://schemas.openxmlformats.org/officeDocument/2006/relationships/hyperlink" Target="https://talan.bank.gov.ua/get-user-certificate/o1xrLY2kpagzmr3WX5yZ" TargetMode="External"/><Relationship Id="rId1432" Type="http://schemas.openxmlformats.org/officeDocument/2006/relationships/hyperlink" Target="https://talan.bank.gov.ua/get-user-certificate/o1xrL0-54jtx8FKH0VjE" TargetMode="External"/><Relationship Id="rId1877" Type="http://schemas.openxmlformats.org/officeDocument/2006/relationships/hyperlink" Target="https://talan.bank.gov.ua/get-user-certificate/o1xrLildaygifXj4X4TG" TargetMode="External"/><Relationship Id="rId71" Type="http://schemas.openxmlformats.org/officeDocument/2006/relationships/hyperlink" Target="https://talan.bank.gov.ua/get-user-certificate/o1xrLTKpLdPAxbOTaoV5" TargetMode="External"/><Relationship Id="rId802" Type="http://schemas.openxmlformats.org/officeDocument/2006/relationships/hyperlink" Target="https://talan.bank.gov.ua/get-user-certificate/o1xrLX4fAwX8GP082icv" TargetMode="External"/><Relationship Id="rId1737" Type="http://schemas.openxmlformats.org/officeDocument/2006/relationships/hyperlink" Target="https://talan.bank.gov.ua/get-user-certificate/o1xrLm7OIYiKeKETmbS_" TargetMode="External"/><Relationship Id="rId1944" Type="http://schemas.openxmlformats.org/officeDocument/2006/relationships/hyperlink" Target="https://talan.bank.gov.ua/get-user-certificate/FVD10TGlgVLw06B6nu-7" TargetMode="External"/><Relationship Id="rId29" Type="http://schemas.openxmlformats.org/officeDocument/2006/relationships/hyperlink" Target="https://talan.bank.gov.ua/get-user-certificate/o1xrLIPmjofXHkHhhjMr" TargetMode="External"/><Relationship Id="rId178" Type="http://schemas.openxmlformats.org/officeDocument/2006/relationships/hyperlink" Target="https://talan.bank.gov.ua/get-user-certificate/o1xrLGuI8VsbaiLmk5N_" TargetMode="External"/><Relationship Id="rId1804" Type="http://schemas.openxmlformats.org/officeDocument/2006/relationships/hyperlink" Target="https://talan.bank.gov.ua/get-user-certificate/o1xrLJvs8aB1iSBj9-7y" TargetMode="External"/><Relationship Id="rId385" Type="http://schemas.openxmlformats.org/officeDocument/2006/relationships/hyperlink" Target="https://talan.bank.gov.ua/get-user-certificate/o1xrL4BA_j0m-Hi0pv33" TargetMode="External"/><Relationship Id="rId592" Type="http://schemas.openxmlformats.org/officeDocument/2006/relationships/hyperlink" Target="https://talan.bank.gov.ua/get-user-certificate/o1xrLqr41-J5LKufDIw-" TargetMode="External"/><Relationship Id="rId245" Type="http://schemas.openxmlformats.org/officeDocument/2006/relationships/hyperlink" Target="https://talan.bank.gov.ua/get-user-certificate/o1xrLiROrf756N9bEYMX" TargetMode="External"/><Relationship Id="rId452" Type="http://schemas.openxmlformats.org/officeDocument/2006/relationships/hyperlink" Target="https://talan.bank.gov.ua/get-user-certificate/o1xrLt3vwl2aJvRBFgmH" TargetMode="External"/><Relationship Id="rId897" Type="http://schemas.openxmlformats.org/officeDocument/2006/relationships/hyperlink" Target="https://talan.bank.gov.ua/get-user-certificate/o1xrLLn7UQcnf2FdWnFI" TargetMode="External"/><Relationship Id="rId1082" Type="http://schemas.openxmlformats.org/officeDocument/2006/relationships/hyperlink" Target="https://talan.bank.gov.ua/get-user-certificate/o1xrLRM96MsiaCuyAOHC" TargetMode="External"/><Relationship Id="rId105" Type="http://schemas.openxmlformats.org/officeDocument/2006/relationships/hyperlink" Target="https://talan.bank.gov.ua/get-user-certificate/o1xrL1iUHKqvl1l9Gdi9" TargetMode="External"/><Relationship Id="rId312" Type="http://schemas.openxmlformats.org/officeDocument/2006/relationships/hyperlink" Target="https://talan.bank.gov.ua/get-user-certificate/o1xrLuGRkH1nrps3vKwy" TargetMode="External"/><Relationship Id="rId757" Type="http://schemas.openxmlformats.org/officeDocument/2006/relationships/hyperlink" Target="https://talan.bank.gov.ua/get-user-certificate/o1xrLBCooVTEtHagb5hg" TargetMode="External"/><Relationship Id="rId964" Type="http://schemas.openxmlformats.org/officeDocument/2006/relationships/hyperlink" Target="https://talan.bank.gov.ua/get-user-certificate/o1xrLVG5b-YBoUlshsH0" TargetMode="External"/><Relationship Id="rId1387" Type="http://schemas.openxmlformats.org/officeDocument/2006/relationships/hyperlink" Target="https://talan.bank.gov.ua/get-user-certificate/o1xrLD8vs3i3HeCqWHTg" TargetMode="External"/><Relationship Id="rId1594" Type="http://schemas.openxmlformats.org/officeDocument/2006/relationships/hyperlink" Target="https://talan.bank.gov.ua/get-user-certificate/o1xrL64r7qyCHGb4W9bo" TargetMode="External"/><Relationship Id="rId93" Type="http://schemas.openxmlformats.org/officeDocument/2006/relationships/hyperlink" Target="https://talan.bank.gov.ua/get-user-certificate/o1xrLGEwKoag3zeMYCPO" TargetMode="External"/><Relationship Id="rId617" Type="http://schemas.openxmlformats.org/officeDocument/2006/relationships/hyperlink" Target="https://talan.bank.gov.ua/get-user-certificate/o1xrLLsxN1dfukgyB_t-" TargetMode="External"/><Relationship Id="rId824" Type="http://schemas.openxmlformats.org/officeDocument/2006/relationships/hyperlink" Target="https://talan.bank.gov.ua/get-user-certificate/o1xrLKcO2HSQKqjXGOs-" TargetMode="External"/><Relationship Id="rId1247" Type="http://schemas.openxmlformats.org/officeDocument/2006/relationships/hyperlink" Target="https://talan.bank.gov.ua/get-user-certificate/o1xrLBG1_3Uv9hFe0STK" TargetMode="External"/><Relationship Id="rId1454" Type="http://schemas.openxmlformats.org/officeDocument/2006/relationships/hyperlink" Target="https://talan.bank.gov.ua/get-user-certificate/o1xrLdaT7mf6YW9KuAjY" TargetMode="External"/><Relationship Id="rId1661" Type="http://schemas.openxmlformats.org/officeDocument/2006/relationships/hyperlink" Target="https://talan.bank.gov.ua/get-user-certificate/o1xrLolTNZASASbd4t9I" TargetMode="External"/><Relationship Id="rId1899" Type="http://schemas.openxmlformats.org/officeDocument/2006/relationships/hyperlink" Target="https://talan.bank.gov.ua/get-user-certificate/o1xrL-ul2GEn1dGQwCqJ" TargetMode="External"/><Relationship Id="rId1107" Type="http://schemas.openxmlformats.org/officeDocument/2006/relationships/hyperlink" Target="https://talan.bank.gov.ua/get-user-certificate/o1xrLlmsWvBNQhWl4WJ-" TargetMode="External"/><Relationship Id="rId1314" Type="http://schemas.openxmlformats.org/officeDocument/2006/relationships/hyperlink" Target="https://talan.bank.gov.ua/get-user-certificate/o1xrL9lBpt5mdJdOpgNT" TargetMode="External"/><Relationship Id="rId1521" Type="http://schemas.openxmlformats.org/officeDocument/2006/relationships/hyperlink" Target="https://talan.bank.gov.ua/get-user-certificate/o1xrLbn81qVVF9aDGhoE" TargetMode="External"/><Relationship Id="rId1759" Type="http://schemas.openxmlformats.org/officeDocument/2006/relationships/hyperlink" Target="https://talan.bank.gov.ua/get-user-certificate/o1xrLOLzvh7ZpC2eseRg" TargetMode="External"/><Relationship Id="rId1619" Type="http://schemas.openxmlformats.org/officeDocument/2006/relationships/hyperlink" Target="https://talan.bank.gov.ua/get-user-certificate/o1xrL20MS_njHGKg9225" TargetMode="External"/><Relationship Id="rId1826" Type="http://schemas.openxmlformats.org/officeDocument/2006/relationships/hyperlink" Target="https://talan.bank.gov.ua/get-user-certificate/o1xrLROMkpEr7svIlGaQ" TargetMode="External"/><Relationship Id="rId20" Type="http://schemas.openxmlformats.org/officeDocument/2006/relationships/hyperlink" Target="https://talan.bank.gov.ua/get-user-certificate/o1xrLxVau0fM4Nk2SRC5" TargetMode="External"/><Relationship Id="rId267" Type="http://schemas.openxmlformats.org/officeDocument/2006/relationships/hyperlink" Target="https://talan.bank.gov.ua/get-user-certificate/o1xrLerEer4M167rW10j" TargetMode="External"/><Relationship Id="rId474" Type="http://schemas.openxmlformats.org/officeDocument/2006/relationships/hyperlink" Target="https://talan.bank.gov.ua/get-user-certificate/o1xrL_spkmwE4x_DpLXl" TargetMode="External"/><Relationship Id="rId127" Type="http://schemas.openxmlformats.org/officeDocument/2006/relationships/hyperlink" Target="https://talan.bank.gov.ua/get-user-certificate/o1xrL_lBYVKPyjVBFmEI" TargetMode="External"/><Relationship Id="rId681" Type="http://schemas.openxmlformats.org/officeDocument/2006/relationships/hyperlink" Target="https://talan.bank.gov.ua/get-user-certificate/o1xrLT7IKnMhFPZbH652" TargetMode="External"/><Relationship Id="rId779" Type="http://schemas.openxmlformats.org/officeDocument/2006/relationships/hyperlink" Target="https://talan.bank.gov.ua/get-user-certificate/o1xrLAqa04oLfRzaxFJc" TargetMode="External"/><Relationship Id="rId986" Type="http://schemas.openxmlformats.org/officeDocument/2006/relationships/hyperlink" Target="https://talan.bank.gov.ua/get-user-certificate/o1xrLPd1U0Bf5RZXRv8N" TargetMode="External"/><Relationship Id="rId334" Type="http://schemas.openxmlformats.org/officeDocument/2006/relationships/hyperlink" Target="https://talan.bank.gov.ua/get-user-certificate/o1xrLG3E6IGISZW4Dmik" TargetMode="External"/><Relationship Id="rId541" Type="http://schemas.openxmlformats.org/officeDocument/2006/relationships/hyperlink" Target="https://talan.bank.gov.ua/get-user-certificate/o1xrLezHFDZHpgc0_sRJ" TargetMode="External"/><Relationship Id="rId639" Type="http://schemas.openxmlformats.org/officeDocument/2006/relationships/hyperlink" Target="https://talan.bank.gov.ua/get-user-certificate/o1xrLWayyzfsBPfyn7bb" TargetMode="External"/><Relationship Id="rId1171" Type="http://schemas.openxmlformats.org/officeDocument/2006/relationships/hyperlink" Target="https://talan.bank.gov.ua/get-user-certificate/o1xrLR4qkVKqXoAxLvsE" TargetMode="External"/><Relationship Id="rId1269" Type="http://schemas.openxmlformats.org/officeDocument/2006/relationships/hyperlink" Target="https://talan.bank.gov.ua/get-user-certificate/o1xrLQIhIfWz9cAOKISi" TargetMode="External"/><Relationship Id="rId1476" Type="http://schemas.openxmlformats.org/officeDocument/2006/relationships/hyperlink" Target="https://talan.bank.gov.ua/get-user-certificate/o1xrLIWKLOD_e1SKLVTW" TargetMode="External"/><Relationship Id="rId401" Type="http://schemas.openxmlformats.org/officeDocument/2006/relationships/hyperlink" Target="https://talan.bank.gov.ua/get-user-certificate/o1xrLc-eD8vhO6K3v1PP" TargetMode="External"/><Relationship Id="rId846" Type="http://schemas.openxmlformats.org/officeDocument/2006/relationships/hyperlink" Target="https://talan.bank.gov.ua/get-user-certificate/o1xrLiQKPDiHgIRypnPn" TargetMode="External"/><Relationship Id="rId1031" Type="http://schemas.openxmlformats.org/officeDocument/2006/relationships/hyperlink" Target="https://talan.bank.gov.ua/get-user-certificate/o1xrL4g7Gkn5vGm9N7kx" TargetMode="External"/><Relationship Id="rId1129" Type="http://schemas.openxmlformats.org/officeDocument/2006/relationships/hyperlink" Target="https://talan.bank.gov.ua/get-user-certificate/o1xrLlIp7CNcJ-8IXG2j" TargetMode="External"/><Relationship Id="rId1683" Type="http://schemas.openxmlformats.org/officeDocument/2006/relationships/hyperlink" Target="https://talan.bank.gov.ua/get-user-certificate/o1xrLxRdnzhxNt3rRXzL" TargetMode="External"/><Relationship Id="rId1890" Type="http://schemas.openxmlformats.org/officeDocument/2006/relationships/hyperlink" Target="https://talan.bank.gov.ua/get-user-certificate/o1xrLIt8nUdTK0aFyrs2" TargetMode="External"/><Relationship Id="rId706" Type="http://schemas.openxmlformats.org/officeDocument/2006/relationships/hyperlink" Target="https://talan.bank.gov.ua/get-user-certificate/o1xrL6fT2xWjlal6OMDM" TargetMode="External"/><Relationship Id="rId913" Type="http://schemas.openxmlformats.org/officeDocument/2006/relationships/hyperlink" Target="https://talan.bank.gov.ua/get-user-certificate/o1xrL8-qZJ8uxAJbuDQH" TargetMode="External"/><Relationship Id="rId1336" Type="http://schemas.openxmlformats.org/officeDocument/2006/relationships/hyperlink" Target="https://talan.bank.gov.ua/get-user-certificate/o1xrLEO9Jgreq4HuhPO-" TargetMode="External"/><Relationship Id="rId1543" Type="http://schemas.openxmlformats.org/officeDocument/2006/relationships/hyperlink" Target="https://talan.bank.gov.ua/get-user-certificate/o1xrLOuSIfSJ5P2xeNgv" TargetMode="External"/><Relationship Id="rId1750" Type="http://schemas.openxmlformats.org/officeDocument/2006/relationships/hyperlink" Target="https://talan.bank.gov.ua/get-user-certificate/o1xrLuVMv5SPwxeAGrKV" TargetMode="External"/><Relationship Id="rId42" Type="http://schemas.openxmlformats.org/officeDocument/2006/relationships/hyperlink" Target="https://talan.bank.gov.ua/get-user-certificate/o1xrL-3nTJnzAFK7hf0u" TargetMode="External"/><Relationship Id="rId1403" Type="http://schemas.openxmlformats.org/officeDocument/2006/relationships/hyperlink" Target="https://talan.bank.gov.ua/get-user-certificate/o1xrLXK47h53OLBwWsPG" TargetMode="External"/><Relationship Id="rId1610" Type="http://schemas.openxmlformats.org/officeDocument/2006/relationships/hyperlink" Target="https://talan.bank.gov.ua/get-user-certificate/o1xrLJt627x1b8zNK8f0" TargetMode="External"/><Relationship Id="rId1848" Type="http://schemas.openxmlformats.org/officeDocument/2006/relationships/hyperlink" Target="https://talan.bank.gov.ua/get-user-certificate/o1xrLdNoI1hq2VUVyxFg" TargetMode="External"/><Relationship Id="rId191" Type="http://schemas.openxmlformats.org/officeDocument/2006/relationships/hyperlink" Target="https://talan.bank.gov.ua/get-user-certificate/o1xrLxRa24IWh1ZJLCgY" TargetMode="External"/><Relationship Id="rId1708" Type="http://schemas.openxmlformats.org/officeDocument/2006/relationships/hyperlink" Target="https://talan.bank.gov.ua/get-user-certificate/o1xrLeSIbYHdnt9advpm" TargetMode="External"/><Relationship Id="rId1915" Type="http://schemas.openxmlformats.org/officeDocument/2006/relationships/hyperlink" Target="https://talan.bank.gov.ua/get-user-certificate/o1xrLV1XtBpXh5YCyyBj" TargetMode="External"/><Relationship Id="rId289" Type="http://schemas.openxmlformats.org/officeDocument/2006/relationships/hyperlink" Target="https://talan.bank.gov.ua/get-user-certificate/o1xrL2TwRXmUTcUqEk4G" TargetMode="External"/><Relationship Id="rId496" Type="http://schemas.openxmlformats.org/officeDocument/2006/relationships/hyperlink" Target="https://talan.bank.gov.ua/get-user-certificate/o1xrLhmvVVHKXD6Ev0ti" TargetMode="External"/><Relationship Id="rId149" Type="http://schemas.openxmlformats.org/officeDocument/2006/relationships/hyperlink" Target="https://talan.bank.gov.ua/get-user-certificate/o1xrLJnCzhDOVXk488rI" TargetMode="External"/><Relationship Id="rId356" Type="http://schemas.openxmlformats.org/officeDocument/2006/relationships/hyperlink" Target="https://talan.bank.gov.ua/get-user-certificate/o1xrLywXXzMBbVYxkRSv" TargetMode="External"/><Relationship Id="rId563" Type="http://schemas.openxmlformats.org/officeDocument/2006/relationships/hyperlink" Target="https://talan.bank.gov.ua/get-user-certificate/o1xrLL3Asf7A4oTxz9kx" TargetMode="External"/><Relationship Id="rId770" Type="http://schemas.openxmlformats.org/officeDocument/2006/relationships/hyperlink" Target="https://talan.bank.gov.ua/get-user-certificate/o1xrLLGzAqj2jpjM9hjH" TargetMode="External"/><Relationship Id="rId1193" Type="http://schemas.openxmlformats.org/officeDocument/2006/relationships/hyperlink" Target="https://talan.bank.gov.ua/get-user-certificate/o1xrLBFN08kUvDp8hkRu" TargetMode="External"/><Relationship Id="rId216" Type="http://schemas.openxmlformats.org/officeDocument/2006/relationships/hyperlink" Target="https://talan.bank.gov.ua/get-user-certificate/o1xrLI_e2X3hwJh_wUKW" TargetMode="External"/><Relationship Id="rId423" Type="http://schemas.openxmlformats.org/officeDocument/2006/relationships/hyperlink" Target="https://talan.bank.gov.ua/get-user-certificate/o1xrLCb5v0ZKfRD24cki" TargetMode="External"/><Relationship Id="rId868" Type="http://schemas.openxmlformats.org/officeDocument/2006/relationships/hyperlink" Target="https://talan.bank.gov.ua/get-user-certificate/o1xrLHm_PKnFQ0XCRpvm" TargetMode="External"/><Relationship Id="rId1053" Type="http://schemas.openxmlformats.org/officeDocument/2006/relationships/hyperlink" Target="https://talan.bank.gov.ua/get-user-certificate/o1xrLp5w-lU-77v3Aopz" TargetMode="External"/><Relationship Id="rId1260" Type="http://schemas.openxmlformats.org/officeDocument/2006/relationships/hyperlink" Target="https://talan.bank.gov.ua/get-user-certificate/o1xrLoA81WDFB84l3CaG" TargetMode="External"/><Relationship Id="rId1498" Type="http://schemas.openxmlformats.org/officeDocument/2006/relationships/hyperlink" Target="https://talan.bank.gov.ua/get-user-certificate/o1xrLS9hrQ8_eHN-lsNh" TargetMode="External"/><Relationship Id="rId630" Type="http://schemas.openxmlformats.org/officeDocument/2006/relationships/hyperlink" Target="https://talan.bank.gov.ua/get-user-certificate/o1xrLDkb7LbYJfXwbyll" TargetMode="External"/><Relationship Id="rId728" Type="http://schemas.openxmlformats.org/officeDocument/2006/relationships/hyperlink" Target="https://talan.bank.gov.ua/get-user-certificate/o1xrLBX92v7ImgEkGpv1" TargetMode="External"/><Relationship Id="rId935" Type="http://schemas.openxmlformats.org/officeDocument/2006/relationships/hyperlink" Target="https://talan.bank.gov.ua/get-user-certificate/o1xrL9GBHAsRPUh9Myug" TargetMode="External"/><Relationship Id="rId1358" Type="http://schemas.openxmlformats.org/officeDocument/2006/relationships/hyperlink" Target="https://talan.bank.gov.ua/get-user-certificate/o1xrL64SfQjMvoWye97a" TargetMode="External"/><Relationship Id="rId1565" Type="http://schemas.openxmlformats.org/officeDocument/2006/relationships/hyperlink" Target="https://talan.bank.gov.ua/get-user-certificate/o1xrLTY0LOTsqfTAwodS" TargetMode="External"/><Relationship Id="rId1772" Type="http://schemas.openxmlformats.org/officeDocument/2006/relationships/hyperlink" Target="https://talan.bank.gov.ua/get-user-certificate/o1xrLSqs5M8zr6MLFizx" TargetMode="External"/><Relationship Id="rId64" Type="http://schemas.openxmlformats.org/officeDocument/2006/relationships/hyperlink" Target="https://talan.bank.gov.ua/get-user-certificate/o1xrL-ZWk91EaciEfQti" TargetMode="External"/><Relationship Id="rId1120" Type="http://schemas.openxmlformats.org/officeDocument/2006/relationships/hyperlink" Target="https://talan.bank.gov.ua/get-user-certificate/o1xrLry3pwAr9LvtZ6GA" TargetMode="External"/><Relationship Id="rId1218" Type="http://schemas.openxmlformats.org/officeDocument/2006/relationships/hyperlink" Target="https://talan.bank.gov.ua/get-user-certificate/o1xrLLpxWRCArNT9IMDP" TargetMode="External"/><Relationship Id="rId1425" Type="http://schemas.openxmlformats.org/officeDocument/2006/relationships/hyperlink" Target="https://talan.bank.gov.ua/get-user-certificate/o1xrLagNfdB8SohN79tW" TargetMode="External"/><Relationship Id="rId1632" Type="http://schemas.openxmlformats.org/officeDocument/2006/relationships/hyperlink" Target="https://talan.bank.gov.ua/get-user-certificate/o1xrL1q2j5eUlrbVl1HI" TargetMode="External"/><Relationship Id="rId1937" Type="http://schemas.openxmlformats.org/officeDocument/2006/relationships/hyperlink" Target="https://talan.bank.gov.ua/get-user-certificate/o1xrLQoLnWK1lwcrOoah" TargetMode="External"/><Relationship Id="rId280" Type="http://schemas.openxmlformats.org/officeDocument/2006/relationships/hyperlink" Target="https://talan.bank.gov.ua/get-user-certificate/o1xrLS3mkoQe48EMr6Xs" TargetMode="External"/><Relationship Id="rId140" Type="http://schemas.openxmlformats.org/officeDocument/2006/relationships/hyperlink" Target="https://talan.bank.gov.ua/get-user-certificate/o1xrLRaL64Iiqk3J_inH" TargetMode="External"/><Relationship Id="rId378" Type="http://schemas.openxmlformats.org/officeDocument/2006/relationships/hyperlink" Target="https://talan.bank.gov.ua/get-user-certificate/o1xrLAoSXop-hn1tR6-O" TargetMode="External"/><Relationship Id="rId585" Type="http://schemas.openxmlformats.org/officeDocument/2006/relationships/hyperlink" Target="https://talan.bank.gov.ua/get-user-certificate/o1xrLd5d2ka90NqLW8_M" TargetMode="External"/><Relationship Id="rId792" Type="http://schemas.openxmlformats.org/officeDocument/2006/relationships/hyperlink" Target="https://talan.bank.gov.ua/get-user-certificate/o1xrLPLMZGHyr3IoalWY" TargetMode="External"/><Relationship Id="rId6" Type="http://schemas.openxmlformats.org/officeDocument/2006/relationships/hyperlink" Target="https://talan.bank.gov.ua/get-user-certificate/o1xrL10otybVnpkETf21" TargetMode="External"/><Relationship Id="rId238" Type="http://schemas.openxmlformats.org/officeDocument/2006/relationships/hyperlink" Target="https://talan.bank.gov.ua/get-user-certificate/o1xrLqT0_V0BOxLRk1Iq" TargetMode="External"/><Relationship Id="rId445" Type="http://schemas.openxmlformats.org/officeDocument/2006/relationships/hyperlink" Target="https://talan.bank.gov.ua/get-user-certificate/o1xrL0SyGb8ha0I8MJs2" TargetMode="External"/><Relationship Id="rId652" Type="http://schemas.openxmlformats.org/officeDocument/2006/relationships/hyperlink" Target="https://talan.bank.gov.ua/get-user-certificate/o1xrL01XXbxYCbpE71VC" TargetMode="External"/><Relationship Id="rId1075" Type="http://schemas.openxmlformats.org/officeDocument/2006/relationships/hyperlink" Target="https://talan.bank.gov.ua/get-user-certificate/o1xrLvjXVeOqpPWPcaYs" TargetMode="External"/><Relationship Id="rId1282" Type="http://schemas.openxmlformats.org/officeDocument/2006/relationships/hyperlink" Target="https://talan.bank.gov.ua/get-user-certificate/o1xrLgIuBJrrnHuhnnn6" TargetMode="External"/><Relationship Id="rId305" Type="http://schemas.openxmlformats.org/officeDocument/2006/relationships/hyperlink" Target="https://talan.bank.gov.ua/get-user-certificate/o1xrLnj4Tcf_SdZgQ9Vr" TargetMode="External"/><Relationship Id="rId512" Type="http://schemas.openxmlformats.org/officeDocument/2006/relationships/hyperlink" Target="https://talan.bank.gov.ua/get-user-certificate/o1xrL6_xhL_sM44yva3r" TargetMode="External"/><Relationship Id="rId957" Type="http://schemas.openxmlformats.org/officeDocument/2006/relationships/hyperlink" Target="https://talan.bank.gov.ua/get-user-certificate/o1xrLU4OTul_kDpW67Of" TargetMode="External"/><Relationship Id="rId1142" Type="http://schemas.openxmlformats.org/officeDocument/2006/relationships/hyperlink" Target="https://talan.bank.gov.ua/get-user-certificate/o1xrLQP2Tm0mK8CrPWCW" TargetMode="External"/><Relationship Id="rId1587" Type="http://schemas.openxmlformats.org/officeDocument/2006/relationships/hyperlink" Target="https://talan.bank.gov.ua/get-user-certificate/o1xrLXI7pSrY1nFgPmGV" TargetMode="External"/><Relationship Id="rId1794" Type="http://schemas.openxmlformats.org/officeDocument/2006/relationships/hyperlink" Target="https://talan.bank.gov.ua/get-user-certificate/o1xrLc_ZOjuqPivBGF6m" TargetMode="External"/><Relationship Id="rId86" Type="http://schemas.openxmlformats.org/officeDocument/2006/relationships/hyperlink" Target="https://talan.bank.gov.ua/get-user-certificate/o1xrLHGmwP_-y_sthsUL" TargetMode="External"/><Relationship Id="rId817" Type="http://schemas.openxmlformats.org/officeDocument/2006/relationships/hyperlink" Target="https://talan.bank.gov.ua/get-user-certificate/o1xrL9t-XDuby3zM3ly_" TargetMode="External"/><Relationship Id="rId1002" Type="http://schemas.openxmlformats.org/officeDocument/2006/relationships/hyperlink" Target="https://talan.bank.gov.ua/get-user-certificate/o1xrLdxBqJf32Bdw2qLa" TargetMode="External"/><Relationship Id="rId1447" Type="http://schemas.openxmlformats.org/officeDocument/2006/relationships/hyperlink" Target="https://talan.bank.gov.ua/get-user-certificate/o1xrLBhKji9iHlPJuxjF" TargetMode="External"/><Relationship Id="rId1654" Type="http://schemas.openxmlformats.org/officeDocument/2006/relationships/hyperlink" Target="https://talan.bank.gov.ua/get-user-certificate/o1xrLTktfftFPPuRmUUv" TargetMode="External"/><Relationship Id="rId1861" Type="http://schemas.openxmlformats.org/officeDocument/2006/relationships/hyperlink" Target="https://talan.bank.gov.ua/get-user-certificate/o1xrLZm08x83-4TUxDFz" TargetMode="External"/><Relationship Id="rId1307" Type="http://schemas.openxmlformats.org/officeDocument/2006/relationships/hyperlink" Target="https://talan.bank.gov.ua/get-user-certificate/o1xrLCUhejqZFR7eqlMs" TargetMode="External"/><Relationship Id="rId1514" Type="http://schemas.openxmlformats.org/officeDocument/2006/relationships/hyperlink" Target="https://talan.bank.gov.ua/get-user-certificate/o1xrL1DSY32diFAfoDIq" TargetMode="External"/><Relationship Id="rId1721" Type="http://schemas.openxmlformats.org/officeDocument/2006/relationships/hyperlink" Target="https://talan.bank.gov.ua/get-user-certificate/o1xrLwgPWPVRWYGdQrmT" TargetMode="External"/><Relationship Id="rId13" Type="http://schemas.openxmlformats.org/officeDocument/2006/relationships/hyperlink" Target="https://talan.bank.gov.ua/get-user-certificate/o1xrLPWgtr8QIfprMeyC" TargetMode="External"/><Relationship Id="rId1819" Type="http://schemas.openxmlformats.org/officeDocument/2006/relationships/hyperlink" Target="https://talan.bank.gov.ua/get-user-certificate/o1xrL3UAMBjsY6FzhJZP" TargetMode="External"/><Relationship Id="rId162" Type="http://schemas.openxmlformats.org/officeDocument/2006/relationships/hyperlink" Target="https://talan.bank.gov.ua/get-user-certificate/o1xrLmh504QMPe5Dx2Y3" TargetMode="External"/><Relationship Id="rId467" Type="http://schemas.openxmlformats.org/officeDocument/2006/relationships/hyperlink" Target="https://talan.bank.gov.ua/get-user-certificate/o1xrLYeMRrtFYtWVzzU2" TargetMode="External"/><Relationship Id="rId1097" Type="http://schemas.openxmlformats.org/officeDocument/2006/relationships/hyperlink" Target="https://talan.bank.gov.ua/get-user-certificate/o1xrLrHgQK937AwfVCPR" TargetMode="External"/><Relationship Id="rId674" Type="http://schemas.openxmlformats.org/officeDocument/2006/relationships/hyperlink" Target="https://talan.bank.gov.ua/get-user-certificate/o1xrLJJi4rFUGkCG3gP3" TargetMode="External"/><Relationship Id="rId881" Type="http://schemas.openxmlformats.org/officeDocument/2006/relationships/hyperlink" Target="https://talan.bank.gov.ua/get-user-certificate/o1xrLlnuo63Z5fBnaJBk" TargetMode="External"/><Relationship Id="rId979" Type="http://schemas.openxmlformats.org/officeDocument/2006/relationships/hyperlink" Target="https://talan.bank.gov.ua/get-user-certificate/o1xrL-aebU3PRSImXpYb" TargetMode="External"/><Relationship Id="rId327" Type="http://schemas.openxmlformats.org/officeDocument/2006/relationships/hyperlink" Target="https://talan.bank.gov.ua/get-user-certificate/o1xrLUOhBRRdrJyrmbR9" TargetMode="External"/><Relationship Id="rId534" Type="http://schemas.openxmlformats.org/officeDocument/2006/relationships/hyperlink" Target="https://talan.bank.gov.ua/get-user-certificate/o1xrLjDGhTDGixUFo2z-" TargetMode="External"/><Relationship Id="rId741" Type="http://schemas.openxmlformats.org/officeDocument/2006/relationships/hyperlink" Target="https://talan.bank.gov.ua/get-user-certificate/o1xrLsZcefJQG6nJ-2FX" TargetMode="External"/><Relationship Id="rId839" Type="http://schemas.openxmlformats.org/officeDocument/2006/relationships/hyperlink" Target="https://talan.bank.gov.ua/get-user-certificate/o1xrL0xMErqkOjQ_pdyB" TargetMode="External"/><Relationship Id="rId1164" Type="http://schemas.openxmlformats.org/officeDocument/2006/relationships/hyperlink" Target="https://talan.bank.gov.ua/get-user-certificate/o1xrLj8uFQSX4NqclAV1" TargetMode="External"/><Relationship Id="rId1371" Type="http://schemas.openxmlformats.org/officeDocument/2006/relationships/hyperlink" Target="https://talan.bank.gov.ua/get-user-certificate/o1xrLAXtXs4-SKWO8Srh" TargetMode="External"/><Relationship Id="rId1469" Type="http://schemas.openxmlformats.org/officeDocument/2006/relationships/hyperlink" Target="https://talan.bank.gov.ua/get-user-certificate/o1xrLSfNghIDefRahUhP" TargetMode="External"/><Relationship Id="rId601" Type="http://schemas.openxmlformats.org/officeDocument/2006/relationships/hyperlink" Target="https://talan.bank.gov.ua/get-user-certificate/o1xrLdzccmFseSh2OaQZ" TargetMode="External"/><Relationship Id="rId1024" Type="http://schemas.openxmlformats.org/officeDocument/2006/relationships/hyperlink" Target="https://talan.bank.gov.ua/get-user-certificate/o1xrLnwk-RWBhJj-Lf4I" TargetMode="External"/><Relationship Id="rId1231" Type="http://schemas.openxmlformats.org/officeDocument/2006/relationships/hyperlink" Target="https://talan.bank.gov.ua/get-user-certificate/o1xrLoF4NpLfknGDygpx" TargetMode="External"/><Relationship Id="rId1676" Type="http://schemas.openxmlformats.org/officeDocument/2006/relationships/hyperlink" Target="https://talan.bank.gov.ua/get-user-certificate/o1xrLvK7rW-nti8ThJQt" TargetMode="External"/><Relationship Id="rId1883" Type="http://schemas.openxmlformats.org/officeDocument/2006/relationships/hyperlink" Target="https://talan.bank.gov.ua/get-user-certificate/o1xrLeKIq8TNPssFsYAW" TargetMode="External"/><Relationship Id="rId906" Type="http://schemas.openxmlformats.org/officeDocument/2006/relationships/hyperlink" Target="https://talan.bank.gov.ua/get-user-certificate/o1xrLyG30a18EebChBbs" TargetMode="External"/><Relationship Id="rId1329" Type="http://schemas.openxmlformats.org/officeDocument/2006/relationships/hyperlink" Target="https://talan.bank.gov.ua/get-user-certificate/o1xrLamM_jfZDOEudHRC" TargetMode="External"/><Relationship Id="rId1536" Type="http://schemas.openxmlformats.org/officeDocument/2006/relationships/hyperlink" Target="https://talan.bank.gov.ua/get-user-certificate/o1xrLWcqrAGEkZiX0ylC" TargetMode="External"/><Relationship Id="rId1743" Type="http://schemas.openxmlformats.org/officeDocument/2006/relationships/hyperlink" Target="https://talan.bank.gov.ua/get-user-certificate/o1xrLrCA699yhlFv1tWR" TargetMode="External"/><Relationship Id="rId35" Type="http://schemas.openxmlformats.org/officeDocument/2006/relationships/hyperlink" Target="https://talan.bank.gov.ua/get-user-certificate/o1xrLDuBZ6Z90u0iUZpJ" TargetMode="External"/><Relationship Id="rId1603" Type="http://schemas.openxmlformats.org/officeDocument/2006/relationships/hyperlink" Target="https://talan.bank.gov.ua/get-user-certificate/o1xrLprkAtam8QRTh7G2" TargetMode="External"/><Relationship Id="rId1810" Type="http://schemas.openxmlformats.org/officeDocument/2006/relationships/hyperlink" Target="https://talan.bank.gov.ua/get-user-certificate/o1xrLkagXSfN9KHcshmr" TargetMode="External"/><Relationship Id="rId184" Type="http://schemas.openxmlformats.org/officeDocument/2006/relationships/hyperlink" Target="https://talan.bank.gov.ua/get-user-certificate/o1xrLURJiu3TEW7jA2cu" TargetMode="External"/><Relationship Id="rId391" Type="http://schemas.openxmlformats.org/officeDocument/2006/relationships/hyperlink" Target="https://talan.bank.gov.ua/get-user-certificate/o1xrLmBvJais8xx5Y-9D" TargetMode="External"/><Relationship Id="rId1908" Type="http://schemas.openxmlformats.org/officeDocument/2006/relationships/hyperlink" Target="https://talan.bank.gov.ua/get-user-certificate/o1xrLG4N6kCpGWn4kvC-" TargetMode="External"/><Relationship Id="rId251" Type="http://schemas.openxmlformats.org/officeDocument/2006/relationships/hyperlink" Target="https://talan.bank.gov.ua/get-user-certificate/o1xrLfNGe74eAuT0RRhp" TargetMode="External"/><Relationship Id="rId489" Type="http://schemas.openxmlformats.org/officeDocument/2006/relationships/hyperlink" Target="https://talan.bank.gov.ua/get-user-certificate/o1xrLFoms0-88fbsTL2y" TargetMode="External"/><Relationship Id="rId696" Type="http://schemas.openxmlformats.org/officeDocument/2006/relationships/hyperlink" Target="https://talan.bank.gov.ua/get-user-certificate/o1xrLA_ad2_zCBQA9u66" TargetMode="External"/><Relationship Id="rId349" Type="http://schemas.openxmlformats.org/officeDocument/2006/relationships/hyperlink" Target="https://talan.bank.gov.ua/get-user-certificate/o1xrLNa35pW-ZcbUAy3L" TargetMode="External"/><Relationship Id="rId556" Type="http://schemas.openxmlformats.org/officeDocument/2006/relationships/hyperlink" Target="https://talan.bank.gov.ua/get-user-certificate/o1xrL3DoLfoNeOl84288" TargetMode="External"/><Relationship Id="rId763" Type="http://schemas.openxmlformats.org/officeDocument/2006/relationships/hyperlink" Target="https://talan.bank.gov.ua/get-user-certificate/o1xrLSEOkYYrNVu-cRjB" TargetMode="External"/><Relationship Id="rId1186" Type="http://schemas.openxmlformats.org/officeDocument/2006/relationships/hyperlink" Target="https://talan.bank.gov.ua/get-user-certificate/o1xrLMqzppAVU4IWKOU0" TargetMode="External"/><Relationship Id="rId1393" Type="http://schemas.openxmlformats.org/officeDocument/2006/relationships/hyperlink" Target="https://talan.bank.gov.ua/get-user-certificate/o1xrLDC6bc-aOC4Bipy7" TargetMode="External"/><Relationship Id="rId111" Type="http://schemas.openxmlformats.org/officeDocument/2006/relationships/hyperlink" Target="https://talan.bank.gov.ua/get-user-certificate/o1xrLNScgx3RTR7g_KEA" TargetMode="External"/><Relationship Id="rId209" Type="http://schemas.openxmlformats.org/officeDocument/2006/relationships/hyperlink" Target="https://talan.bank.gov.ua/get-user-certificate/o1xrLGyAeH01j0AIFi0u" TargetMode="External"/><Relationship Id="rId416" Type="http://schemas.openxmlformats.org/officeDocument/2006/relationships/hyperlink" Target="https://talan.bank.gov.ua/get-user-certificate/o1xrLzZE7oscmL_Pjhh9" TargetMode="External"/><Relationship Id="rId970" Type="http://schemas.openxmlformats.org/officeDocument/2006/relationships/hyperlink" Target="https://talan.bank.gov.ua/get-user-certificate/o1xrLFCjIKBSIVR73oY-" TargetMode="External"/><Relationship Id="rId1046" Type="http://schemas.openxmlformats.org/officeDocument/2006/relationships/hyperlink" Target="https://talan.bank.gov.ua/get-user-certificate/o1xrLk5NWqaG7N2MIKql" TargetMode="External"/><Relationship Id="rId1253" Type="http://schemas.openxmlformats.org/officeDocument/2006/relationships/hyperlink" Target="https://talan.bank.gov.ua/get-user-certificate/o1xrLxWlyxjkuXIGs64Y" TargetMode="External"/><Relationship Id="rId1698" Type="http://schemas.openxmlformats.org/officeDocument/2006/relationships/hyperlink" Target="https://talan.bank.gov.ua/get-user-certificate/o1xrLjkqGz-qZZS2A_7v" TargetMode="External"/><Relationship Id="rId623" Type="http://schemas.openxmlformats.org/officeDocument/2006/relationships/hyperlink" Target="https://talan.bank.gov.ua/get-user-certificate/o1xrLXb8WTWOaKC-VxTO" TargetMode="External"/><Relationship Id="rId830" Type="http://schemas.openxmlformats.org/officeDocument/2006/relationships/hyperlink" Target="https://talan.bank.gov.ua/get-user-certificate/o1xrLlJfaCrbQvgeO-0Z" TargetMode="External"/><Relationship Id="rId928" Type="http://schemas.openxmlformats.org/officeDocument/2006/relationships/hyperlink" Target="https://talan.bank.gov.ua/get-user-certificate/o1xrLf1aztABMsLBAWyj" TargetMode="External"/><Relationship Id="rId1460" Type="http://schemas.openxmlformats.org/officeDocument/2006/relationships/hyperlink" Target="https://talan.bank.gov.ua/get-user-certificate/o1xrLbbW6ak9eoEBzDD1" TargetMode="External"/><Relationship Id="rId1558" Type="http://schemas.openxmlformats.org/officeDocument/2006/relationships/hyperlink" Target="https://talan.bank.gov.ua/get-user-certificate/o1xrL-kPh2A857XSERP0" TargetMode="External"/><Relationship Id="rId1765" Type="http://schemas.openxmlformats.org/officeDocument/2006/relationships/hyperlink" Target="https://talan.bank.gov.ua/get-user-certificate/o1xrLINNIbNNSaIyBznX" TargetMode="External"/><Relationship Id="rId57" Type="http://schemas.openxmlformats.org/officeDocument/2006/relationships/hyperlink" Target="https://talan.bank.gov.ua/get-user-certificate/o1xrLwthXckUF1XABMoe" TargetMode="External"/><Relationship Id="rId1113" Type="http://schemas.openxmlformats.org/officeDocument/2006/relationships/hyperlink" Target="https://talan.bank.gov.ua/get-user-certificate/o1xrLCqZQCtKC9_B58ac" TargetMode="External"/><Relationship Id="rId1320" Type="http://schemas.openxmlformats.org/officeDocument/2006/relationships/hyperlink" Target="https://talan.bank.gov.ua/get-user-certificate/o1xrLEQ2N1aWQaDSNQst" TargetMode="External"/><Relationship Id="rId1418" Type="http://schemas.openxmlformats.org/officeDocument/2006/relationships/hyperlink" Target="https://talan.bank.gov.ua/get-user-certificate/o1xrL2Sbd_WlBG5Kb8PK" TargetMode="External"/><Relationship Id="rId1625" Type="http://schemas.openxmlformats.org/officeDocument/2006/relationships/hyperlink" Target="https://talan.bank.gov.ua/get-user-certificate/o1xrLeipgJWqE8CBweXZ" TargetMode="External"/><Relationship Id="rId1832" Type="http://schemas.openxmlformats.org/officeDocument/2006/relationships/hyperlink" Target="https://talan.bank.gov.ua/get-user-certificate/o1xrLYbebhLLjaIwMjEg" TargetMode="External"/><Relationship Id="rId273" Type="http://schemas.openxmlformats.org/officeDocument/2006/relationships/hyperlink" Target="https://talan.bank.gov.ua/get-user-certificate/o1xrLkAVvYnGNopMaLOy" TargetMode="External"/><Relationship Id="rId480" Type="http://schemas.openxmlformats.org/officeDocument/2006/relationships/hyperlink" Target="https://talan.bank.gov.ua/get-user-certificate/o1xrLj-g5yRypYU3qlCS" TargetMode="External"/><Relationship Id="rId133" Type="http://schemas.openxmlformats.org/officeDocument/2006/relationships/hyperlink" Target="https://talan.bank.gov.ua/get-user-certificate/o1xrLsp-tfmxmEPCIyl8" TargetMode="External"/><Relationship Id="rId340" Type="http://schemas.openxmlformats.org/officeDocument/2006/relationships/hyperlink" Target="https://talan.bank.gov.ua/get-user-certificate/o1xrL2u5CPKvE6RpaSYt" TargetMode="External"/><Relationship Id="rId578" Type="http://schemas.openxmlformats.org/officeDocument/2006/relationships/hyperlink" Target="https://talan.bank.gov.ua/get-user-certificate/o1xrLPmYl-eHFMq1zuBL" TargetMode="External"/><Relationship Id="rId785" Type="http://schemas.openxmlformats.org/officeDocument/2006/relationships/hyperlink" Target="https://talan.bank.gov.ua/get-user-certificate/o1xrLq_MVLmMDoDf-USy" TargetMode="External"/><Relationship Id="rId992" Type="http://schemas.openxmlformats.org/officeDocument/2006/relationships/hyperlink" Target="https://talan.bank.gov.ua/get-user-certificate/o1xrLybV2b8wEbcTzZEG" TargetMode="External"/><Relationship Id="rId200" Type="http://schemas.openxmlformats.org/officeDocument/2006/relationships/hyperlink" Target="https://talan.bank.gov.ua/get-user-certificate/o1xrLg8PbETBfS6gvvau" TargetMode="External"/><Relationship Id="rId438" Type="http://schemas.openxmlformats.org/officeDocument/2006/relationships/hyperlink" Target="https://talan.bank.gov.ua/get-user-certificate/o1xrLi6c6-BVLghu03e_" TargetMode="External"/><Relationship Id="rId645" Type="http://schemas.openxmlformats.org/officeDocument/2006/relationships/hyperlink" Target="https://talan.bank.gov.ua/get-user-certificate/o1xrL2KFU9cYs7hCflg-" TargetMode="External"/><Relationship Id="rId852" Type="http://schemas.openxmlformats.org/officeDocument/2006/relationships/hyperlink" Target="https://talan.bank.gov.ua/get-user-certificate/o1xrLQAPIjBVVab-9RMo" TargetMode="External"/><Relationship Id="rId1068" Type="http://schemas.openxmlformats.org/officeDocument/2006/relationships/hyperlink" Target="https://talan.bank.gov.ua/get-user-certificate/o1xrLkSZKMGq1v9QCq97" TargetMode="External"/><Relationship Id="rId1275" Type="http://schemas.openxmlformats.org/officeDocument/2006/relationships/hyperlink" Target="https://talan.bank.gov.ua/get-user-certificate/o1xrLwd1o-wchp6MuoxX" TargetMode="External"/><Relationship Id="rId1482" Type="http://schemas.openxmlformats.org/officeDocument/2006/relationships/hyperlink" Target="https://talan.bank.gov.ua/get-user-certificate/o1xrLx-WitvihDuWeXM6" TargetMode="External"/><Relationship Id="rId505" Type="http://schemas.openxmlformats.org/officeDocument/2006/relationships/hyperlink" Target="https://talan.bank.gov.ua/get-user-certificate/o1xrLEi7lHp4kvGSq4vG" TargetMode="External"/><Relationship Id="rId712" Type="http://schemas.openxmlformats.org/officeDocument/2006/relationships/hyperlink" Target="https://talan.bank.gov.ua/get-user-certificate/o1xrLAFb0tULMtyhLKqv" TargetMode="External"/><Relationship Id="rId1135" Type="http://schemas.openxmlformats.org/officeDocument/2006/relationships/hyperlink" Target="https://talan.bank.gov.ua/get-user-certificate/o1xrLY7K89a--kNuCNnd" TargetMode="External"/><Relationship Id="rId1342" Type="http://schemas.openxmlformats.org/officeDocument/2006/relationships/hyperlink" Target="https://talan.bank.gov.ua/get-user-certificate/o1xrLF23we6ud5p7_38W" TargetMode="External"/><Relationship Id="rId1787" Type="http://schemas.openxmlformats.org/officeDocument/2006/relationships/hyperlink" Target="https://talan.bank.gov.ua/get-user-certificate/o1xrL0-nYsIZ9UAvyNkK" TargetMode="External"/><Relationship Id="rId79" Type="http://schemas.openxmlformats.org/officeDocument/2006/relationships/hyperlink" Target="https://talan.bank.gov.ua/get-user-certificate/o1xrL0oxFWN2Tf8zF1KO" TargetMode="External"/><Relationship Id="rId1202" Type="http://schemas.openxmlformats.org/officeDocument/2006/relationships/hyperlink" Target="https://talan.bank.gov.ua/get-user-certificate/o1xrLmCJPFFK_mEbMXa7" TargetMode="External"/><Relationship Id="rId1647" Type="http://schemas.openxmlformats.org/officeDocument/2006/relationships/hyperlink" Target="https://talan.bank.gov.ua/get-user-certificate/o1xrLw2R98878jV-yXPC" TargetMode="External"/><Relationship Id="rId1854" Type="http://schemas.openxmlformats.org/officeDocument/2006/relationships/hyperlink" Target="https://talan.bank.gov.ua/get-user-certificate/o1xrL16JsuRY25B_Y7n9" TargetMode="External"/><Relationship Id="rId1507" Type="http://schemas.openxmlformats.org/officeDocument/2006/relationships/hyperlink" Target="https://talan.bank.gov.ua/get-user-certificate/o1xrL2vRugwOKotaDt6w" TargetMode="External"/><Relationship Id="rId1714" Type="http://schemas.openxmlformats.org/officeDocument/2006/relationships/hyperlink" Target="https://talan.bank.gov.ua/get-user-certificate/o1xrLmAaIr5iazibnskf" TargetMode="External"/><Relationship Id="rId295" Type="http://schemas.openxmlformats.org/officeDocument/2006/relationships/hyperlink" Target="https://talan.bank.gov.ua/get-user-certificate/o1xrLvDq6LzfPcqq4uHf" TargetMode="External"/><Relationship Id="rId1921" Type="http://schemas.openxmlformats.org/officeDocument/2006/relationships/hyperlink" Target="https://talan.bank.gov.ua/get-user-certificate/o1xrLU901siPxqYsVGVS" TargetMode="External"/><Relationship Id="rId155" Type="http://schemas.openxmlformats.org/officeDocument/2006/relationships/hyperlink" Target="https://talan.bank.gov.ua/get-user-certificate/o1xrLMaYtjKnZ2Z6SUu-" TargetMode="External"/><Relationship Id="rId362" Type="http://schemas.openxmlformats.org/officeDocument/2006/relationships/hyperlink" Target="https://talan.bank.gov.ua/get-user-certificate/o1xrLVGwmRTsYnEqDWvc" TargetMode="External"/><Relationship Id="rId1297" Type="http://schemas.openxmlformats.org/officeDocument/2006/relationships/hyperlink" Target="https://talan.bank.gov.ua/get-user-certificate/o1xrLq1noYKrsrXu_SYN" TargetMode="External"/><Relationship Id="rId222" Type="http://schemas.openxmlformats.org/officeDocument/2006/relationships/hyperlink" Target="https://talan.bank.gov.ua/get-user-certificate/o1xrLtCzoh46TKYuec2C" TargetMode="External"/><Relationship Id="rId667" Type="http://schemas.openxmlformats.org/officeDocument/2006/relationships/hyperlink" Target="https://talan.bank.gov.ua/get-user-certificate/o1xrLri_tj3cei9PIAIY" TargetMode="External"/><Relationship Id="rId874" Type="http://schemas.openxmlformats.org/officeDocument/2006/relationships/hyperlink" Target="https://talan.bank.gov.ua/get-user-certificate/o1xrLvwqasM16SBn4IGi" TargetMode="External"/><Relationship Id="rId527" Type="http://schemas.openxmlformats.org/officeDocument/2006/relationships/hyperlink" Target="https://talan.bank.gov.ua/get-user-certificate/o1xrLqoYVlGEx9kXM1ZR" TargetMode="External"/><Relationship Id="rId734" Type="http://schemas.openxmlformats.org/officeDocument/2006/relationships/hyperlink" Target="https://talan.bank.gov.ua/get-user-certificate/o1xrLCHS3qXUsS_D1UEE" TargetMode="External"/><Relationship Id="rId941" Type="http://schemas.openxmlformats.org/officeDocument/2006/relationships/hyperlink" Target="https://talan.bank.gov.ua/get-user-certificate/o1xrLP6AieV1N953W0Uv" TargetMode="External"/><Relationship Id="rId1157" Type="http://schemas.openxmlformats.org/officeDocument/2006/relationships/hyperlink" Target="https://talan.bank.gov.ua/get-user-certificate/o1xrLRjST3b0wFwTiKXn" TargetMode="External"/><Relationship Id="rId1364" Type="http://schemas.openxmlformats.org/officeDocument/2006/relationships/hyperlink" Target="https://talan.bank.gov.ua/get-user-certificate/o1xrL9tzu2_hjk0sTWw2" TargetMode="External"/><Relationship Id="rId1571" Type="http://schemas.openxmlformats.org/officeDocument/2006/relationships/hyperlink" Target="https://talan.bank.gov.ua/get-user-certificate/o1xrLTWWZvesPZsZVcCl" TargetMode="External"/><Relationship Id="rId70" Type="http://schemas.openxmlformats.org/officeDocument/2006/relationships/hyperlink" Target="https://talan.bank.gov.ua/get-user-certificate/o1xrLFAg7K_Dt-AQGXXk" TargetMode="External"/><Relationship Id="rId801" Type="http://schemas.openxmlformats.org/officeDocument/2006/relationships/hyperlink" Target="https://talan.bank.gov.ua/get-user-certificate/o1xrLbYe4Q2YMTxdmwyJ" TargetMode="External"/><Relationship Id="rId1017" Type="http://schemas.openxmlformats.org/officeDocument/2006/relationships/hyperlink" Target="https://talan.bank.gov.ua/get-user-certificate/o1xrLvY2Gr2xJqORagq0" TargetMode="External"/><Relationship Id="rId1224" Type="http://schemas.openxmlformats.org/officeDocument/2006/relationships/hyperlink" Target="https://talan.bank.gov.ua/get-user-certificate/o1xrL7hqFwnVH1k0MdZU" TargetMode="External"/><Relationship Id="rId1431" Type="http://schemas.openxmlformats.org/officeDocument/2006/relationships/hyperlink" Target="https://talan.bank.gov.ua/get-user-certificate/o1xrLE_IW0wp9ICLVR5x" TargetMode="External"/><Relationship Id="rId1669" Type="http://schemas.openxmlformats.org/officeDocument/2006/relationships/hyperlink" Target="https://talan.bank.gov.ua/get-user-certificate/o1xrLJw_OXnbPtQkMag4" TargetMode="External"/><Relationship Id="rId1876" Type="http://schemas.openxmlformats.org/officeDocument/2006/relationships/hyperlink" Target="https://talan.bank.gov.ua/get-user-certificate/o1xrLG686EH3eqicodqD" TargetMode="External"/><Relationship Id="rId1529" Type="http://schemas.openxmlformats.org/officeDocument/2006/relationships/hyperlink" Target="https://talan.bank.gov.ua/get-user-certificate/o1xrLkjPh19pdOY5P2q2" TargetMode="External"/><Relationship Id="rId1736" Type="http://schemas.openxmlformats.org/officeDocument/2006/relationships/hyperlink" Target="https://talan.bank.gov.ua/get-user-certificate/o1xrLsNbxg6hPNP1rTsx" TargetMode="External"/><Relationship Id="rId1943" Type="http://schemas.openxmlformats.org/officeDocument/2006/relationships/hyperlink" Target="https://talan.bank.gov.ua/get-user-certificate/o1xrLh4_JmnrcZ3-aqAZ" TargetMode="External"/><Relationship Id="rId28" Type="http://schemas.openxmlformats.org/officeDocument/2006/relationships/hyperlink" Target="https://talan.bank.gov.ua/get-user-certificate/o1xrLtZsmQcakxQB3DyK" TargetMode="External"/><Relationship Id="rId1803" Type="http://schemas.openxmlformats.org/officeDocument/2006/relationships/hyperlink" Target="https://talan.bank.gov.ua/get-user-certificate/o1xrLKfIE1tIqgodo2Fk" TargetMode="External"/><Relationship Id="rId177" Type="http://schemas.openxmlformats.org/officeDocument/2006/relationships/hyperlink" Target="https://talan.bank.gov.ua/get-user-certificate/o1xrL02ohgkV7X2XHYxq" TargetMode="External"/><Relationship Id="rId384" Type="http://schemas.openxmlformats.org/officeDocument/2006/relationships/hyperlink" Target="https://talan.bank.gov.ua/get-user-certificate/o1xrL-DWMIzOSCRnZRjM" TargetMode="External"/><Relationship Id="rId591" Type="http://schemas.openxmlformats.org/officeDocument/2006/relationships/hyperlink" Target="https://talan.bank.gov.ua/get-user-certificate/o1xrLoUTM-QPlJtV6kyh" TargetMode="External"/><Relationship Id="rId244" Type="http://schemas.openxmlformats.org/officeDocument/2006/relationships/hyperlink" Target="https://talan.bank.gov.ua/get-user-certificate/o1xrLt5hmXa3DtwFJgLC" TargetMode="External"/><Relationship Id="rId689" Type="http://schemas.openxmlformats.org/officeDocument/2006/relationships/hyperlink" Target="https://talan.bank.gov.ua/get-user-certificate/o1xrLt9rSQAaI2Ir5xmJ" TargetMode="External"/><Relationship Id="rId896" Type="http://schemas.openxmlformats.org/officeDocument/2006/relationships/hyperlink" Target="https://talan.bank.gov.ua/get-user-certificate/o1xrLt9DBfgf-9G35nyD" TargetMode="External"/><Relationship Id="rId1081" Type="http://schemas.openxmlformats.org/officeDocument/2006/relationships/hyperlink" Target="https://talan.bank.gov.ua/get-user-certificate/o1xrLx6GKeuXV6pXcCGz" TargetMode="External"/><Relationship Id="rId451" Type="http://schemas.openxmlformats.org/officeDocument/2006/relationships/hyperlink" Target="https://talan.bank.gov.ua/get-user-certificate/o1xrLsw9BU9hKjPMnnPW" TargetMode="External"/><Relationship Id="rId549" Type="http://schemas.openxmlformats.org/officeDocument/2006/relationships/hyperlink" Target="https://talan.bank.gov.ua/get-user-certificate/o1xrLEYIOdlMDoXElUVG" TargetMode="External"/><Relationship Id="rId756" Type="http://schemas.openxmlformats.org/officeDocument/2006/relationships/hyperlink" Target="https://talan.bank.gov.ua/get-user-certificate/o1xrL4xns01t3DUOwYS8" TargetMode="External"/><Relationship Id="rId1179" Type="http://schemas.openxmlformats.org/officeDocument/2006/relationships/hyperlink" Target="https://talan.bank.gov.ua/get-user-certificate/o1xrLRkbayP4zpiQoeeJ" TargetMode="External"/><Relationship Id="rId1386" Type="http://schemas.openxmlformats.org/officeDocument/2006/relationships/hyperlink" Target="https://talan.bank.gov.ua/get-user-certificate/o1xrL97qotuk2u_WElnt" TargetMode="External"/><Relationship Id="rId1593" Type="http://schemas.openxmlformats.org/officeDocument/2006/relationships/hyperlink" Target="https://talan.bank.gov.ua/get-user-certificate/o1xrLOhrd7-wkPpGxvdR" TargetMode="External"/><Relationship Id="rId104" Type="http://schemas.openxmlformats.org/officeDocument/2006/relationships/hyperlink" Target="https://talan.bank.gov.ua/get-user-certificate/o1xrLL2-pNMeSUPWwCyz" TargetMode="External"/><Relationship Id="rId311" Type="http://schemas.openxmlformats.org/officeDocument/2006/relationships/hyperlink" Target="https://talan.bank.gov.ua/get-user-certificate/o1xrLIF1wkN2UmiiTvTu" TargetMode="External"/><Relationship Id="rId409" Type="http://schemas.openxmlformats.org/officeDocument/2006/relationships/hyperlink" Target="https://talan.bank.gov.ua/get-user-certificate/o1xrL_2KKBS9fw20IYcE" TargetMode="External"/><Relationship Id="rId963" Type="http://schemas.openxmlformats.org/officeDocument/2006/relationships/hyperlink" Target="https://talan.bank.gov.ua/get-user-certificate/o1xrLi-ugSPVmcB0dzQW" TargetMode="External"/><Relationship Id="rId1039" Type="http://schemas.openxmlformats.org/officeDocument/2006/relationships/hyperlink" Target="https://talan.bank.gov.ua/get-user-certificate/o1xrL7o1XNMhh4Fvgdld" TargetMode="External"/><Relationship Id="rId1246" Type="http://schemas.openxmlformats.org/officeDocument/2006/relationships/hyperlink" Target="https://talan.bank.gov.ua/get-user-certificate/o1xrLoh2azj-L85WvXOF" TargetMode="External"/><Relationship Id="rId1898" Type="http://schemas.openxmlformats.org/officeDocument/2006/relationships/hyperlink" Target="https://talan.bank.gov.ua/get-user-certificate/o1xrL51ZzKHtvBVl8BQX" TargetMode="External"/><Relationship Id="rId92" Type="http://schemas.openxmlformats.org/officeDocument/2006/relationships/hyperlink" Target="https://talan.bank.gov.ua/get-user-certificate/o1xrLQQsH0IBK4R1BemS" TargetMode="External"/><Relationship Id="rId616" Type="http://schemas.openxmlformats.org/officeDocument/2006/relationships/hyperlink" Target="https://talan.bank.gov.ua/get-user-certificate/o1xrL40BJ6N74jLLFux1" TargetMode="External"/><Relationship Id="rId823" Type="http://schemas.openxmlformats.org/officeDocument/2006/relationships/hyperlink" Target="https://talan.bank.gov.ua/get-user-certificate/o1xrLAMIF--2tmq-AnHQ" TargetMode="External"/><Relationship Id="rId1453" Type="http://schemas.openxmlformats.org/officeDocument/2006/relationships/hyperlink" Target="https://talan.bank.gov.ua/get-user-certificate/o1xrLeNoa0OV52UNfeBf" TargetMode="External"/><Relationship Id="rId1660" Type="http://schemas.openxmlformats.org/officeDocument/2006/relationships/hyperlink" Target="https://talan.bank.gov.ua/get-user-certificate/o1xrL0WtmdnvrcV8et6b" TargetMode="External"/><Relationship Id="rId1758" Type="http://schemas.openxmlformats.org/officeDocument/2006/relationships/hyperlink" Target="https://talan.bank.gov.ua/get-user-certificate/o1xrLzNX7ZiQaUP5iaMS" TargetMode="External"/><Relationship Id="rId1106" Type="http://schemas.openxmlformats.org/officeDocument/2006/relationships/hyperlink" Target="https://talan.bank.gov.ua/get-user-certificate/o1xrLLDFkJ9oI7f86Pvx" TargetMode="External"/><Relationship Id="rId1313" Type="http://schemas.openxmlformats.org/officeDocument/2006/relationships/hyperlink" Target="https://talan.bank.gov.ua/get-user-certificate/o1xrL0pWuFKyGvUA7Kzy" TargetMode="External"/><Relationship Id="rId1520" Type="http://schemas.openxmlformats.org/officeDocument/2006/relationships/hyperlink" Target="https://talan.bank.gov.ua/get-user-certificate/o1xrLYK16E8TG4Tx2cUl" TargetMode="External"/><Relationship Id="rId1618" Type="http://schemas.openxmlformats.org/officeDocument/2006/relationships/hyperlink" Target="https://talan.bank.gov.ua/get-user-certificate/o1xrLwM2OxOhmLQf-ibR" TargetMode="External"/><Relationship Id="rId1825" Type="http://schemas.openxmlformats.org/officeDocument/2006/relationships/hyperlink" Target="https://talan.bank.gov.ua/get-user-certificate/o1xrLaczKn4X60eH73aq" TargetMode="External"/><Relationship Id="rId199" Type="http://schemas.openxmlformats.org/officeDocument/2006/relationships/hyperlink" Target="https://talan.bank.gov.ua/get-user-certificate/o1xrLJsreeFprY6bnm_5" TargetMode="External"/><Relationship Id="rId266" Type="http://schemas.openxmlformats.org/officeDocument/2006/relationships/hyperlink" Target="https://talan.bank.gov.ua/get-user-certificate/o1xrLyzc5rGkw3IT2TSZ" TargetMode="External"/><Relationship Id="rId473" Type="http://schemas.openxmlformats.org/officeDocument/2006/relationships/hyperlink" Target="https://talan.bank.gov.ua/get-user-certificate/o1xrL82cTrKl8rYP41Xs" TargetMode="External"/><Relationship Id="rId680" Type="http://schemas.openxmlformats.org/officeDocument/2006/relationships/hyperlink" Target="https://talan.bank.gov.ua/get-user-certificate/o1xrLGF4mTlsS3kFRM36" TargetMode="External"/><Relationship Id="rId126" Type="http://schemas.openxmlformats.org/officeDocument/2006/relationships/hyperlink" Target="https://talan.bank.gov.ua/get-user-certificate/o1xrLfOsRz7Mv4xGuZYj" TargetMode="External"/><Relationship Id="rId333" Type="http://schemas.openxmlformats.org/officeDocument/2006/relationships/hyperlink" Target="https://talan.bank.gov.ua/get-user-certificate/o1xrLJyV8KELuh-EoeIx" TargetMode="External"/><Relationship Id="rId540" Type="http://schemas.openxmlformats.org/officeDocument/2006/relationships/hyperlink" Target="https://talan.bank.gov.ua/get-user-certificate/o1xrLWdml59gZtHOGXX6" TargetMode="External"/><Relationship Id="rId778" Type="http://schemas.openxmlformats.org/officeDocument/2006/relationships/hyperlink" Target="https://talan.bank.gov.ua/get-user-certificate/o1xrLWBdeZEDcbGG4KFf" TargetMode="External"/><Relationship Id="rId985" Type="http://schemas.openxmlformats.org/officeDocument/2006/relationships/hyperlink" Target="https://talan.bank.gov.ua/get-user-certificate/o1xrLWCTF9sxqCMBLgxM" TargetMode="External"/><Relationship Id="rId1170" Type="http://schemas.openxmlformats.org/officeDocument/2006/relationships/hyperlink" Target="https://talan.bank.gov.ua/get-user-certificate/o1xrLTec4kmuajZVnXQQ" TargetMode="External"/><Relationship Id="rId638" Type="http://schemas.openxmlformats.org/officeDocument/2006/relationships/hyperlink" Target="https://talan.bank.gov.ua/get-user-certificate/o1xrL6GmUs1CkygG1S0R" TargetMode="External"/><Relationship Id="rId845" Type="http://schemas.openxmlformats.org/officeDocument/2006/relationships/hyperlink" Target="https://talan.bank.gov.ua/get-user-certificate/o1xrLSp3iPlT1eqBiWua" TargetMode="External"/><Relationship Id="rId1030" Type="http://schemas.openxmlformats.org/officeDocument/2006/relationships/hyperlink" Target="https://talan.bank.gov.ua/get-user-certificate/o1xrL8L3k1AKIgzbzADD" TargetMode="External"/><Relationship Id="rId1268" Type="http://schemas.openxmlformats.org/officeDocument/2006/relationships/hyperlink" Target="https://talan.bank.gov.ua/get-user-certificate/o1xrLPl_Bz0Efc_BLw4g" TargetMode="External"/><Relationship Id="rId1475" Type="http://schemas.openxmlformats.org/officeDocument/2006/relationships/hyperlink" Target="https://talan.bank.gov.ua/get-user-certificate/o1xrLdfwdD9GB5Gh_VZd" TargetMode="External"/><Relationship Id="rId1682" Type="http://schemas.openxmlformats.org/officeDocument/2006/relationships/hyperlink" Target="https://talan.bank.gov.ua/get-user-certificate/o1xrLGjqEf88U55BQ4vu" TargetMode="External"/><Relationship Id="rId400" Type="http://schemas.openxmlformats.org/officeDocument/2006/relationships/hyperlink" Target="https://talan.bank.gov.ua/get-user-certificate/o1xrLyqPPzEJ4BuGSSiF" TargetMode="External"/><Relationship Id="rId705" Type="http://schemas.openxmlformats.org/officeDocument/2006/relationships/hyperlink" Target="https://talan.bank.gov.ua/get-user-certificate/o1xrLYowPpCdRIjrf2eJ" TargetMode="External"/><Relationship Id="rId1128" Type="http://schemas.openxmlformats.org/officeDocument/2006/relationships/hyperlink" Target="https://talan.bank.gov.ua/get-user-certificate/o1xrLXC2jJziM7KjhyKs" TargetMode="External"/><Relationship Id="rId1335" Type="http://schemas.openxmlformats.org/officeDocument/2006/relationships/hyperlink" Target="https://talan.bank.gov.ua/get-user-certificate/o1xrLUNuEc2jz6S5sg2U" TargetMode="External"/><Relationship Id="rId1542" Type="http://schemas.openxmlformats.org/officeDocument/2006/relationships/hyperlink" Target="https://talan.bank.gov.ua/get-user-certificate/o1xrL8V5y7tJuj1N3HI9" TargetMode="External"/><Relationship Id="rId912" Type="http://schemas.openxmlformats.org/officeDocument/2006/relationships/hyperlink" Target="https://talan.bank.gov.ua/get-user-certificate/o1xrLpCwQyFspk7Zk9Wn" TargetMode="External"/><Relationship Id="rId1847" Type="http://schemas.openxmlformats.org/officeDocument/2006/relationships/hyperlink" Target="https://talan.bank.gov.ua/get-user-certificate/o1xrLikvyVh_9y2jOVX0" TargetMode="External"/><Relationship Id="rId41" Type="http://schemas.openxmlformats.org/officeDocument/2006/relationships/hyperlink" Target="https://talan.bank.gov.ua/get-user-certificate/o1xrLeSpxOADZwCOs1xh" TargetMode="External"/><Relationship Id="rId1402" Type="http://schemas.openxmlformats.org/officeDocument/2006/relationships/hyperlink" Target="https://talan.bank.gov.ua/get-user-certificate/o1xrL7yxi5f709hL2nGg" TargetMode="External"/><Relationship Id="rId1707" Type="http://schemas.openxmlformats.org/officeDocument/2006/relationships/hyperlink" Target="https://talan.bank.gov.ua/get-user-certificate/o1xrL2N7mMwYPCllNoGe" TargetMode="External"/><Relationship Id="rId190" Type="http://schemas.openxmlformats.org/officeDocument/2006/relationships/hyperlink" Target="https://talan.bank.gov.ua/get-user-certificate/o1xrLQk_JAVX4evQBEyG" TargetMode="External"/><Relationship Id="rId288" Type="http://schemas.openxmlformats.org/officeDocument/2006/relationships/hyperlink" Target="https://talan.bank.gov.ua/get-user-certificate/o1xrLxkkz_wk6bm-Rtnk" TargetMode="External"/><Relationship Id="rId1914" Type="http://schemas.openxmlformats.org/officeDocument/2006/relationships/hyperlink" Target="https://talan.bank.gov.ua/get-user-certificate/o1xrL9q8nuSiGqB0zRst" TargetMode="External"/><Relationship Id="rId495" Type="http://schemas.openxmlformats.org/officeDocument/2006/relationships/hyperlink" Target="https://talan.bank.gov.ua/get-user-certificate/o1xrLAeg827EaZuebVtj" TargetMode="External"/><Relationship Id="rId148" Type="http://schemas.openxmlformats.org/officeDocument/2006/relationships/hyperlink" Target="https://talan.bank.gov.ua/get-user-certificate/o1xrLFO2dmDwgBF8EYHJ" TargetMode="External"/><Relationship Id="rId355" Type="http://schemas.openxmlformats.org/officeDocument/2006/relationships/hyperlink" Target="https://talan.bank.gov.ua/get-user-certificate/o1xrL7gW9zrPYt89JyLC" TargetMode="External"/><Relationship Id="rId562" Type="http://schemas.openxmlformats.org/officeDocument/2006/relationships/hyperlink" Target="https://talan.bank.gov.ua/get-user-certificate/o1xrLd1W0rA7AfR3li-P" TargetMode="External"/><Relationship Id="rId1192" Type="http://schemas.openxmlformats.org/officeDocument/2006/relationships/hyperlink" Target="https://talan.bank.gov.ua/get-user-certificate/o1xrLKI2XSEpkEJiQlzJ" TargetMode="External"/><Relationship Id="rId215" Type="http://schemas.openxmlformats.org/officeDocument/2006/relationships/hyperlink" Target="https://talan.bank.gov.ua/get-user-certificate/o1xrL36Acc7YbpkSA_SK" TargetMode="External"/><Relationship Id="rId422" Type="http://schemas.openxmlformats.org/officeDocument/2006/relationships/hyperlink" Target="https://talan.bank.gov.ua/get-user-certificate/o1xrLAl_XQYHbDVk3Ly6" TargetMode="External"/><Relationship Id="rId867" Type="http://schemas.openxmlformats.org/officeDocument/2006/relationships/hyperlink" Target="https://talan.bank.gov.ua/get-user-certificate/o1xrLA3rkbxaR_C0IC5i" TargetMode="External"/><Relationship Id="rId1052" Type="http://schemas.openxmlformats.org/officeDocument/2006/relationships/hyperlink" Target="https://talan.bank.gov.ua/get-user-certificate/o1xrLa2iwTUI2g99MSB6" TargetMode="External"/><Relationship Id="rId1497" Type="http://schemas.openxmlformats.org/officeDocument/2006/relationships/hyperlink" Target="https://talan.bank.gov.ua/get-user-certificate/o1xrLliEGFoQ3gFItX-3" TargetMode="External"/><Relationship Id="rId727" Type="http://schemas.openxmlformats.org/officeDocument/2006/relationships/hyperlink" Target="https://talan.bank.gov.ua/get-user-certificate/o1xrL55VzbCCtOAHiJWE" TargetMode="External"/><Relationship Id="rId934" Type="http://schemas.openxmlformats.org/officeDocument/2006/relationships/hyperlink" Target="https://talan.bank.gov.ua/get-user-certificate/o1xrLY9MkPeYucNoJ3a1" TargetMode="External"/><Relationship Id="rId1357" Type="http://schemas.openxmlformats.org/officeDocument/2006/relationships/hyperlink" Target="https://talan.bank.gov.ua/get-user-certificate/o1xrLyCmw6NsdH-qXGC-" TargetMode="External"/><Relationship Id="rId1564" Type="http://schemas.openxmlformats.org/officeDocument/2006/relationships/hyperlink" Target="https://talan.bank.gov.ua/get-user-certificate/o1xrLRhSa92SHuKzqoxS" TargetMode="External"/><Relationship Id="rId1771" Type="http://schemas.openxmlformats.org/officeDocument/2006/relationships/hyperlink" Target="https://talan.bank.gov.ua/get-user-certificate/o1xrLwUJ75upa5C-3Exs" TargetMode="External"/><Relationship Id="rId63" Type="http://schemas.openxmlformats.org/officeDocument/2006/relationships/hyperlink" Target="https://talan.bank.gov.ua/get-user-certificate/o1xrLNjxYlvzIf1aeB4n" TargetMode="External"/><Relationship Id="rId1217" Type="http://schemas.openxmlformats.org/officeDocument/2006/relationships/hyperlink" Target="https://talan.bank.gov.ua/get-user-certificate/o1xrLhuN8u1Q9_YW7EUJ" TargetMode="External"/><Relationship Id="rId1424" Type="http://schemas.openxmlformats.org/officeDocument/2006/relationships/hyperlink" Target="https://talan.bank.gov.ua/get-user-certificate/o1xrLfv4gczc77p1Us0O" TargetMode="External"/><Relationship Id="rId1631" Type="http://schemas.openxmlformats.org/officeDocument/2006/relationships/hyperlink" Target="https://talan.bank.gov.ua/get-user-certificate/o1xrLmHWha5Yasx_BCMr" TargetMode="External"/><Relationship Id="rId1869" Type="http://schemas.openxmlformats.org/officeDocument/2006/relationships/hyperlink" Target="https://talan.bank.gov.ua/get-user-certificate/o1xrLx_ft6CAh16H0NzQ" TargetMode="External"/><Relationship Id="rId1729" Type="http://schemas.openxmlformats.org/officeDocument/2006/relationships/hyperlink" Target="https://talan.bank.gov.ua/get-user-certificate/o1xrLISNPEMyoJRpKJqj" TargetMode="External"/><Relationship Id="rId1936" Type="http://schemas.openxmlformats.org/officeDocument/2006/relationships/hyperlink" Target="https://talan.bank.gov.ua/get-user-certificate/o1xrLQgbNnkpqnn_Nxfb" TargetMode="External"/><Relationship Id="rId377" Type="http://schemas.openxmlformats.org/officeDocument/2006/relationships/hyperlink" Target="https://talan.bank.gov.ua/get-user-certificate/o1xrL41mmniqbHmPJLh-" TargetMode="External"/><Relationship Id="rId584" Type="http://schemas.openxmlformats.org/officeDocument/2006/relationships/hyperlink" Target="https://talan.bank.gov.ua/get-user-certificate/o1xrL9--pxuwzy_KfZA-" TargetMode="External"/><Relationship Id="rId5" Type="http://schemas.openxmlformats.org/officeDocument/2006/relationships/hyperlink" Target="https://talan.bank.gov.ua/get-user-certificate/o1xrLeIUxMmUTe4RTsYd" TargetMode="External"/><Relationship Id="rId237" Type="http://schemas.openxmlformats.org/officeDocument/2006/relationships/hyperlink" Target="https://talan.bank.gov.ua/get-user-certificate/o1xrLfQRcbkJWXPQBCbG" TargetMode="External"/><Relationship Id="rId791" Type="http://schemas.openxmlformats.org/officeDocument/2006/relationships/hyperlink" Target="https://talan.bank.gov.ua/get-user-certificate/o1xrL5y4TnVLjL50kxHt" TargetMode="External"/><Relationship Id="rId889" Type="http://schemas.openxmlformats.org/officeDocument/2006/relationships/hyperlink" Target="https://talan.bank.gov.ua/get-user-certificate/o1xrL7icYUeegUH91YqO" TargetMode="External"/><Relationship Id="rId1074" Type="http://schemas.openxmlformats.org/officeDocument/2006/relationships/hyperlink" Target="https://talan.bank.gov.ua/get-user-certificate/o1xrLs3mcK3UZXD_i4MT" TargetMode="External"/><Relationship Id="rId444" Type="http://schemas.openxmlformats.org/officeDocument/2006/relationships/hyperlink" Target="https://talan.bank.gov.ua/get-user-certificate/o1xrLUqWRn5S2skES8FK" TargetMode="External"/><Relationship Id="rId651" Type="http://schemas.openxmlformats.org/officeDocument/2006/relationships/hyperlink" Target="https://talan.bank.gov.ua/get-user-certificate/o1xrL-A_CSaPbMBDOz8X" TargetMode="External"/><Relationship Id="rId749" Type="http://schemas.openxmlformats.org/officeDocument/2006/relationships/hyperlink" Target="https://talan.bank.gov.ua/get-user-certificate/o1xrL8U0MsbjcMpmBDwd" TargetMode="External"/><Relationship Id="rId1281" Type="http://schemas.openxmlformats.org/officeDocument/2006/relationships/hyperlink" Target="https://talan.bank.gov.ua/get-user-certificate/o1xrLSNVTIO6YRLRTIng" TargetMode="External"/><Relationship Id="rId1379" Type="http://schemas.openxmlformats.org/officeDocument/2006/relationships/hyperlink" Target="https://talan.bank.gov.ua/get-user-certificate/o1xrLr8_HhZrJ8L13uab" TargetMode="External"/><Relationship Id="rId1586" Type="http://schemas.openxmlformats.org/officeDocument/2006/relationships/hyperlink" Target="https://talan.bank.gov.ua/get-user-certificate/o1xrL0gpgElVfFeqd5_d" TargetMode="External"/><Relationship Id="rId304" Type="http://schemas.openxmlformats.org/officeDocument/2006/relationships/hyperlink" Target="https://talan.bank.gov.ua/get-user-certificate/o1xrLPbE1O2IOtKw8BX9" TargetMode="External"/><Relationship Id="rId511" Type="http://schemas.openxmlformats.org/officeDocument/2006/relationships/hyperlink" Target="https://talan.bank.gov.ua/get-user-certificate/o1xrLNyn7x95KkEwmUF6" TargetMode="External"/><Relationship Id="rId609" Type="http://schemas.openxmlformats.org/officeDocument/2006/relationships/hyperlink" Target="https://talan.bank.gov.ua/get-user-certificate/o1xrLe08fY3ykFaiQvr6" TargetMode="External"/><Relationship Id="rId956" Type="http://schemas.openxmlformats.org/officeDocument/2006/relationships/hyperlink" Target="https://talan.bank.gov.ua/get-user-certificate/o1xrLNmJFIrHD9hkMYqf" TargetMode="External"/><Relationship Id="rId1141" Type="http://schemas.openxmlformats.org/officeDocument/2006/relationships/hyperlink" Target="https://talan.bank.gov.ua/get-user-certificate/o1xrL7TV7TAtVCxiKDht" TargetMode="External"/><Relationship Id="rId1239" Type="http://schemas.openxmlformats.org/officeDocument/2006/relationships/hyperlink" Target="https://talan.bank.gov.ua/get-user-certificate/o1xrL9Xn-I66_aNTYoWj" TargetMode="External"/><Relationship Id="rId1793" Type="http://schemas.openxmlformats.org/officeDocument/2006/relationships/hyperlink" Target="https://talan.bank.gov.ua/get-user-certificate/o1xrLL0LZN-cUu68aeF-" TargetMode="External"/><Relationship Id="rId85" Type="http://schemas.openxmlformats.org/officeDocument/2006/relationships/hyperlink" Target="https://talan.bank.gov.ua/get-user-certificate/o1xrLEL7DponaH9il6h-" TargetMode="External"/><Relationship Id="rId816" Type="http://schemas.openxmlformats.org/officeDocument/2006/relationships/hyperlink" Target="https://talan.bank.gov.ua/get-user-certificate/o1xrLIoumBdZ52rKAlvG" TargetMode="External"/><Relationship Id="rId1001" Type="http://schemas.openxmlformats.org/officeDocument/2006/relationships/hyperlink" Target="https://talan.bank.gov.ua/get-user-certificate/o1xrL5vsr_-JMcUJen7x" TargetMode="External"/><Relationship Id="rId1446" Type="http://schemas.openxmlformats.org/officeDocument/2006/relationships/hyperlink" Target="https://talan.bank.gov.ua/get-user-certificate/o1xrLbLDGZ3KGZK1sVD7" TargetMode="External"/><Relationship Id="rId1653" Type="http://schemas.openxmlformats.org/officeDocument/2006/relationships/hyperlink" Target="https://talan.bank.gov.ua/get-user-certificate/o1xrLtz-gqwd0-Rgbb_S" TargetMode="External"/><Relationship Id="rId1860" Type="http://schemas.openxmlformats.org/officeDocument/2006/relationships/hyperlink" Target="https://talan.bank.gov.ua/get-user-certificate/o1xrLJAHGah-CTqcOA5K" TargetMode="External"/><Relationship Id="rId1306" Type="http://schemas.openxmlformats.org/officeDocument/2006/relationships/hyperlink" Target="https://talan.bank.gov.ua/get-user-certificate/o1xrLf3zg00SeBkuVTur" TargetMode="External"/><Relationship Id="rId1513" Type="http://schemas.openxmlformats.org/officeDocument/2006/relationships/hyperlink" Target="https://talan.bank.gov.ua/get-user-certificate/o1xrLCAt7tjV93yHjH_X" TargetMode="External"/><Relationship Id="rId1720" Type="http://schemas.openxmlformats.org/officeDocument/2006/relationships/hyperlink" Target="https://talan.bank.gov.ua/get-user-certificate/o1xrLP78QJSv9TiA8CrY" TargetMode="External"/><Relationship Id="rId12" Type="http://schemas.openxmlformats.org/officeDocument/2006/relationships/hyperlink" Target="https://talan.bank.gov.ua/get-user-certificate/o1xrLFyKCIDbvNj1vTF8" TargetMode="External"/><Relationship Id="rId1818" Type="http://schemas.openxmlformats.org/officeDocument/2006/relationships/hyperlink" Target="https://talan.bank.gov.ua/get-user-certificate/o1xrLj0NU-w-R4fjU7Qx" TargetMode="External"/><Relationship Id="rId161" Type="http://schemas.openxmlformats.org/officeDocument/2006/relationships/hyperlink" Target="https://talan.bank.gov.ua/get-user-certificate/o1xrLqp4orXzAPONtIjf" TargetMode="External"/><Relationship Id="rId399" Type="http://schemas.openxmlformats.org/officeDocument/2006/relationships/hyperlink" Target="https://talan.bank.gov.ua/get-user-certificate/o1xrL_o-kGdCYq25dJF4" TargetMode="External"/><Relationship Id="rId259" Type="http://schemas.openxmlformats.org/officeDocument/2006/relationships/hyperlink" Target="https://talan.bank.gov.ua/get-user-certificate/o1xrLpRMDcWX-e3wcu_o" TargetMode="External"/><Relationship Id="rId466" Type="http://schemas.openxmlformats.org/officeDocument/2006/relationships/hyperlink" Target="https://talan.bank.gov.ua/get-user-certificate/o1xrLOVR1vovTiaIhZJv" TargetMode="External"/><Relationship Id="rId673" Type="http://schemas.openxmlformats.org/officeDocument/2006/relationships/hyperlink" Target="https://talan.bank.gov.ua/get-user-certificate/o1xrL9aNnYoLq_8bYOtO" TargetMode="External"/><Relationship Id="rId880" Type="http://schemas.openxmlformats.org/officeDocument/2006/relationships/hyperlink" Target="https://talan.bank.gov.ua/get-user-certificate/o1xrLdCqpPZsFB6XV-rZ" TargetMode="External"/><Relationship Id="rId1096" Type="http://schemas.openxmlformats.org/officeDocument/2006/relationships/hyperlink" Target="https://talan.bank.gov.ua/get-user-certificate/o1xrLmqjBr00bJ1C16pi" TargetMode="External"/><Relationship Id="rId119" Type="http://schemas.openxmlformats.org/officeDocument/2006/relationships/hyperlink" Target="https://talan.bank.gov.ua/get-user-certificate/o1xrLIox6tInXm6s7uWR" TargetMode="External"/><Relationship Id="rId326" Type="http://schemas.openxmlformats.org/officeDocument/2006/relationships/hyperlink" Target="https://talan.bank.gov.ua/get-user-certificate/o1xrLiOumFGjAwm7Y0vo" TargetMode="External"/><Relationship Id="rId533" Type="http://schemas.openxmlformats.org/officeDocument/2006/relationships/hyperlink" Target="https://talan.bank.gov.ua/get-user-certificate/o1xrLJ03Ug4InaohQxUq" TargetMode="External"/><Relationship Id="rId978" Type="http://schemas.openxmlformats.org/officeDocument/2006/relationships/hyperlink" Target="https://talan.bank.gov.ua/get-user-certificate/o1xrLeddZkeSeXivxo1u" TargetMode="External"/><Relationship Id="rId1163" Type="http://schemas.openxmlformats.org/officeDocument/2006/relationships/hyperlink" Target="https://talan.bank.gov.ua/get-user-certificate/o1xrLZ7feTXH9yeJ8q1G" TargetMode="External"/><Relationship Id="rId1370" Type="http://schemas.openxmlformats.org/officeDocument/2006/relationships/hyperlink" Target="https://talan.bank.gov.ua/get-user-certificate/o1xrLQ0a3dF4RwvxlnLx" TargetMode="External"/><Relationship Id="rId740" Type="http://schemas.openxmlformats.org/officeDocument/2006/relationships/hyperlink" Target="https://talan.bank.gov.ua/get-user-certificate/o1xrLlMc8Kop3HLwADV0" TargetMode="External"/><Relationship Id="rId838" Type="http://schemas.openxmlformats.org/officeDocument/2006/relationships/hyperlink" Target="https://talan.bank.gov.ua/get-user-certificate/o1xrLiySw_PJxT6s-JUk" TargetMode="External"/><Relationship Id="rId1023" Type="http://schemas.openxmlformats.org/officeDocument/2006/relationships/hyperlink" Target="https://talan.bank.gov.ua/get-user-certificate/o1xrLvPnI4HaO3HjDRFk" TargetMode="External"/><Relationship Id="rId1468" Type="http://schemas.openxmlformats.org/officeDocument/2006/relationships/hyperlink" Target="https://talan.bank.gov.ua/get-user-certificate/o1xrLC2ryOENdHbX5u60" TargetMode="External"/><Relationship Id="rId1675" Type="http://schemas.openxmlformats.org/officeDocument/2006/relationships/hyperlink" Target="https://talan.bank.gov.ua/get-user-certificate/o1xrL6v-eknMc74SOe5j" TargetMode="External"/><Relationship Id="rId1882" Type="http://schemas.openxmlformats.org/officeDocument/2006/relationships/hyperlink" Target="https://talan.bank.gov.ua/get-user-certificate/o1xrL_1_i9J_jVfF9Ju2" TargetMode="External"/><Relationship Id="rId600" Type="http://schemas.openxmlformats.org/officeDocument/2006/relationships/hyperlink" Target="https://talan.bank.gov.ua/get-user-certificate/o1xrLIMvnXKFMkdUpjkk" TargetMode="External"/><Relationship Id="rId1230" Type="http://schemas.openxmlformats.org/officeDocument/2006/relationships/hyperlink" Target="https://talan.bank.gov.ua/get-user-certificate/o1xrL2fdYetDxT_k_a-I" TargetMode="External"/><Relationship Id="rId1328" Type="http://schemas.openxmlformats.org/officeDocument/2006/relationships/hyperlink" Target="https://talan.bank.gov.ua/get-user-certificate/o1xrLBJXbnKesJhyJLl4" TargetMode="External"/><Relationship Id="rId1535" Type="http://schemas.openxmlformats.org/officeDocument/2006/relationships/hyperlink" Target="https://talan.bank.gov.ua/get-user-certificate/o1xrL5_GxXPruS3nU5gy" TargetMode="External"/><Relationship Id="rId905" Type="http://schemas.openxmlformats.org/officeDocument/2006/relationships/hyperlink" Target="https://talan.bank.gov.ua/get-user-certificate/o1xrLsOTiwI0OKeYAW0N" TargetMode="External"/><Relationship Id="rId1742" Type="http://schemas.openxmlformats.org/officeDocument/2006/relationships/hyperlink" Target="https://talan.bank.gov.ua/get-user-certificate/o1xrLaU24hVBz8GCBDxk" TargetMode="External"/><Relationship Id="rId34" Type="http://schemas.openxmlformats.org/officeDocument/2006/relationships/hyperlink" Target="https://talan.bank.gov.ua/get-user-certificate/o1xrLh9noo1mhyMW0IDV" TargetMode="External"/><Relationship Id="rId1602" Type="http://schemas.openxmlformats.org/officeDocument/2006/relationships/hyperlink" Target="https://talan.bank.gov.ua/get-user-certificate/o1xrL7nxgux6VM9ZlhCH" TargetMode="External"/><Relationship Id="rId183" Type="http://schemas.openxmlformats.org/officeDocument/2006/relationships/hyperlink" Target="https://talan.bank.gov.ua/get-user-certificate/o1xrLwfUAMPUQFdV_d1_" TargetMode="External"/><Relationship Id="rId390" Type="http://schemas.openxmlformats.org/officeDocument/2006/relationships/hyperlink" Target="https://talan.bank.gov.ua/get-user-certificate/o1xrLl9kjQJTmEK8Lxz_" TargetMode="External"/><Relationship Id="rId1907" Type="http://schemas.openxmlformats.org/officeDocument/2006/relationships/hyperlink" Target="https://talan.bank.gov.ua/get-user-certificate/o1xrLP8oU4vYoCkepurq" TargetMode="External"/><Relationship Id="rId250" Type="http://schemas.openxmlformats.org/officeDocument/2006/relationships/hyperlink" Target="https://talan.bank.gov.ua/get-user-certificate/o1xrLnKQfO_2bYBhZjLK" TargetMode="External"/><Relationship Id="rId488" Type="http://schemas.openxmlformats.org/officeDocument/2006/relationships/hyperlink" Target="https://talan.bank.gov.ua/get-user-certificate/o1xrLnF3irh0OEzcjRSQ" TargetMode="External"/><Relationship Id="rId695" Type="http://schemas.openxmlformats.org/officeDocument/2006/relationships/hyperlink" Target="https://talan.bank.gov.ua/get-user-certificate/o1xrLOfQE8tsLaISfc5Z" TargetMode="External"/><Relationship Id="rId110" Type="http://schemas.openxmlformats.org/officeDocument/2006/relationships/hyperlink" Target="https://talan.bank.gov.ua/get-user-certificate/o1xrLmKQ_eguNLkvl0W1" TargetMode="External"/><Relationship Id="rId348" Type="http://schemas.openxmlformats.org/officeDocument/2006/relationships/hyperlink" Target="https://talan.bank.gov.ua/get-user-certificate/o1xrL2oeBCAA4WK7II50" TargetMode="External"/><Relationship Id="rId555" Type="http://schemas.openxmlformats.org/officeDocument/2006/relationships/hyperlink" Target="https://talan.bank.gov.ua/get-user-certificate/o1xrLPZw5VWZBWJnbdr4" TargetMode="External"/><Relationship Id="rId762" Type="http://schemas.openxmlformats.org/officeDocument/2006/relationships/hyperlink" Target="https://talan.bank.gov.ua/get-user-certificate/o1xrL7NOxQCRdxQP8FFE" TargetMode="External"/><Relationship Id="rId1185" Type="http://schemas.openxmlformats.org/officeDocument/2006/relationships/hyperlink" Target="https://talan.bank.gov.ua/get-user-certificate/o1xrLun9Ez8DsVQ6m8tg" TargetMode="External"/><Relationship Id="rId1392" Type="http://schemas.openxmlformats.org/officeDocument/2006/relationships/hyperlink" Target="https://talan.bank.gov.ua/get-user-certificate/o1xrLK--EP6mui8DbakL" TargetMode="External"/><Relationship Id="rId208" Type="http://schemas.openxmlformats.org/officeDocument/2006/relationships/hyperlink" Target="https://talan.bank.gov.ua/get-user-certificate/o1xrLk_LE73AJ_uzMS5x" TargetMode="External"/><Relationship Id="rId415" Type="http://schemas.openxmlformats.org/officeDocument/2006/relationships/hyperlink" Target="https://talan.bank.gov.ua/get-user-certificate/o1xrLrj61AA7TyV5FEHp" TargetMode="External"/><Relationship Id="rId622" Type="http://schemas.openxmlformats.org/officeDocument/2006/relationships/hyperlink" Target="https://talan.bank.gov.ua/get-user-certificate/o1xrLBn6IyK7oMcseO-6" TargetMode="External"/><Relationship Id="rId1045" Type="http://schemas.openxmlformats.org/officeDocument/2006/relationships/hyperlink" Target="https://talan.bank.gov.ua/get-user-certificate/o1xrLC9-GRqhZmeAA72F" TargetMode="External"/><Relationship Id="rId1252" Type="http://schemas.openxmlformats.org/officeDocument/2006/relationships/hyperlink" Target="https://talan.bank.gov.ua/get-user-certificate/o1xrLtsug632vmsESrro" TargetMode="External"/><Relationship Id="rId1697" Type="http://schemas.openxmlformats.org/officeDocument/2006/relationships/hyperlink" Target="https://talan.bank.gov.ua/get-user-certificate/o1xrLqXQlHj3mjfVsKfo" TargetMode="External"/><Relationship Id="rId927" Type="http://schemas.openxmlformats.org/officeDocument/2006/relationships/hyperlink" Target="https://talan.bank.gov.ua/get-user-certificate/o1xrLcPbH9BCkyGAIVfV" TargetMode="External"/><Relationship Id="rId1112" Type="http://schemas.openxmlformats.org/officeDocument/2006/relationships/hyperlink" Target="https://talan.bank.gov.ua/get-user-certificate/o1xrL8cF-TZZapheAgQf" TargetMode="External"/><Relationship Id="rId1557" Type="http://schemas.openxmlformats.org/officeDocument/2006/relationships/hyperlink" Target="https://talan.bank.gov.ua/get-user-certificate/o1xrLAZyKMChjNnVs3Je" TargetMode="External"/><Relationship Id="rId1764" Type="http://schemas.openxmlformats.org/officeDocument/2006/relationships/hyperlink" Target="https://talan.bank.gov.ua/get-user-certificate/o1xrLeyaWaViYrhfVIhF" TargetMode="External"/><Relationship Id="rId56" Type="http://schemas.openxmlformats.org/officeDocument/2006/relationships/hyperlink" Target="https://talan.bank.gov.ua/get-user-certificate/o1xrL3PBecew8jQ2fe5u" TargetMode="External"/><Relationship Id="rId1417" Type="http://schemas.openxmlformats.org/officeDocument/2006/relationships/hyperlink" Target="https://talan.bank.gov.ua/get-user-certificate/o1xrLFqVqakJP2eUcakc" TargetMode="External"/><Relationship Id="rId1624" Type="http://schemas.openxmlformats.org/officeDocument/2006/relationships/hyperlink" Target="https://talan.bank.gov.ua/get-user-certificate/o1xrLEIOuSH0uAcN7I3V" TargetMode="External"/><Relationship Id="rId1831" Type="http://schemas.openxmlformats.org/officeDocument/2006/relationships/hyperlink" Target="https://talan.bank.gov.ua/get-user-certificate/o1xrLXQZ-E-r1cpIh4Qc" TargetMode="External"/><Relationship Id="rId1929" Type="http://schemas.openxmlformats.org/officeDocument/2006/relationships/hyperlink" Target="https://talan.bank.gov.ua/get-user-certificate/o1xrL5y0WPthfEXlh6mq" TargetMode="External"/><Relationship Id="rId272" Type="http://schemas.openxmlformats.org/officeDocument/2006/relationships/hyperlink" Target="https://talan.bank.gov.ua/get-user-certificate/o1xrLItTB5dnk89IMnaq" TargetMode="External"/><Relationship Id="rId577" Type="http://schemas.openxmlformats.org/officeDocument/2006/relationships/hyperlink" Target="https://talan.bank.gov.ua/get-user-certificate/o1xrL2s5X_-LHKZAvrCC" TargetMode="External"/><Relationship Id="rId132" Type="http://schemas.openxmlformats.org/officeDocument/2006/relationships/hyperlink" Target="https://talan.bank.gov.ua/get-user-certificate/o1xrL9F8O-jks5p0LfK5" TargetMode="External"/><Relationship Id="rId784" Type="http://schemas.openxmlformats.org/officeDocument/2006/relationships/hyperlink" Target="https://talan.bank.gov.ua/get-user-certificate/o1xrLtLktp_JQkAhI1Q_" TargetMode="External"/><Relationship Id="rId991" Type="http://schemas.openxmlformats.org/officeDocument/2006/relationships/hyperlink" Target="https://talan.bank.gov.ua/get-user-certificate/o1xrLxlj4SnlpUnM9quE" TargetMode="External"/><Relationship Id="rId1067" Type="http://schemas.openxmlformats.org/officeDocument/2006/relationships/hyperlink" Target="https://talan.bank.gov.ua/get-user-certificate/o1xrLXxZIR7f0Z6jlavW" TargetMode="External"/><Relationship Id="rId437" Type="http://schemas.openxmlformats.org/officeDocument/2006/relationships/hyperlink" Target="https://talan.bank.gov.ua/get-user-certificate/o1xrLBLokN_P7jlGUPHX" TargetMode="External"/><Relationship Id="rId644" Type="http://schemas.openxmlformats.org/officeDocument/2006/relationships/hyperlink" Target="https://talan.bank.gov.ua/get-user-certificate/o1xrLIEhAfdv8jBgY_7h" TargetMode="External"/><Relationship Id="rId851" Type="http://schemas.openxmlformats.org/officeDocument/2006/relationships/hyperlink" Target="https://talan.bank.gov.ua/get-user-certificate/o1xrLmclq3djKh4Z_OwN" TargetMode="External"/><Relationship Id="rId1274" Type="http://schemas.openxmlformats.org/officeDocument/2006/relationships/hyperlink" Target="https://talan.bank.gov.ua/get-user-certificate/o1xrLCyx27K3uiQxJ_o5" TargetMode="External"/><Relationship Id="rId1481" Type="http://schemas.openxmlformats.org/officeDocument/2006/relationships/hyperlink" Target="https://talan.bank.gov.ua/get-user-certificate/o1xrLByGsCDq8AXLx0nk" TargetMode="External"/><Relationship Id="rId1579" Type="http://schemas.openxmlformats.org/officeDocument/2006/relationships/hyperlink" Target="https://talan.bank.gov.ua/get-user-certificate/o1xrLSRMaKfDlbTmmvay" TargetMode="External"/><Relationship Id="rId504" Type="http://schemas.openxmlformats.org/officeDocument/2006/relationships/hyperlink" Target="https://talan.bank.gov.ua/get-user-certificate/o1xrLHZGUhyJL_uWI1U5" TargetMode="External"/><Relationship Id="rId711" Type="http://schemas.openxmlformats.org/officeDocument/2006/relationships/hyperlink" Target="https://talan.bank.gov.ua/get-user-certificate/o1xrLxFclgVZQEPNv4V2" TargetMode="External"/><Relationship Id="rId949" Type="http://schemas.openxmlformats.org/officeDocument/2006/relationships/hyperlink" Target="https://talan.bank.gov.ua/get-user-certificate/o1xrLy79kYHyJfplTvR9" TargetMode="External"/><Relationship Id="rId1134" Type="http://schemas.openxmlformats.org/officeDocument/2006/relationships/hyperlink" Target="https://talan.bank.gov.ua/get-user-certificate/o1xrLhtLUvyOjXvI5lNQ" TargetMode="External"/><Relationship Id="rId1341" Type="http://schemas.openxmlformats.org/officeDocument/2006/relationships/hyperlink" Target="https://talan.bank.gov.ua/get-user-certificate/o1xrLOBiGTeX5O3ZQLE7" TargetMode="External"/><Relationship Id="rId1786" Type="http://schemas.openxmlformats.org/officeDocument/2006/relationships/hyperlink" Target="https://talan.bank.gov.ua/get-user-certificate/o1xrLRIczgmjY-eVx9fP" TargetMode="External"/><Relationship Id="rId78" Type="http://schemas.openxmlformats.org/officeDocument/2006/relationships/hyperlink" Target="https://talan.bank.gov.ua/get-user-certificate/o1xrL9zSaSMhJ3hO4HBz" TargetMode="External"/><Relationship Id="rId809" Type="http://schemas.openxmlformats.org/officeDocument/2006/relationships/hyperlink" Target="https://talan.bank.gov.ua/get-user-certificate/o1xrLZIw84YX2MG4UET0" TargetMode="External"/><Relationship Id="rId1201" Type="http://schemas.openxmlformats.org/officeDocument/2006/relationships/hyperlink" Target="https://talan.bank.gov.ua/get-user-certificate/o1xrLjCJjdiExhOTa-2h" TargetMode="External"/><Relationship Id="rId1439" Type="http://schemas.openxmlformats.org/officeDocument/2006/relationships/hyperlink" Target="https://talan.bank.gov.ua/get-user-certificate/o1xrL6XbBWlO-x4gXHRx" TargetMode="External"/><Relationship Id="rId1646" Type="http://schemas.openxmlformats.org/officeDocument/2006/relationships/hyperlink" Target="https://talan.bank.gov.ua/get-user-certificate/o1xrLtbhflrlHfHEx5Gk" TargetMode="External"/><Relationship Id="rId1853" Type="http://schemas.openxmlformats.org/officeDocument/2006/relationships/hyperlink" Target="https://talan.bank.gov.ua/get-user-certificate/o1xrLhsb8DUoG2xfblgm" TargetMode="External"/><Relationship Id="rId1506" Type="http://schemas.openxmlformats.org/officeDocument/2006/relationships/hyperlink" Target="https://talan.bank.gov.ua/get-user-certificate/o1xrL4cQJl4PCn6SVEQq" TargetMode="External"/><Relationship Id="rId1713" Type="http://schemas.openxmlformats.org/officeDocument/2006/relationships/hyperlink" Target="https://talan.bank.gov.ua/get-user-certificate/o1xrL6DonNEUoIbIez-g" TargetMode="External"/><Relationship Id="rId1920" Type="http://schemas.openxmlformats.org/officeDocument/2006/relationships/hyperlink" Target="https://talan.bank.gov.ua/get-user-certificate/o1xrLcexQqCw98QG5Bjr" TargetMode="External"/><Relationship Id="rId294" Type="http://schemas.openxmlformats.org/officeDocument/2006/relationships/hyperlink" Target="https://talan.bank.gov.ua/get-user-certificate/o1xrLSorWqKXlCW6rqUh" TargetMode="External"/><Relationship Id="rId154" Type="http://schemas.openxmlformats.org/officeDocument/2006/relationships/hyperlink" Target="https://talan.bank.gov.ua/get-user-certificate/o1xrLpY2HzS0ar140xe8" TargetMode="External"/><Relationship Id="rId361" Type="http://schemas.openxmlformats.org/officeDocument/2006/relationships/hyperlink" Target="https://talan.bank.gov.ua/get-user-certificate/o1xrLzYJYDNXLLoVQdAK" TargetMode="External"/><Relationship Id="rId599" Type="http://schemas.openxmlformats.org/officeDocument/2006/relationships/hyperlink" Target="https://talan.bank.gov.ua/get-user-certificate/o1xrLxmmTf8ZKPLcgpXg" TargetMode="External"/><Relationship Id="rId459" Type="http://schemas.openxmlformats.org/officeDocument/2006/relationships/hyperlink" Target="https://talan.bank.gov.ua/get-user-certificate/o1xrLSHMmOQNVWoSbFQk" TargetMode="External"/><Relationship Id="rId666" Type="http://schemas.openxmlformats.org/officeDocument/2006/relationships/hyperlink" Target="https://talan.bank.gov.ua/get-user-certificate/o1xrL135UwrOgWDvdLnn" TargetMode="External"/><Relationship Id="rId873" Type="http://schemas.openxmlformats.org/officeDocument/2006/relationships/hyperlink" Target="https://talan.bank.gov.ua/get-user-certificate/o1xrLYFS0RmHlaVINk17" TargetMode="External"/><Relationship Id="rId1089" Type="http://schemas.openxmlformats.org/officeDocument/2006/relationships/hyperlink" Target="https://talan.bank.gov.ua/get-user-certificate/o1xrLVoOHMUduPrfejdo" TargetMode="External"/><Relationship Id="rId1296" Type="http://schemas.openxmlformats.org/officeDocument/2006/relationships/hyperlink" Target="https://talan.bank.gov.ua/get-user-certificate/o1xrL4cI71HImC-WoCJq" TargetMode="External"/><Relationship Id="rId221" Type="http://schemas.openxmlformats.org/officeDocument/2006/relationships/hyperlink" Target="https://talan.bank.gov.ua/get-user-certificate/o1xrL76mUpIAhcTqjEQW" TargetMode="External"/><Relationship Id="rId319" Type="http://schemas.openxmlformats.org/officeDocument/2006/relationships/hyperlink" Target="https://talan.bank.gov.ua/get-user-certificate/o1xrLr5yXnx721gLDnvJ" TargetMode="External"/><Relationship Id="rId526" Type="http://schemas.openxmlformats.org/officeDocument/2006/relationships/hyperlink" Target="https://talan.bank.gov.ua/get-user-certificate/o1xrLoGf-ejE4qscOxbt" TargetMode="External"/><Relationship Id="rId1156" Type="http://schemas.openxmlformats.org/officeDocument/2006/relationships/hyperlink" Target="https://talan.bank.gov.ua/get-user-certificate/o1xrLBIPH4MYTzl2Nx7-" TargetMode="External"/><Relationship Id="rId1363" Type="http://schemas.openxmlformats.org/officeDocument/2006/relationships/hyperlink" Target="https://talan.bank.gov.ua/get-user-certificate/o1xrLpbru1AvM9olkM8Q" TargetMode="External"/><Relationship Id="rId733" Type="http://schemas.openxmlformats.org/officeDocument/2006/relationships/hyperlink" Target="https://talan.bank.gov.ua/get-user-certificate/o1xrLZz1ygH97pzW1D0B" TargetMode="External"/><Relationship Id="rId940" Type="http://schemas.openxmlformats.org/officeDocument/2006/relationships/hyperlink" Target="https://talan.bank.gov.ua/get-user-certificate/o1xrLy1211qxhDOByoow" TargetMode="External"/><Relationship Id="rId1016" Type="http://schemas.openxmlformats.org/officeDocument/2006/relationships/hyperlink" Target="https://talan.bank.gov.ua/get-user-certificate/o1xrLJ0DVqWwhw7yB15i" TargetMode="External"/><Relationship Id="rId1570" Type="http://schemas.openxmlformats.org/officeDocument/2006/relationships/hyperlink" Target="https://talan.bank.gov.ua/get-user-certificate/o1xrLlC8-D3U1yU_EUWM" TargetMode="External"/><Relationship Id="rId1668" Type="http://schemas.openxmlformats.org/officeDocument/2006/relationships/hyperlink" Target="https://talan.bank.gov.ua/get-user-certificate/o1xrLGFAdQkrChBKRYr3" TargetMode="External"/><Relationship Id="rId1875" Type="http://schemas.openxmlformats.org/officeDocument/2006/relationships/hyperlink" Target="https://talan.bank.gov.ua/get-user-certificate/o1xrLvb0Zv1Pdy7m5BPR" TargetMode="External"/><Relationship Id="rId800" Type="http://schemas.openxmlformats.org/officeDocument/2006/relationships/hyperlink" Target="https://talan.bank.gov.ua/get-user-certificate/o1xrLYPyHiC7XaSGBv0O" TargetMode="External"/><Relationship Id="rId1223" Type="http://schemas.openxmlformats.org/officeDocument/2006/relationships/hyperlink" Target="https://talan.bank.gov.ua/get-user-certificate/o1xrLYny_uZiF3WwlCHo" TargetMode="External"/><Relationship Id="rId1430" Type="http://schemas.openxmlformats.org/officeDocument/2006/relationships/hyperlink" Target="https://talan.bank.gov.ua/get-user-certificate/o1xrLcSTCYV8HUf4WQS_" TargetMode="External"/><Relationship Id="rId1528" Type="http://schemas.openxmlformats.org/officeDocument/2006/relationships/hyperlink" Target="https://talan.bank.gov.ua/get-user-certificate/o1xrL8L7KBNxnfHYcX-V" TargetMode="External"/><Relationship Id="rId1735" Type="http://schemas.openxmlformats.org/officeDocument/2006/relationships/hyperlink" Target="https://talan.bank.gov.ua/get-user-certificate/o1xrLm-q_l3CsLFQ4gWY" TargetMode="External"/><Relationship Id="rId1942" Type="http://schemas.openxmlformats.org/officeDocument/2006/relationships/hyperlink" Target="https://talan.bank.gov.ua/get-user-certificate/o1xrLoj6-1zqUrRlgXUu" TargetMode="External"/><Relationship Id="rId27" Type="http://schemas.openxmlformats.org/officeDocument/2006/relationships/hyperlink" Target="https://talan.bank.gov.ua/get-user-certificate/o1xrL81xRMwIU0iNvRkB" TargetMode="External"/><Relationship Id="rId1802" Type="http://schemas.openxmlformats.org/officeDocument/2006/relationships/hyperlink" Target="https://talan.bank.gov.ua/get-user-certificate/o1xrLp5-4GA5hzXavH3y" TargetMode="External"/><Relationship Id="rId176" Type="http://schemas.openxmlformats.org/officeDocument/2006/relationships/hyperlink" Target="https://talan.bank.gov.ua/get-user-certificate/o1xrLl-Ryb87dg8BwrY1" TargetMode="External"/><Relationship Id="rId383" Type="http://schemas.openxmlformats.org/officeDocument/2006/relationships/hyperlink" Target="https://talan.bank.gov.ua/get-user-certificate/o1xrL6G0SybBzZHhWQB0" TargetMode="External"/><Relationship Id="rId590" Type="http://schemas.openxmlformats.org/officeDocument/2006/relationships/hyperlink" Target="https://talan.bank.gov.ua/get-user-certificate/o1xrLpwrERddRTdg_T0W" TargetMode="External"/><Relationship Id="rId243" Type="http://schemas.openxmlformats.org/officeDocument/2006/relationships/hyperlink" Target="https://talan.bank.gov.ua/get-user-certificate/o1xrLC3c4mGtIzCGT3jI" TargetMode="External"/><Relationship Id="rId450" Type="http://schemas.openxmlformats.org/officeDocument/2006/relationships/hyperlink" Target="https://talan.bank.gov.ua/get-user-certificate/o1xrLKECpxb8V2cf4vri" TargetMode="External"/><Relationship Id="rId688" Type="http://schemas.openxmlformats.org/officeDocument/2006/relationships/hyperlink" Target="https://talan.bank.gov.ua/get-user-certificate/o1xrLDaGi1H2fXtagIVt" TargetMode="External"/><Relationship Id="rId895" Type="http://schemas.openxmlformats.org/officeDocument/2006/relationships/hyperlink" Target="https://talan.bank.gov.ua/get-user-certificate/o1xrLk0_tzofCJhnzUrQ" TargetMode="External"/><Relationship Id="rId1080" Type="http://schemas.openxmlformats.org/officeDocument/2006/relationships/hyperlink" Target="https://talan.bank.gov.ua/get-user-certificate/o1xrLFXGe8OfSZnUc529" TargetMode="External"/><Relationship Id="rId103" Type="http://schemas.openxmlformats.org/officeDocument/2006/relationships/hyperlink" Target="https://talan.bank.gov.ua/get-user-certificate/o1xrLTlyEfbOb8uG7Uor" TargetMode="External"/><Relationship Id="rId310" Type="http://schemas.openxmlformats.org/officeDocument/2006/relationships/hyperlink" Target="https://talan.bank.gov.ua/get-user-certificate/o1xrLLKU7awmezR5rprI" TargetMode="External"/><Relationship Id="rId548" Type="http://schemas.openxmlformats.org/officeDocument/2006/relationships/hyperlink" Target="https://talan.bank.gov.ua/get-user-certificate/o1xrLSAt90Dd_JW2k7Nc" TargetMode="External"/><Relationship Id="rId755" Type="http://schemas.openxmlformats.org/officeDocument/2006/relationships/hyperlink" Target="https://talan.bank.gov.ua/get-user-certificate/o1xrLh18eKzbmycZxJh9" TargetMode="External"/><Relationship Id="rId962" Type="http://schemas.openxmlformats.org/officeDocument/2006/relationships/hyperlink" Target="https://talan.bank.gov.ua/get-user-certificate/o1xrLwgadT4i-cD33rMw" TargetMode="External"/><Relationship Id="rId1178" Type="http://schemas.openxmlformats.org/officeDocument/2006/relationships/hyperlink" Target="https://talan.bank.gov.ua/get-user-certificate/o1xrLWRCZq4I-QnIvvY7" TargetMode="External"/><Relationship Id="rId1385" Type="http://schemas.openxmlformats.org/officeDocument/2006/relationships/hyperlink" Target="https://talan.bank.gov.ua/get-user-certificate/o1xrLdmn6f_js6ZGK6ZO" TargetMode="External"/><Relationship Id="rId1592" Type="http://schemas.openxmlformats.org/officeDocument/2006/relationships/hyperlink" Target="https://talan.bank.gov.ua/get-user-certificate/o1xrLPyuecxd1KK-J7z9" TargetMode="External"/><Relationship Id="rId91" Type="http://schemas.openxmlformats.org/officeDocument/2006/relationships/hyperlink" Target="https://talan.bank.gov.ua/get-user-certificate/o1xrLoRHRl0oZPLdRdxn" TargetMode="External"/><Relationship Id="rId408" Type="http://schemas.openxmlformats.org/officeDocument/2006/relationships/hyperlink" Target="https://talan.bank.gov.ua/get-user-certificate/o1xrLX6jQp5WIXTSpBei" TargetMode="External"/><Relationship Id="rId615" Type="http://schemas.openxmlformats.org/officeDocument/2006/relationships/hyperlink" Target="https://talan.bank.gov.ua/get-user-certificate/o1xrLq2fs_HPqsz_GhTw" TargetMode="External"/><Relationship Id="rId822" Type="http://schemas.openxmlformats.org/officeDocument/2006/relationships/hyperlink" Target="https://talan.bank.gov.ua/get-user-certificate/o1xrLmY_GU2xDf--XJlz" TargetMode="External"/><Relationship Id="rId1038" Type="http://schemas.openxmlformats.org/officeDocument/2006/relationships/hyperlink" Target="https://talan.bank.gov.ua/get-user-certificate/o1xrLsv__pkDmqJ12QjM" TargetMode="External"/><Relationship Id="rId1245" Type="http://schemas.openxmlformats.org/officeDocument/2006/relationships/hyperlink" Target="https://talan.bank.gov.ua/get-user-certificate/o1xrLNvYtPO7pcjES8jz" TargetMode="External"/><Relationship Id="rId1452" Type="http://schemas.openxmlformats.org/officeDocument/2006/relationships/hyperlink" Target="https://talan.bank.gov.ua/get-user-certificate/o1xrLowhPgXuK99zcNUz" TargetMode="External"/><Relationship Id="rId1897" Type="http://schemas.openxmlformats.org/officeDocument/2006/relationships/hyperlink" Target="https://talan.bank.gov.ua/get-user-certificate/o1xrLeHRwh32D9QWS62p" TargetMode="External"/><Relationship Id="rId1105" Type="http://schemas.openxmlformats.org/officeDocument/2006/relationships/hyperlink" Target="https://talan.bank.gov.ua/get-user-certificate/o1xrLh835ou0owqf7ILz" TargetMode="External"/><Relationship Id="rId1312" Type="http://schemas.openxmlformats.org/officeDocument/2006/relationships/hyperlink" Target="https://talan.bank.gov.ua/get-user-certificate/o1xrLpg6_CqcOygxJ1-A" TargetMode="External"/><Relationship Id="rId1757" Type="http://schemas.openxmlformats.org/officeDocument/2006/relationships/hyperlink" Target="https://talan.bank.gov.ua/get-user-certificate/o1xrLHAlJXRy9M87-ZXP" TargetMode="External"/><Relationship Id="rId49" Type="http://schemas.openxmlformats.org/officeDocument/2006/relationships/hyperlink" Target="https://talan.bank.gov.ua/get-user-certificate/o1xrL0m3CJIZ59j--cJx" TargetMode="External"/><Relationship Id="rId1617" Type="http://schemas.openxmlformats.org/officeDocument/2006/relationships/hyperlink" Target="https://talan.bank.gov.ua/get-user-certificate/o1xrLFOQz3EV4121fFuV" TargetMode="External"/><Relationship Id="rId1824" Type="http://schemas.openxmlformats.org/officeDocument/2006/relationships/hyperlink" Target="https://talan.bank.gov.ua/get-user-certificate/o1xrL03JHWi094O6kkzt" TargetMode="External"/><Relationship Id="rId198" Type="http://schemas.openxmlformats.org/officeDocument/2006/relationships/hyperlink" Target="https://talan.bank.gov.ua/get-user-certificate/o1xrLbmenUXuhuD0Nvi1" TargetMode="External"/><Relationship Id="rId265" Type="http://schemas.openxmlformats.org/officeDocument/2006/relationships/hyperlink" Target="https://talan.bank.gov.ua/get-user-certificate/o1xrLJCDOwBq-4_ssoJt" TargetMode="External"/><Relationship Id="rId472" Type="http://schemas.openxmlformats.org/officeDocument/2006/relationships/hyperlink" Target="https://talan.bank.gov.ua/get-user-certificate/o1xrLnm9zbH5SPpaTJTN" TargetMode="External"/><Relationship Id="rId125" Type="http://schemas.openxmlformats.org/officeDocument/2006/relationships/hyperlink" Target="https://talan.bank.gov.ua/get-user-certificate/o1xrLwqvSeZrb0WtiGFy" TargetMode="External"/><Relationship Id="rId332" Type="http://schemas.openxmlformats.org/officeDocument/2006/relationships/hyperlink" Target="https://talan.bank.gov.ua/get-user-certificate/o1xrLUNqYo_ryu75uZt3" TargetMode="External"/><Relationship Id="rId777" Type="http://schemas.openxmlformats.org/officeDocument/2006/relationships/hyperlink" Target="https://talan.bank.gov.ua/get-user-certificate/o1xrLDQXo69WREIbKalK" TargetMode="External"/><Relationship Id="rId984" Type="http://schemas.openxmlformats.org/officeDocument/2006/relationships/hyperlink" Target="https://talan.bank.gov.ua/get-user-certificate/o1xrLbQcnv1XXNsLd6Do" TargetMode="External"/><Relationship Id="rId637" Type="http://schemas.openxmlformats.org/officeDocument/2006/relationships/hyperlink" Target="https://talan.bank.gov.ua/get-user-certificate/o1xrLbNx4-BRhJHTcnN2" TargetMode="External"/><Relationship Id="rId844" Type="http://schemas.openxmlformats.org/officeDocument/2006/relationships/hyperlink" Target="https://talan.bank.gov.ua/get-user-certificate/o1xrLxfHCjs0mpbe5yrd" TargetMode="External"/><Relationship Id="rId1267" Type="http://schemas.openxmlformats.org/officeDocument/2006/relationships/hyperlink" Target="https://talan.bank.gov.ua/get-user-certificate/o1xrLlh22k9IpdxjXM1u" TargetMode="External"/><Relationship Id="rId1474" Type="http://schemas.openxmlformats.org/officeDocument/2006/relationships/hyperlink" Target="https://talan.bank.gov.ua/get-user-certificate/o1xrLpBQz_sZXeJLf9It" TargetMode="External"/><Relationship Id="rId1681" Type="http://schemas.openxmlformats.org/officeDocument/2006/relationships/hyperlink" Target="https://talan.bank.gov.ua/get-user-certificate/o1xrLDg8mYsXQ4ah_uzJ" TargetMode="External"/><Relationship Id="rId704" Type="http://schemas.openxmlformats.org/officeDocument/2006/relationships/hyperlink" Target="https://talan.bank.gov.ua/get-user-certificate/o1xrLY7tf4lUurul-Ur6" TargetMode="External"/><Relationship Id="rId911" Type="http://schemas.openxmlformats.org/officeDocument/2006/relationships/hyperlink" Target="https://talan.bank.gov.ua/get-user-certificate/o1xrLkb-SjZZxFrmBjdz" TargetMode="External"/><Relationship Id="rId1127" Type="http://schemas.openxmlformats.org/officeDocument/2006/relationships/hyperlink" Target="https://talan.bank.gov.ua/get-user-certificate/o1xrLVtGrCdYhRf4iycX" TargetMode="External"/><Relationship Id="rId1334" Type="http://schemas.openxmlformats.org/officeDocument/2006/relationships/hyperlink" Target="https://talan.bank.gov.ua/get-user-certificate/o1xrL_jbGcqNQDrEs4-i" TargetMode="External"/><Relationship Id="rId1541" Type="http://schemas.openxmlformats.org/officeDocument/2006/relationships/hyperlink" Target="https://talan.bank.gov.ua/get-user-certificate/o1xrLxpAwCVBmOInbLzK" TargetMode="External"/><Relationship Id="rId1779" Type="http://schemas.openxmlformats.org/officeDocument/2006/relationships/hyperlink" Target="https://talan.bank.gov.ua/get-user-certificate/o1xrLDnoApdRtey1J0Fn" TargetMode="External"/><Relationship Id="rId40" Type="http://schemas.openxmlformats.org/officeDocument/2006/relationships/hyperlink" Target="https://talan.bank.gov.ua/get-user-certificate/o1xrLJQiX6obeXlbtKEa" TargetMode="External"/><Relationship Id="rId1401" Type="http://schemas.openxmlformats.org/officeDocument/2006/relationships/hyperlink" Target="https://talan.bank.gov.ua/get-user-certificate/o1xrL4MlbmcBCcqElFCY" TargetMode="External"/><Relationship Id="rId1639" Type="http://schemas.openxmlformats.org/officeDocument/2006/relationships/hyperlink" Target="https://talan.bank.gov.ua/get-user-certificate/o1xrLiE4crvpaQPaSeh5" TargetMode="External"/><Relationship Id="rId1846" Type="http://schemas.openxmlformats.org/officeDocument/2006/relationships/hyperlink" Target="https://talan.bank.gov.ua/get-user-certificate/o1xrL4xH-aSxTMjdmFOd" TargetMode="External"/><Relationship Id="rId1706" Type="http://schemas.openxmlformats.org/officeDocument/2006/relationships/hyperlink" Target="https://talan.bank.gov.ua/get-user-certificate/o1xrLd602XjT-Wl-eTsF" TargetMode="External"/><Relationship Id="rId1913" Type="http://schemas.openxmlformats.org/officeDocument/2006/relationships/hyperlink" Target="https://talan.bank.gov.ua/get-user-certificate/o1xrL03v5QO_hXBJT-ki" TargetMode="External"/><Relationship Id="rId287" Type="http://schemas.openxmlformats.org/officeDocument/2006/relationships/hyperlink" Target="https://talan.bank.gov.ua/get-user-certificate/o1xrLa3Yy3ooRTH4E5G1" TargetMode="External"/><Relationship Id="rId494" Type="http://schemas.openxmlformats.org/officeDocument/2006/relationships/hyperlink" Target="https://talan.bank.gov.ua/get-user-certificate/o1xrLe4jAoZ5inmYA2Lc" TargetMode="External"/><Relationship Id="rId147" Type="http://schemas.openxmlformats.org/officeDocument/2006/relationships/hyperlink" Target="https://talan.bank.gov.ua/get-user-certificate/o1xrLmSnwGoqBo4ZUxzr" TargetMode="External"/><Relationship Id="rId354" Type="http://schemas.openxmlformats.org/officeDocument/2006/relationships/hyperlink" Target="https://talan.bank.gov.ua/get-user-certificate/o1xrLvcHiHj2MP-84U2b" TargetMode="External"/><Relationship Id="rId799" Type="http://schemas.openxmlformats.org/officeDocument/2006/relationships/hyperlink" Target="https://talan.bank.gov.ua/get-user-certificate/o1xrLZqq2eavGps6J4D1" TargetMode="External"/><Relationship Id="rId1191" Type="http://schemas.openxmlformats.org/officeDocument/2006/relationships/hyperlink" Target="https://talan.bank.gov.ua/get-user-certificate/o1xrLr3CDSKYcYoEdNBi" TargetMode="External"/><Relationship Id="rId561" Type="http://schemas.openxmlformats.org/officeDocument/2006/relationships/hyperlink" Target="https://talan.bank.gov.ua/get-user-certificate/o1xrLEK-H4YtI2cRkq_3" TargetMode="External"/><Relationship Id="rId659" Type="http://schemas.openxmlformats.org/officeDocument/2006/relationships/hyperlink" Target="https://talan.bank.gov.ua/get-user-certificate/o1xrLPiSogjy6qIgdQWj" TargetMode="External"/><Relationship Id="rId866" Type="http://schemas.openxmlformats.org/officeDocument/2006/relationships/hyperlink" Target="https://talan.bank.gov.ua/get-user-certificate/o1xrLbXkZKsx6HWBwJn9" TargetMode="External"/><Relationship Id="rId1289" Type="http://schemas.openxmlformats.org/officeDocument/2006/relationships/hyperlink" Target="https://talan.bank.gov.ua/get-user-certificate/o1xrLrWakxUySreHCz00" TargetMode="External"/><Relationship Id="rId1496" Type="http://schemas.openxmlformats.org/officeDocument/2006/relationships/hyperlink" Target="https://talan.bank.gov.ua/get-user-certificate/o1xrLYmIGsZuIDNM6W_b" TargetMode="External"/><Relationship Id="rId214" Type="http://schemas.openxmlformats.org/officeDocument/2006/relationships/hyperlink" Target="https://talan.bank.gov.ua/get-user-certificate/o1xrLthwtrVP1QkngxsJ" TargetMode="External"/><Relationship Id="rId421" Type="http://schemas.openxmlformats.org/officeDocument/2006/relationships/hyperlink" Target="https://talan.bank.gov.ua/get-user-certificate/o1xrLlyBiyI-Uws1cGZV" TargetMode="External"/><Relationship Id="rId519" Type="http://schemas.openxmlformats.org/officeDocument/2006/relationships/hyperlink" Target="https://talan.bank.gov.ua/get-user-certificate/o1xrLC4kggN6x1u40nUM" TargetMode="External"/><Relationship Id="rId1051" Type="http://schemas.openxmlformats.org/officeDocument/2006/relationships/hyperlink" Target="https://talan.bank.gov.ua/get-user-certificate/o1xrLr7CeTnMae3MZKAy" TargetMode="External"/><Relationship Id="rId1149" Type="http://schemas.openxmlformats.org/officeDocument/2006/relationships/hyperlink" Target="https://talan.bank.gov.ua/get-user-certificate/o1xrLBQY4BqwlffKs131" TargetMode="External"/><Relationship Id="rId1356" Type="http://schemas.openxmlformats.org/officeDocument/2006/relationships/hyperlink" Target="https://talan.bank.gov.ua/get-user-certificate/o1xrLsIpIlZkEB9MTVxl" TargetMode="External"/><Relationship Id="rId726" Type="http://schemas.openxmlformats.org/officeDocument/2006/relationships/hyperlink" Target="https://talan.bank.gov.ua/get-user-certificate/o1xrLlK7DI4mX6Zbb_Cb" TargetMode="External"/><Relationship Id="rId933" Type="http://schemas.openxmlformats.org/officeDocument/2006/relationships/hyperlink" Target="https://talan.bank.gov.ua/get-user-certificate/o1xrLX9F-cPcYrWv597z" TargetMode="External"/><Relationship Id="rId1009" Type="http://schemas.openxmlformats.org/officeDocument/2006/relationships/hyperlink" Target="https://talan.bank.gov.ua/get-user-certificate/o1xrL1NElNVOojVg4NhF" TargetMode="External"/><Relationship Id="rId1563" Type="http://schemas.openxmlformats.org/officeDocument/2006/relationships/hyperlink" Target="https://talan.bank.gov.ua/get-user-certificate/o1xrLcn4T7HCna1lZhy2" TargetMode="External"/><Relationship Id="rId1770" Type="http://schemas.openxmlformats.org/officeDocument/2006/relationships/hyperlink" Target="https://talan.bank.gov.ua/get-user-certificate/o1xrLbNmYGON5nJ5YCF0" TargetMode="External"/><Relationship Id="rId1868" Type="http://schemas.openxmlformats.org/officeDocument/2006/relationships/hyperlink" Target="https://talan.bank.gov.ua/get-user-certificate/o1xrLyPCq5ihj53nczL5" TargetMode="External"/><Relationship Id="rId62" Type="http://schemas.openxmlformats.org/officeDocument/2006/relationships/hyperlink" Target="https://talan.bank.gov.ua/get-user-certificate/o1xrLaPjAferTcSfhhz4" TargetMode="External"/><Relationship Id="rId1216" Type="http://schemas.openxmlformats.org/officeDocument/2006/relationships/hyperlink" Target="https://talan.bank.gov.ua/get-user-certificate/o1xrLRDY-kjdWtwYsJpp" TargetMode="External"/><Relationship Id="rId1423" Type="http://schemas.openxmlformats.org/officeDocument/2006/relationships/hyperlink" Target="https://talan.bank.gov.ua/get-user-certificate/o1xrLnkbgl77Qtirk7qZ" TargetMode="External"/><Relationship Id="rId1630" Type="http://schemas.openxmlformats.org/officeDocument/2006/relationships/hyperlink" Target="https://talan.bank.gov.ua/get-user-certificate/o1xrL4RefCSb8HWholYs" TargetMode="External"/><Relationship Id="rId1728" Type="http://schemas.openxmlformats.org/officeDocument/2006/relationships/hyperlink" Target="https://talan.bank.gov.ua/get-user-certificate/o1xrL5ZmVQT_-X_lWwIk" TargetMode="External"/><Relationship Id="rId1935" Type="http://schemas.openxmlformats.org/officeDocument/2006/relationships/hyperlink" Target="https://talan.bank.gov.ua/get-user-certificate/o1xrLQUaEld9pQNNN2Pc" TargetMode="External"/><Relationship Id="rId169" Type="http://schemas.openxmlformats.org/officeDocument/2006/relationships/hyperlink" Target="https://talan.bank.gov.ua/get-user-certificate/o1xrL55sqgYAQUduKuG6" TargetMode="External"/><Relationship Id="rId376" Type="http://schemas.openxmlformats.org/officeDocument/2006/relationships/hyperlink" Target="https://talan.bank.gov.ua/get-user-certificate/o1xrLiNfmHbq28yv1AOL" TargetMode="External"/><Relationship Id="rId583" Type="http://schemas.openxmlformats.org/officeDocument/2006/relationships/hyperlink" Target="https://talan.bank.gov.ua/get-user-certificate/o1xrL6zae2Z3d4yohFF9" TargetMode="External"/><Relationship Id="rId790" Type="http://schemas.openxmlformats.org/officeDocument/2006/relationships/hyperlink" Target="https://talan.bank.gov.ua/get-user-certificate/o1xrLhS6VuS7JyWiZiKA" TargetMode="External"/><Relationship Id="rId4" Type="http://schemas.openxmlformats.org/officeDocument/2006/relationships/hyperlink" Target="https://talan.bank.gov.ua/get-user-certificate/o1xrL2NoE0tjcHRn4Gsi" TargetMode="External"/><Relationship Id="rId236" Type="http://schemas.openxmlformats.org/officeDocument/2006/relationships/hyperlink" Target="https://talan.bank.gov.ua/get-user-certificate/o1xrL9wBvkQUGhhImxZB" TargetMode="External"/><Relationship Id="rId443" Type="http://schemas.openxmlformats.org/officeDocument/2006/relationships/hyperlink" Target="https://talan.bank.gov.ua/get-user-certificate/o1xrLt9cBxFWUmWjLFxi" TargetMode="External"/><Relationship Id="rId650" Type="http://schemas.openxmlformats.org/officeDocument/2006/relationships/hyperlink" Target="https://talan.bank.gov.ua/get-user-certificate/o1xrLk3Hnd5bz0o2Uuac" TargetMode="External"/><Relationship Id="rId888" Type="http://schemas.openxmlformats.org/officeDocument/2006/relationships/hyperlink" Target="https://talan.bank.gov.ua/get-user-certificate/o1xrL6Y2D7qJnvePUR18" TargetMode="External"/><Relationship Id="rId1073" Type="http://schemas.openxmlformats.org/officeDocument/2006/relationships/hyperlink" Target="https://talan.bank.gov.ua/get-user-certificate/o1xrLMd_cO6gl_1Sf58o" TargetMode="External"/><Relationship Id="rId1280" Type="http://schemas.openxmlformats.org/officeDocument/2006/relationships/hyperlink" Target="https://talan.bank.gov.ua/get-user-certificate/o1xrLh2vAC-nY6SNaGPj" TargetMode="External"/><Relationship Id="rId303" Type="http://schemas.openxmlformats.org/officeDocument/2006/relationships/hyperlink" Target="https://talan.bank.gov.ua/get-user-certificate/o1xrLg1x4FWkwMGXCwRk" TargetMode="External"/><Relationship Id="rId748" Type="http://schemas.openxmlformats.org/officeDocument/2006/relationships/hyperlink" Target="https://talan.bank.gov.ua/get-user-certificate/o1xrL3lNPeTRmmnITi9S" TargetMode="External"/><Relationship Id="rId955" Type="http://schemas.openxmlformats.org/officeDocument/2006/relationships/hyperlink" Target="https://talan.bank.gov.ua/get-user-certificate/o1xrLuh-VJTqEEmT4Io6" TargetMode="External"/><Relationship Id="rId1140" Type="http://schemas.openxmlformats.org/officeDocument/2006/relationships/hyperlink" Target="https://talan.bank.gov.ua/get-user-certificate/o1xrLOErK1Hi0hLJRcxv" TargetMode="External"/><Relationship Id="rId1378" Type="http://schemas.openxmlformats.org/officeDocument/2006/relationships/hyperlink" Target="https://talan.bank.gov.ua/get-user-certificate/o1xrLHgsQL6JvfntLg7M" TargetMode="External"/><Relationship Id="rId1585" Type="http://schemas.openxmlformats.org/officeDocument/2006/relationships/hyperlink" Target="https://talan.bank.gov.ua/get-user-certificate/o1xrLgT6A8vVAmXuFMEZ" TargetMode="External"/><Relationship Id="rId1792" Type="http://schemas.openxmlformats.org/officeDocument/2006/relationships/hyperlink" Target="https://talan.bank.gov.ua/get-user-certificate/o1xrLcVC7r3zPeVOAwwB" TargetMode="External"/><Relationship Id="rId84" Type="http://schemas.openxmlformats.org/officeDocument/2006/relationships/hyperlink" Target="https://talan.bank.gov.ua/get-user-certificate/o1xrLEEJcP3Btj7AUoHu" TargetMode="External"/><Relationship Id="rId510" Type="http://schemas.openxmlformats.org/officeDocument/2006/relationships/hyperlink" Target="https://talan.bank.gov.ua/get-user-certificate/o1xrL27vWGJ5jSXW-NpI" TargetMode="External"/><Relationship Id="rId608" Type="http://schemas.openxmlformats.org/officeDocument/2006/relationships/hyperlink" Target="https://talan.bank.gov.ua/get-user-certificate/o1xrLWD-bobett2U3TYG" TargetMode="External"/><Relationship Id="rId815" Type="http://schemas.openxmlformats.org/officeDocument/2006/relationships/hyperlink" Target="https://talan.bank.gov.ua/get-user-certificate/o1xrL0HPwxRQqbF4arkj" TargetMode="External"/><Relationship Id="rId1238" Type="http://schemas.openxmlformats.org/officeDocument/2006/relationships/hyperlink" Target="https://talan.bank.gov.ua/get-user-certificate/o1xrLj9Ta4ACqHu3161n" TargetMode="External"/><Relationship Id="rId1445" Type="http://schemas.openxmlformats.org/officeDocument/2006/relationships/hyperlink" Target="https://talan.bank.gov.ua/get-user-certificate/o1xrLH9l7aiXzxUzs_vO" TargetMode="External"/><Relationship Id="rId1652" Type="http://schemas.openxmlformats.org/officeDocument/2006/relationships/hyperlink" Target="https://talan.bank.gov.ua/get-user-certificate/o1xrLQoYK5pdILRIZz4K" TargetMode="External"/><Relationship Id="rId1000" Type="http://schemas.openxmlformats.org/officeDocument/2006/relationships/hyperlink" Target="https://talan.bank.gov.ua/get-user-certificate/o1xrLtUXJ1PStQ5sr2LN" TargetMode="External"/><Relationship Id="rId1305" Type="http://schemas.openxmlformats.org/officeDocument/2006/relationships/hyperlink" Target="https://talan.bank.gov.ua/get-user-certificate/o1xrLafIdLHLyRrGDZz3" TargetMode="External"/><Relationship Id="rId1512" Type="http://schemas.openxmlformats.org/officeDocument/2006/relationships/hyperlink" Target="https://talan.bank.gov.ua/get-user-certificate/o1xrLva8icrGe0gs1jb5" TargetMode="External"/><Relationship Id="rId1817" Type="http://schemas.openxmlformats.org/officeDocument/2006/relationships/hyperlink" Target="https://talan.bank.gov.ua/get-user-certificate/o1xrLR0T2gs0iGB1NEuC" TargetMode="External"/><Relationship Id="rId11" Type="http://schemas.openxmlformats.org/officeDocument/2006/relationships/hyperlink" Target="https://talan.bank.gov.ua/get-user-certificate/o1xrLiuuJt2N4nDe694H" TargetMode="External"/><Relationship Id="rId398" Type="http://schemas.openxmlformats.org/officeDocument/2006/relationships/hyperlink" Target="https://talan.bank.gov.ua/get-user-certificate/o1xrLvIgYvD3pGWup7og" TargetMode="External"/><Relationship Id="rId160" Type="http://schemas.openxmlformats.org/officeDocument/2006/relationships/hyperlink" Target="https://talan.bank.gov.ua/get-user-certificate/o1xrLqOMoEp6XHE3Sy4z" TargetMode="External"/><Relationship Id="rId258" Type="http://schemas.openxmlformats.org/officeDocument/2006/relationships/hyperlink" Target="https://talan.bank.gov.ua/get-user-certificate/o1xrLEhIWbS_dlAquvah" TargetMode="External"/><Relationship Id="rId465" Type="http://schemas.openxmlformats.org/officeDocument/2006/relationships/hyperlink" Target="https://talan.bank.gov.ua/get-user-certificate/o1xrLfjzlZxqZ6kfgY0R" TargetMode="External"/><Relationship Id="rId672" Type="http://schemas.openxmlformats.org/officeDocument/2006/relationships/hyperlink" Target="https://talan.bank.gov.ua/get-user-certificate/o1xrLf_-HFZuJA83-U5N" TargetMode="External"/><Relationship Id="rId1095" Type="http://schemas.openxmlformats.org/officeDocument/2006/relationships/hyperlink" Target="https://talan.bank.gov.ua/get-user-certificate/o1xrLF-09E716TtUuN9M" TargetMode="External"/><Relationship Id="rId118" Type="http://schemas.openxmlformats.org/officeDocument/2006/relationships/hyperlink" Target="https://talan.bank.gov.ua/get-user-certificate/o1xrLodc9vcSpgajfBdt" TargetMode="External"/><Relationship Id="rId325" Type="http://schemas.openxmlformats.org/officeDocument/2006/relationships/hyperlink" Target="https://talan.bank.gov.ua/get-user-certificate/o1xrLuDfMRtXMKWtgGpN" TargetMode="External"/><Relationship Id="rId532" Type="http://schemas.openxmlformats.org/officeDocument/2006/relationships/hyperlink" Target="https://talan.bank.gov.ua/get-user-certificate/o1xrL2t41nW3BwG0p_2e" TargetMode="External"/><Relationship Id="rId977" Type="http://schemas.openxmlformats.org/officeDocument/2006/relationships/hyperlink" Target="https://talan.bank.gov.ua/get-user-certificate/o1xrLhNb0iodmnapO5cy" TargetMode="External"/><Relationship Id="rId1162" Type="http://schemas.openxmlformats.org/officeDocument/2006/relationships/hyperlink" Target="https://talan.bank.gov.ua/get-user-certificate/o1xrLRdJitPp3-kuKYQB" TargetMode="External"/><Relationship Id="rId837" Type="http://schemas.openxmlformats.org/officeDocument/2006/relationships/hyperlink" Target="https://talan.bank.gov.ua/get-user-certificate/o1xrLSYfGPAEou67Ry5z" TargetMode="External"/><Relationship Id="rId1022" Type="http://schemas.openxmlformats.org/officeDocument/2006/relationships/hyperlink" Target="https://talan.bank.gov.ua/get-user-certificate/o1xrLhpBCWQ51Gjrkojt" TargetMode="External"/><Relationship Id="rId1467" Type="http://schemas.openxmlformats.org/officeDocument/2006/relationships/hyperlink" Target="https://talan.bank.gov.ua/get-user-certificate/o1xrLl0_Qai09lhUf1bk" TargetMode="External"/><Relationship Id="rId1674" Type="http://schemas.openxmlformats.org/officeDocument/2006/relationships/hyperlink" Target="https://talan.bank.gov.ua/get-user-certificate/o1xrLJDpKsA7DG1TEqgu" TargetMode="External"/><Relationship Id="rId1881" Type="http://schemas.openxmlformats.org/officeDocument/2006/relationships/hyperlink" Target="https://talan.bank.gov.ua/get-user-certificate/o1xrLf7_lgrLJl3Gv19i" TargetMode="External"/><Relationship Id="rId904" Type="http://schemas.openxmlformats.org/officeDocument/2006/relationships/hyperlink" Target="https://talan.bank.gov.ua/get-user-certificate/o1xrLFfwV4Z4p5uTlgAH" TargetMode="External"/><Relationship Id="rId1327" Type="http://schemas.openxmlformats.org/officeDocument/2006/relationships/hyperlink" Target="https://talan.bank.gov.ua/get-user-certificate/o1xrLP-qS38aEg_q9v2E" TargetMode="External"/><Relationship Id="rId1534" Type="http://schemas.openxmlformats.org/officeDocument/2006/relationships/hyperlink" Target="https://talan.bank.gov.ua/get-user-certificate/o1xrL3oeSVTP0-PxqQL4" TargetMode="External"/><Relationship Id="rId1741" Type="http://schemas.openxmlformats.org/officeDocument/2006/relationships/hyperlink" Target="https://talan.bank.gov.ua/get-user-certificate/o1xrLrjEaFQKs1T1EyU-" TargetMode="External"/><Relationship Id="rId33" Type="http://schemas.openxmlformats.org/officeDocument/2006/relationships/hyperlink" Target="https://talan.bank.gov.ua/get-user-certificate/o1xrLeJu4Ndpd51axyJJ" TargetMode="External"/><Relationship Id="rId1601" Type="http://schemas.openxmlformats.org/officeDocument/2006/relationships/hyperlink" Target="https://talan.bank.gov.ua/get-user-certificate/o1xrLTXcygVnYDkvgZwV" TargetMode="External"/><Relationship Id="rId1839" Type="http://schemas.openxmlformats.org/officeDocument/2006/relationships/hyperlink" Target="https://talan.bank.gov.ua/get-user-certificate/o1xrLiQzsOXmTLq7o1EX" TargetMode="External"/><Relationship Id="rId182" Type="http://schemas.openxmlformats.org/officeDocument/2006/relationships/hyperlink" Target="https://talan.bank.gov.ua/get-user-certificate/o1xrLwEEuOJWOni3v4Pj" TargetMode="External"/><Relationship Id="rId1906" Type="http://schemas.openxmlformats.org/officeDocument/2006/relationships/hyperlink" Target="https://talan.bank.gov.ua/get-user-certificate/o1xrL856JAdZQAQZEgT0" TargetMode="External"/><Relationship Id="rId487" Type="http://schemas.openxmlformats.org/officeDocument/2006/relationships/hyperlink" Target="https://talan.bank.gov.ua/get-user-certificate/o1xrLpgj__jBoqMdZS4H" TargetMode="External"/><Relationship Id="rId694" Type="http://schemas.openxmlformats.org/officeDocument/2006/relationships/hyperlink" Target="https://talan.bank.gov.ua/get-user-certificate/o1xrLAgx4ajG-IsopldW" TargetMode="External"/><Relationship Id="rId347" Type="http://schemas.openxmlformats.org/officeDocument/2006/relationships/hyperlink" Target="https://talan.bank.gov.ua/get-user-certificate/o1xrLvvwqLNffQBDfWih" TargetMode="External"/><Relationship Id="rId999" Type="http://schemas.openxmlformats.org/officeDocument/2006/relationships/hyperlink" Target="https://talan.bank.gov.ua/get-user-certificate/o1xrLDj1tGt_6yOZNOTi" TargetMode="External"/><Relationship Id="rId1184" Type="http://schemas.openxmlformats.org/officeDocument/2006/relationships/hyperlink" Target="https://talan.bank.gov.ua/get-user-certificate/o1xrLSjPmhAyx8vDKYtW" TargetMode="External"/><Relationship Id="rId554" Type="http://schemas.openxmlformats.org/officeDocument/2006/relationships/hyperlink" Target="https://talan.bank.gov.ua/get-user-certificate/o1xrL2RnI9HHcUpe6CWy" TargetMode="External"/><Relationship Id="rId761" Type="http://schemas.openxmlformats.org/officeDocument/2006/relationships/hyperlink" Target="https://talan.bank.gov.ua/get-user-certificate/o1xrLCR5dx1uIA-UNtMc" TargetMode="External"/><Relationship Id="rId859" Type="http://schemas.openxmlformats.org/officeDocument/2006/relationships/hyperlink" Target="https://talan.bank.gov.ua/get-user-certificate/o1xrLquKcTB9n6d33ZKX" TargetMode="External"/><Relationship Id="rId1391" Type="http://schemas.openxmlformats.org/officeDocument/2006/relationships/hyperlink" Target="https://talan.bank.gov.ua/get-user-certificate/o1xrL6FKtsCPhIXfYfdu" TargetMode="External"/><Relationship Id="rId1489" Type="http://schemas.openxmlformats.org/officeDocument/2006/relationships/hyperlink" Target="https://talan.bank.gov.ua/get-user-certificate/o1xrLj17GHYRcjGWxiEh" TargetMode="External"/><Relationship Id="rId1696" Type="http://schemas.openxmlformats.org/officeDocument/2006/relationships/hyperlink" Target="https://talan.bank.gov.ua/get-user-certificate/o1xrLpHn3Mh6qgDlCTa1" TargetMode="External"/><Relationship Id="rId207" Type="http://schemas.openxmlformats.org/officeDocument/2006/relationships/hyperlink" Target="https://talan.bank.gov.ua/get-user-certificate/o1xrLsEFaYMseYNX3WMT" TargetMode="External"/><Relationship Id="rId414" Type="http://schemas.openxmlformats.org/officeDocument/2006/relationships/hyperlink" Target="https://talan.bank.gov.ua/get-user-certificate/o1xrLLxCveEYbUXL4_dj" TargetMode="External"/><Relationship Id="rId621" Type="http://schemas.openxmlformats.org/officeDocument/2006/relationships/hyperlink" Target="https://talan.bank.gov.ua/get-user-certificate/o1xrLv6AnYffbd08gjMg" TargetMode="External"/><Relationship Id="rId1044" Type="http://schemas.openxmlformats.org/officeDocument/2006/relationships/hyperlink" Target="https://talan.bank.gov.ua/get-user-certificate/o1xrLflLQwHEGTUIqgOr" TargetMode="External"/><Relationship Id="rId1251" Type="http://schemas.openxmlformats.org/officeDocument/2006/relationships/hyperlink" Target="https://talan.bank.gov.ua/get-user-certificate/o1xrLQKGqlIINwEmsDQ1" TargetMode="External"/><Relationship Id="rId1349" Type="http://schemas.openxmlformats.org/officeDocument/2006/relationships/hyperlink" Target="https://talan.bank.gov.ua/get-user-certificate/o1xrLm5m78EkwiLPvOvx" TargetMode="External"/><Relationship Id="rId719" Type="http://schemas.openxmlformats.org/officeDocument/2006/relationships/hyperlink" Target="https://talan.bank.gov.ua/get-user-certificate/o1xrLKaKjiVCEtIZHK99" TargetMode="External"/><Relationship Id="rId926" Type="http://schemas.openxmlformats.org/officeDocument/2006/relationships/hyperlink" Target="https://talan.bank.gov.ua/get-user-certificate/o1xrLltNOfMDHiGBFOse" TargetMode="External"/><Relationship Id="rId1111" Type="http://schemas.openxmlformats.org/officeDocument/2006/relationships/hyperlink" Target="https://talan.bank.gov.ua/get-user-certificate/o1xrLL9C0sVQaNxxWPym" TargetMode="External"/><Relationship Id="rId1556" Type="http://schemas.openxmlformats.org/officeDocument/2006/relationships/hyperlink" Target="https://talan.bank.gov.ua/get-user-certificate/o1xrL4eeIgc2BlrnwmOO" TargetMode="External"/><Relationship Id="rId1763" Type="http://schemas.openxmlformats.org/officeDocument/2006/relationships/hyperlink" Target="https://talan.bank.gov.ua/get-user-certificate/o1xrL8_XhwNqCN8vIXIv" TargetMode="External"/><Relationship Id="rId55" Type="http://schemas.openxmlformats.org/officeDocument/2006/relationships/hyperlink" Target="https://talan.bank.gov.ua/get-user-certificate/o1xrLPrelKuNO5BwphDb" TargetMode="External"/><Relationship Id="rId1209" Type="http://schemas.openxmlformats.org/officeDocument/2006/relationships/hyperlink" Target="https://talan.bank.gov.ua/get-user-certificate/o1xrLj-84_NAP2d7Cfth" TargetMode="External"/><Relationship Id="rId1416" Type="http://schemas.openxmlformats.org/officeDocument/2006/relationships/hyperlink" Target="https://talan.bank.gov.ua/get-user-certificate/o1xrLo1URtt1xTeYW-WA" TargetMode="External"/><Relationship Id="rId1623" Type="http://schemas.openxmlformats.org/officeDocument/2006/relationships/hyperlink" Target="https://talan.bank.gov.ua/get-user-certificate/o1xrL7n3rQMMIjdw5zsO" TargetMode="External"/><Relationship Id="rId1830" Type="http://schemas.openxmlformats.org/officeDocument/2006/relationships/hyperlink" Target="https://talan.bank.gov.ua/get-user-certificate/o1xrLk80OQakJtqbcz9Z" TargetMode="External"/><Relationship Id="rId1928" Type="http://schemas.openxmlformats.org/officeDocument/2006/relationships/hyperlink" Target="https://talan.bank.gov.ua/get-user-certificate/o1xrLwftK-ZdpTcOxBDn" TargetMode="External"/><Relationship Id="rId271" Type="http://schemas.openxmlformats.org/officeDocument/2006/relationships/hyperlink" Target="https://talan.bank.gov.ua/get-user-certificate/o1xrLwygweGJzcl3znWb" TargetMode="External"/><Relationship Id="rId131" Type="http://schemas.openxmlformats.org/officeDocument/2006/relationships/hyperlink" Target="https://talan.bank.gov.ua/get-user-certificate/o1xrLrlKqMkkXTSAtkft" TargetMode="External"/><Relationship Id="rId369" Type="http://schemas.openxmlformats.org/officeDocument/2006/relationships/hyperlink" Target="https://talan.bank.gov.ua/get-user-certificate/o1xrLP0XafqwtJ-MFKPq" TargetMode="External"/><Relationship Id="rId576" Type="http://schemas.openxmlformats.org/officeDocument/2006/relationships/hyperlink" Target="https://talan.bank.gov.ua/get-user-certificate/o1xrL-ErtW63gfvUKjrp" TargetMode="External"/><Relationship Id="rId783" Type="http://schemas.openxmlformats.org/officeDocument/2006/relationships/hyperlink" Target="https://talan.bank.gov.ua/get-user-certificate/o1xrLd7qcVeMV-6oc5aP" TargetMode="External"/><Relationship Id="rId990" Type="http://schemas.openxmlformats.org/officeDocument/2006/relationships/hyperlink" Target="https://talan.bank.gov.ua/get-user-certificate/o1xrLoNWp4HauN-51T4l" TargetMode="External"/><Relationship Id="rId229" Type="http://schemas.openxmlformats.org/officeDocument/2006/relationships/hyperlink" Target="https://talan.bank.gov.ua/get-user-certificate/o1xrLxauQlPT3FH8L9RV" TargetMode="External"/><Relationship Id="rId436" Type="http://schemas.openxmlformats.org/officeDocument/2006/relationships/hyperlink" Target="https://talan.bank.gov.ua/get-user-certificate/o1xrLn9Lp7Bz-EOsWu3X" TargetMode="External"/><Relationship Id="rId643" Type="http://schemas.openxmlformats.org/officeDocument/2006/relationships/hyperlink" Target="https://talan.bank.gov.ua/get-user-certificate/o1xrLGh9v1XG-TNSGuZ2" TargetMode="External"/><Relationship Id="rId1066" Type="http://schemas.openxmlformats.org/officeDocument/2006/relationships/hyperlink" Target="https://talan.bank.gov.ua/get-user-certificate/o1xrLYectnF7YyMlhQH2" TargetMode="External"/><Relationship Id="rId1273" Type="http://schemas.openxmlformats.org/officeDocument/2006/relationships/hyperlink" Target="https://talan.bank.gov.ua/get-user-certificate/o1xrLHmz95HI18PdwZKL" TargetMode="External"/><Relationship Id="rId1480" Type="http://schemas.openxmlformats.org/officeDocument/2006/relationships/hyperlink" Target="https://talan.bank.gov.ua/get-user-certificate/o1xrLwTETpqPd30LEkEL" TargetMode="External"/><Relationship Id="rId850" Type="http://schemas.openxmlformats.org/officeDocument/2006/relationships/hyperlink" Target="https://talan.bank.gov.ua/get-user-certificate/o1xrLxf-dodrZGpevdBL" TargetMode="External"/><Relationship Id="rId948" Type="http://schemas.openxmlformats.org/officeDocument/2006/relationships/hyperlink" Target="https://talan.bank.gov.ua/get-user-certificate/o1xrLuiFAcoTK4qXsuAj" TargetMode="External"/><Relationship Id="rId1133" Type="http://schemas.openxmlformats.org/officeDocument/2006/relationships/hyperlink" Target="https://talan.bank.gov.ua/get-user-certificate/o1xrLjpcYVYrtVFMYQ7Z" TargetMode="External"/><Relationship Id="rId1578" Type="http://schemas.openxmlformats.org/officeDocument/2006/relationships/hyperlink" Target="https://talan.bank.gov.ua/get-user-certificate/o1xrLUFpNn2M2iNMQ8cZ" TargetMode="External"/><Relationship Id="rId1785" Type="http://schemas.openxmlformats.org/officeDocument/2006/relationships/hyperlink" Target="https://talan.bank.gov.ua/get-user-certificate/o1xrLfS9RhFxPvCbEade" TargetMode="External"/><Relationship Id="rId77" Type="http://schemas.openxmlformats.org/officeDocument/2006/relationships/hyperlink" Target="https://talan.bank.gov.ua/get-user-certificate/o1xrLCAvT4c8CXbHVFh1" TargetMode="External"/><Relationship Id="rId503" Type="http://schemas.openxmlformats.org/officeDocument/2006/relationships/hyperlink" Target="https://talan.bank.gov.ua/get-user-certificate/o1xrLjbE94OdNWFciHl-" TargetMode="External"/><Relationship Id="rId710" Type="http://schemas.openxmlformats.org/officeDocument/2006/relationships/hyperlink" Target="https://talan.bank.gov.ua/get-user-certificate/o1xrL3y7DmPtYrHPQnuU" TargetMode="External"/><Relationship Id="rId808" Type="http://schemas.openxmlformats.org/officeDocument/2006/relationships/hyperlink" Target="https://talan.bank.gov.ua/get-user-certificate/o1xrL_NUgTuIA2hvfRBR" TargetMode="External"/><Relationship Id="rId1340" Type="http://schemas.openxmlformats.org/officeDocument/2006/relationships/hyperlink" Target="https://talan.bank.gov.ua/get-user-certificate/o1xrLlektQ8t5xXdDkKf" TargetMode="External"/><Relationship Id="rId1438" Type="http://schemas.openxmlformats.org/officeDocument/2006/relationships/hyperlink" Target="https://talan.bank.gov.ua/get-user-certificate/o1xrLmD6WmXo5NeT5-M_" TargetMode="External"/><Relationship Id="rId1645" Type="http://schemas.openxmlformats.org/officeDocument/2006/relationships/hyperlink" Target="https://talan.bank.gov.ua/get-user-certificate/o1xrLUj7-deSW07IaJQ8" TargetMode="External"/><Relationship Id="rId1200" Type="http://schemas.openxmlformats.org/officeDocument/2006/relationships/hyperlink" Target="https://talan.bank.gov.ua/get-user-certificate/o1xrLLSZ9OQ7oesXJgmc" TargetMode="External"/><Relationship Id="rId1852" Type="http://schemas.openxmlformats.org/officeDocument/2006/relationships/hyperlink" Target="https://talan.bank.gov.ua/get-user-certificate/o1xrLvkBkJdPSCGm0Cds" TargetMode="External"/><Relationship Id="rId1505" Type="http://schemas.openxmlformats.org/officeDocument/2006/relationships/hyperlink" Target="https://talan.bank.gov.ua/get-user-certificate/o1xrL-4FodNsuUxYkDZm" TargetMode="External"/><Relationship Id="rId1712" Type="http://schemas.openxmlformats.org/officeDocument/2006/relationships/hyperlink" Target="https://talan.bank.gov.ua/get-user-certificate/o1xrLsEvtRNQwXCH0yHf" TargetMode="External"/><Relationship Id="rId293" Type="http://schemas.openxmlformats.org/officeDocument/2006/relationships/hyperlink" Target="https://talan.bank.gov.ua/get-user-certificate/o1xrLyA5XTrq2dZL-4eR" TargetMode="External"/><Relationship Id="rId153" Type="http://schemas.openxmlformats.org/officeDocument/2006/relationships/hyperlink" Target="https://talan.bank.gov.ua/get-user-certificate/o1xrLvNQD3kVP3wmqVgk" TargetMode="External"/><Relationship Id="rId360" Type="http://schemas.openxmlformats.org/officeDocument/2006/relationships/hyperlink" Target="https://talan.bank.gov.ua/get-user-certificate/o1xrL-06mfoh3ecF-Mb8" TargetMode="External"/><Relationship Id="rId598" Type="http://schemas.openxmlformats.org/officeDocument/2006/relationships/hyperlink" Target="https://talan.bank.gov.ua/get-user-certificate/o1xrL8AyiLSuY5JtOUkm" TargetMode="External"/><Relationship Id="rId220" Type="http://schemas.openxmlformats.org/officeDocument/2006/relationships/hyperlink" Target="https://talan.bank.gov.ua/get-user-certificate/o1xrLDe057nI_QeCSDfc" TargetMode="External"/><Relationship Id="rId458" Type="http://schemas.openxmlformats.org/officeDocument/2006/relationships/hyperlink" Target="https://talan.bank.gov.ua/get-user-certificate/o1xrLZwwJw9eQYu8JU-Q" TargetMode="External"/><Relationship Id="rId665" Type="http://schemas.openxmlformats.org/officeDocument/2006/relationships/hyperlink" Target="https://talan.bank.gov.ua/get-user-certificate/o1xrL_zHuMXBVaKIz9i1" TargetMode="External"/><Relationship Id="rId872" Type="http://schemas.openxmlformats.org/officeDocument/2006/relationships/hyperlink" Target="https://talan.bank.gov.ua/get-user-certificate/o1xrLjL9n7x40__yGLfs" TargetMode="External"/><Relationship Id="rId1088" Type="http://schemas.openxmlformats.org/officeDocument/2006/relationships/hyperlink" Target="https://talan.bank.gov.ua/get-user-certificate/o1xrLcQuPSdwodwPJPu4" TargetMode="External"/><Relationship Id="rId1295" Type="http://schemas.openxmlformats.org/officeDocument/2006/relationships/hyperlink" Target="https://talan.bank.gov.ua/get-user-certificate/o1xrLTQ82uCJYvILbbZy" TargetMode="External"/><Relationship Id="rId318" Type="http://schemas.openxmlformats.org/officeDocument/2006/relationships/hyperlink" Target="https://talan.bank.gov.ua/get-user-certificate/o1xrLBFy2X_2x14eiPq8" TargetMode="External"/><Relationship Id="rId525" Type="http://schemas.openxmlformats.org/officeDocument/2006/relationships/hyperlink" Target="https://talan.bank.gov.ua/get-user-certificate/o1xrLlvcTOzC1sa3RaUQ" TargetMode="External"/><Relationship Id="rId732" Type="http://schemas.openxmlformats.org/officeDocument/2006/relationships/hyperlink" Target="https://talan.bank.gov.ua/get-user-certificate/o1xrLQYc9MIcCjeFz1fj" TargetMode="External"/><Relationship Id="rId1155" Type="http://schemas.openxmlformats.org/officeDocument/2006/relationships/hyperlink" Target="https://talan.bank.gov.ua/get-user-certificate/o1xrLLi60Jc8qcRg0C4X" TargetMode="External"/><Relationship Id="rId1362" Type="http://schemas.openxmlformats.org/officeDocument/2006/relationships/hyperlink" Target="https://talan.bank.gov.ua/get-user-certificate/o1xrLn-zwoHjb1hxlCky" TargetMode="External"/><Relationship Id="rId99" Type="http://schemas.openxmlformats.org/officeDocument/2006/relationships/hyperlink" Target="https://talan.bank.gov.ua/get-user-certificate/o1xrL8YkxVWQZHlqcUp1" TargetMode="External"/><Relationship Id="rId1015" Type="http://schemas.openxmlformats.org/officeDocument/2006/relationships/hyperlink" Target="https://talan.bank.gov.ua/get-user-certificate/o1xrLcf40OlE_t1jggU3" TargetMode="External"/><Relationship Id="rId1222" Type="http://schemas.openxmlformats.org/officeDocument/2006/relationships/hyperlink" Target="https://talan.bank.gov.ua/get-user-certificate/o1xrLl6y5auA84vKDcbl" TargetMode="External"/><Relationship Id="rId1667" Type="http://schemas.openxmlformats.org/officeDocument/2006/relationships/hyperlink" Target="https://talan.bank.gov.ua/get-user-certificate/o1xrLoSdOnMz476t1YBN" TargetMode="External"/><Relationship Id="rId1874" Type="http://schemas.openxmlformats.org/officeDocument/2006/relationships/hyperlink" Target="https://talan.bank.gov.ua/get-user-certificate/o1xrLKu389d5gwTlnbs-" TargetMode="External"/><Relationship Id="rId1527" Type="http://schemas.openxmlformats.org/officeDocument/2006/relationships/hyperlink" Target="https://talan.bank.gov.ua/get-user-certificate/o1xrL9RMVq6NjrItBCwR" TargetMode="External"/><Relationship Id="rId1734" Type="http://schemas.openxmlformats.org/officeDocument/2006/relationships/hyperlink" Target="https://talan.bank.gov.ua/get-user-certificate/o1xrLrHNxqUAaltmU9Yl" TargetMode="External"/><Relationship Id="rId1941" Type="http://schemas.openxmlformats.org/officeDocument/2006/relationships/hyperlink" Target="https://talan.bank.gov.ua/get-user-certificate/o1xrLrR5WFvGaR87Eg7a" TargetMode="External"/><Relationship Id="rId26" Type="http://schemas.openxmlformats.org/officeDocument/2006/relationships/hyperlink" Target="https://talan.bank.gov.ua/get-user-certificate/o1xrLjAkrgfe_GBV-mNO" TargetMode="External"/><Relationship Id="rId175" Type="http://schemas.openxmlformats.org/officeDocument/2006/relationships/hyperlink" Target="https://talan.bank.gov.ua/get-user-certificate/o1xrLzsUOlk1fXOPeRKk" TargetMode="External"/><Relationship Id="rId1801" Type="http://schemas.openxmlformats.org/officeDocument/2006/relationships/hyperlink" Target="https://talan.bank.gov.ua/get-user-certificate/o1xrL6X6EsEQZI99w-7R" TargetMode="External"/><Relationship Id="rId382" Type="http://schemas.openxmlformats.org/officeDocument/2006/relationships/hyperlink" Target="https://talan.bank.gov.ua/get-user-certificate/o1xrLbgnDomI2Jt8C3yl" TargetMode="External"/><Relationship Id="rId687" Type="http://schemas.openxmlformats.org/officeDocument/2006/relationships/hyperlink" Target="https://talan.bank.gov.ua/get-user-certificate/o1xrL2HIhUrDEWUi5qcB" TargetMode="External"/><Relationship Id="rId242" Type="http://schemas.openxmlformats.org/officeDocument/2006/relationships/hyperlink" Target="https://talan.bank.gov.ua/get-user-certificate/o1xrLXbHlNQ55LQz6hQn" TargetMode="External"/><Relationship Id="rId894" Type="http://schemas.openxmlformats.org/officeDocument/2006/relationships/hyperlink" Target="https://talan.bank.gov.ua/get-user-certificate/o1xrLQenk8IZ7Sic5NtG" TargetMode="External"/><Relationship Id="rId1177" Type="http://schemas.openxmlformats.org/officeDocument/2006/relationships/hyperlink" Target="https://talan.bank.gov.ua/get-user-certificate/o1xrLbn_jO-C_KF1B0xj" TargetMode="External"/><Relationship Id="rId102" Type="http://schemas.openxmlformats.org/officeDocument/2006/relationships/hyperlink" Target="https://talan.bank.gov.ua/get-user-certificate/o1xrL6GjwoBjSPb5vi4u" TargetMode="External"/><Relationship Id="rId547" Type="http://schemas.openxmlformats.org/officeDocument/2006/relationships/hyperlink" Target="https://talan.bank.gov.ua/get-user-certificate/o1xrLEKVsjpAvQ_PkQt2" TargetMode="External"/><Relationship Id="rId754" Type="http://schemas.openxmlformats.org/officeDocument/2006/relationships/hyperlink" Target="https://talan.bank.gov.ua/get-user-certificate/o1xrL99OI8qqQ5mbWMjF" TargetMode="External"/><Relationship Id="rId961" Type="http://schemas.openxmlformats.org/officeDocument/2006/relationships/hyperlink" Target="https://talan.bank.gov.ua/get-user-certificate/o1xrL4gt6CbbAWOa8wJt" TargetMode="External"/><Relationship Id="rId1384" Type="http://schemas.openxmlformats.org/officeDocument/2006/relationships/hyperlink" Target="https://talan.bank.gov.ua/get-user-certificate/o1xrLAyqr3TfKRX58PhE" TargetMode="External"/><Relationship Id="rId1591" Type="http://schemas.openxmlformats.org/officeDocument/2006/relationships/hyperlink" Target="https://talan.bank.gov.ua/get-user-certificate/o1xrLsVZ7fBz7TINcyS9" TargetMode="External"/><Relationship Id="rId1689" Type="http://schemas.openxmlformats.org/officeDocument/2006/relationships/hyperlink" Target="https://talan.bank.gov.ua/get-user-certificate/o1xrL8BiA0wSt2oY4rzz" TargetMode="External"/><Relationship Id="rId90" Type="http://schemas.openxmlformats.org/officeDocument/2006/relationships/hyperlink" Target="https://talan.bank.gov.ua/get-user-certificate/o1xrLBlvirgSUDMrWwG5" TargetMode="External"/><Relationship Id="rId407" Type="http://schemas.openxmlformats.org/officeDocument/2006/relationships/hyperlink" Target="https://talan.bank.gov.ua/get-user-certificate/o1xrL-arqUeUWnmGXKCf" TargetMode="External"/><Relationship Id="rId614" Type="http://schemas.openxmlformats.org/officeDocument/2006/relationships/hyperlink" Target="https://talan.bank.gov.ua/get-user-certificate/o1xrL1Crjfn426gIsDMZ" TargetMode="External"/><Relationship Id="rId821" Type="http://schemas.openxmlformats.org/officeDocument/2006/relationships/hyperlink" Target="https://talan.bank.gov.ua/get-user-certificate/o1xrL2s6VfWlje6gsreE" TargetMode="External"/><Relationship Id="rId1037" Type="http://schemas.openxmlformats.org/officeDocument/2006/relationships/hyperlink" Target="https://talan.bank.gov.ua/get-user-certificate/o1xrL0Mcsmm155TekKvz" TargetMode="External"/><Relationship Id="rId1244" Type="http://schemas.openxmlformats.org/officeDocument/2006/relationships/hyperlink" Target="https://talan.bank.gov.ua/get-user-certificate/o1xrLXXYjzzZcegz1z6j" TargetMode="External"/><Relationship Id="rId1451" Type="http://schemas.openxmlformats.org/officeDocument/2006/relationships/hyperlink" Target="https://talan.bank.gov.ua/get-user-certificate/o1xrLp63QgSEfRFDtnnb" TargetMode="External"/><Relationship Id="rId1896" Type="http://schemas.openxmlformats.org/officeDocument/2006/relationships/hyperlink" Target="https://talan.bank.gov.ua/get-user-certificate/o1xrLJlFR5DUkpeKg4sn" TargetMode="External"/><Relationship Id="rId919" Type="http://schemas.openxmlformats.org/officeDocument/2006/relationships/hyperlink" Target="https://talan.bank.gov.ua/get-user-certificate/o1xrLnhk1MmlFFMYTRBF" TargetMode="External"/><Relationship Id="rId1104" Type="http://schemas.openxmlformats.org/officeDocument/2006/relationships/hyperlink" Target="https://talan.bank.gov.ua/get-user-certificate/o1xrLsgdtyFyP2k_K1lo" TargetMode="External"/><Relationship Id="rId1311" Type="http://schemas.openxmlformats.org/officeDocument/2006/relationships/hyperlink" Target="https://talan.bank.gov.ua/get-user-certificate/o1xrLTU8l23Zb1f-CVMM" TargetMode="External"/><Relationship Id="rId1549" Type="http://schemas.openxmlformats.org/officeDocument/2006/relationships/hyperlink" Target="https://talan.bank.gov.ua/get-user-certificate/o1xrLERUvn5IIgenxvnG" TargetMode="External"/><Relationship Id="rId1756" Type="http://schemas.openxmlformats.org/officeDocument/2006/relationships/hyperlink" Target="https://talan.bank.gov.ua/get-user-certificate/o1xrL5aQyFXyOXCGIva3" TargetMode="External"/><Relationship Id="rId48" Type="http://schemas.openxmlformats.org/officeDocument/2006/relationships/hyperlink" Target="https://talan.bank.gov.ua/get-user-certificate/o1xrLhIYwzPu5--IFRGz" TargetMode="External"/><Relationship Id="rId113" Type="http://schemas.openxmlformats.org/officeDocument/2006/relationships/hyperlink" Target="https://talan.bank.gov.ua/get-user-certificate/o1xrLqwFfwRoOuXXLFa4" TargetMode="External"/><Relationship Id="rId320" Type="http://schemas.openxmlformats.org/officeDocument/2006/relationships/hyperlink" Target="https://talan.bank.gov.ua/get-user-certificate/o1xrL2TJvQ5W519rG86P" TargetMode="External"/><Relationship Id="rId558" Type="http://schemas.openxmlformats.org/officeDocument/2006/relationships/hyperlink" Target="https://talan.bank.gov.ua/get-user-certificate/o1xrLpfRM41IxyRxQXIH" TargetMode="External"/><Relationship Id="rId765" Type="http://schemas.openxmlformats.org/officeDocument/2006/relationships/hyperlink" Target="https://talan.bank.gov.ua/get-user-certificate/o1xrLSzaDHZghP3yyw3f" TargetMode="External"/><Relationship Id="rId972" Type="http://schemas.openxmlformats.org/officeDocument/2006/relationships/hyperlink" Target="https://talan.bank.gov.ua/get-user-certificate/o1xrLwSzKnyoy7X9eyBw" TargetMode="External"/><Relationship Id="rId1188" Type="http://schemas.openxmlformats.org/officeDocument/2006/relationships/hyperlink" Target="https://talan.bank.gov.ua/get-user-certificate/o1xrLBk7sPX2XjFsUl2J" TargetMode="External"/><Relationship Id="rId1395" Type="http://schemas.openxmlformats.org/officeDocument/2006/relationships/hyperlink" Target="https://talan.bank.gov.ua/get-user-certificate/o1xrL90Lv_ZHDprgVcvE" TargetMode="External"/><Relationship Id="rId1409" Type="http://schemas.openxmlformats.org/officeDocument/2006/relationships/hyperlink" Target="https://talan.bank.gov.ua/get-user-certificate/o1xrLCo1z0DbV9SwHtZK" TargetMode="External"/><Relationship Id="rId1616" Type="http://schemas.openxmlformats.org/officeDocument/2006/relationships/hyperlink" Target="https://talan.bank.gov.ua/get-user-certificate/o1xrLFgP7A76haYPJ-WI" TargetMode="External"/><Relationship Id="rId1823" Type="http://schemas.openxmlformats.org/officeDocument/2006/relationships/hyperlink" Target="https://talan.bank.gov.ua/get-user-certificate/o1xrLZZHxpSO_BwM34_W" TargetMode="External"/><Relationship Id="rId197" Type="http://schemas.openxmlformats.org/officeDocument/2006/relationships/hyperlink" Target="https://talan.bank.gov.ua/get-user-certificate/o1xrLKnLAxziepFNagnt" TargetMode="External"/><Relationship Id="rId418" Type="http://schemas.openxmlformats.org/officeDocument/2006/relationships/hyperlink" Target="https://talan.bank.gov.ua/get-user-certificate/o1xrLcWEQlmptc9Lu0zV" TargetMode="External"/><Relationship Id="rId625" Type="http://schemas.openxmlformats.org/officeDocument/2006/relationships/hyperlink" Target="https://talan.bank.gov.ua/get-user-certificate/o1xrLDHvIGn0v0e_4jKO" TargetMode="External"/><Relationship Id="rId832" Type="http://schemas.openxmlformats.org/officeDocument/2006/relationships/hyperlink" Target="https://talan.bank.gov.ua/get-user-certificate/o1xrLqZWnv0UhPx4JE8f" TargetMode="External"/><Relationship Id="rId1048" Type="http://schemas.openxmlformats.org/officeDocument/2006/relationships/hyperlink" Target="https://talan.bank.gov.ua/get-user-certificate/o1xrLd-1OraEgyDYz_UW" TargetMode="External"/><Relationship Id="rId1255" Type="http://schemas.openxmlformats.org/officeDocument/2006/relationships/hyperlink" Target="https://talan.bank.gov.ua/get-user-certificate/o1xrLk2CIPIVpIZdFDdH" TargetMode="External"/><Relationship Id="rId1462" Type="http://schemas.openxmlformats.org/officeDocument/2006/relationships/hyperlink" Target="https://talan.bank.gov.ua/get-user-certificate/o1xrL_eQ0PpU963e479S" TargetMode="External"/><Relationship Id="rId264" Type="http://schemas.openxmlformats.org/officeDocument/2006/relationships/hyperlink" Target="https://talan.bank.gov.ua/get-user-certificate/o1xrLEdg8HFvLb_8W7qf" TargetMode="External"/><Relationship Id="rId471" Type="http://schemas.openxmlformats.org/officeDocument/2006/relationships/hyperlink" Target="https://talan.bank.gov.ua/get-user-certificate/o1xrLCqGKNiXMSU1TuCx" TargetMode="External"/><Relationship Id="rId1115" Type="http://schemas.openxmlformats.org/officeDocument/2006/relationships/hyperlink" Target="https://talan.bank.gov.ua/get-user-certificate/o1xrL0PCR0nXYTkzS6pD" TargetMode="External"/><Relationship Id="rId1322" Type="http://schemas.openxmlformats.org/officeDocument/2006/relationships/hyperlink" Target="https://talan.bank.gov.ua/get-user-certificate/o1xrLNTOZxSn52GN3iDi" TargetMode="External"/><Relationship Id="rId1767" Type="http://schemas.openxmlformats.org/officeDocument/2006/relationships/hyperlink" Target="https://talan.bank.gov.ua/get-user-certificate/o1xrLuTIfWIlc6YaJ0ws" TargetMode="External"/><Relationship Id="rId59" Type="http://schemas.openxmlformats.org/officeDocument/2006/relationships/hyperlink" Target="https://talan.bank.gov.ua/get-user-certificate/o1xrLQTrY0pM5MOZ4qRV" TargetMode="External"/><Relationship Id="rId124" Type="http://schemas.openxmlformats.org/officeDocument/2006/relationships/hyperlink" Target="https://talan.bank.gov.ua/get-user-certificate/o1xrL5Pq9EMTcf3eg8Eb" TargetMode="External"/><Relationship Id="rId569" Type="http://schemas.openxmlformats.org/officeDocument/2006/relationships/hyperlink" Target="https://talan.bank.gov.ua/get-user-certificate/o1xrLTw-w7OFAEjm8Q1q" TargetMode="External"/><Relationship Id="rId776" Type="http://schemas.openxmlformats.org/officeDocument/2006/relationships/hyperlink" Target="https://talan.bank.gov.ua/get-user-certificate/o1xrLYfaLLdHBbgERMdf" TargetMode="External"/><Relationship Id="rId983" Type="http://schemas.openxmlformats.org/officeDocument/2006/relationships/hyperlink" Target="https://talan.bank.gov.ua/get-user-certificate/o1xrLYeaJfnKPWBkZhaG" TargetMode="External"/><Relationship Id="rId1199" Type="http://schemas.openxmlformats.org/officeDocument/2006/relationships/hyperlink" Target="https://talan.bank.gov.ua/get-user-certificate/o1xrLJICoX3zroiiXAMM" TargetMode="External"/><Relationship Id="rId1627" Type="http://schemas.openxmlformats.org/officeDocument/2006/relationships/hyperlink" Target="https://talan.bank.gov.ua/get-user-certificate/o1xrLduyduzENehbPUQr" TargetMode="External"/><Relationship Id="rId1834" Type="http://schemas.openxmlformats.org/officeDocument/2006/relationships/hyperlink" Target="https://talan.bank.gov.ua/get-user-certificate/o1xrL-eqHKQmLNCB5twP" TargetMode="External"/><Relationship Id="rId331" Type="http://schemas.openxmlformats.org/officeDocument/2006/relationships/hyperlink" Target="https://talan.bank.gov.ua/get-user-certificate/o1xrLyGW86pV7xWKbnU1" TargetMode="External"/><Relationship Id="rId429" Type="http://schemas.openxmlformats.org/officeDocument/2006/relationships/hyperlink" Target="https://talan.bank.gov.ua/get-user-certificate/o1xrLI8LzdTyp6kUiYtO" TargetMode="External"/><Relationship Id="rId636" Type="http://schemas.openxmlformats.org/officeDocument/2006/relationships/hyperlink" Target="https://talan.bank.gov.ua/get-user-certificate/o1xrLJYKvsGdsFSOLnTn" TargetMode="External"/><Relationship Id="rId1059" Type="http://schemas.openxmlformats.org/officeDocument/2006/relationships/hyperlink" Target="https://talan.bank.gov.ua/get-user-certificate/o1xrLPTgVaOXHMCPvYCA" TargetMode="External"/><Relationship Id="rId1266" Type="http://schemas.openxmlformats.org/officeDocument/2006/relationships/hyperlink" Target="https://talan.bank.gov.ua/get-user-certificate/o1xrLvXg7JWPscoKJ2Yu" TargetMode="External"/><Relationship Id="rId1473" Type="http://schemas.openxmlformats.org/officeDocument/2006/relationships/hyperlink" Target="https://talan.bank.gov.ua/get-user-certificate/o1xrLCnvUS2o5hHNpmRZ" TargetMode="External"/><Relationship Id="rId843" Type="http://schemas.openxmlformats.org/officeDocument/2006/relationships/hyperlink" Target="https://talan.bank.gov.ua/get-user-certificate/o1xrL5NEuCaUnyglmyLZ" TargetMode="External"/><Relationship Id="rId1126" Type="http://schemas.openxmlformats.org/officeDocument/2006/relationships/hyperlink" Target="https://talan.bank.gov.ua/get-user-certificate/o1xrLrD1R7oLJ7jvtW_r" TargetMode="External"/><Relationship Id="rId1680" Type="http://schemas.openxmlformats.org/officeDocument/2006/relationships/hyperlink" Target="https://talan.bank.gov.ua/get-user-certificate/o1xrLqkMOd9VaxqmXMsl" TargetMode="External"/><Relationship Id="rId1778" Type="http://schemas.openxmlformats.org/officeDocument/2006/relationships/hyperlink" Target="https://talan.bank.gov.ua/get-user-certificate/o1xrLvnEU78fLolRsmWt" TargetMode="External"/><Relationship Id="rId1901" Type="http://schemas.openxmlformats.org/officeDocument/2006/relationships/hyperlink" Target="https://talan.bank.gov.ua/get-user-certificate/o1xrLbSJldbkQuqhKDe-" TargetMode="External"/><Relationship Id="rId275" Type="http://schemas.openxmlformats.org/officeDocument/2006/relationships/hyperlink" Target="https://talan.bank.gov.ua/get-user-certificate/o1xrL4y1_kJRZT5zSZeN" TargetMode="External"/><Relationship Id="rId482" Type="http://schemas.openxmlformats.org/officeDocument/2006/relationships/hyperlink" Target="https://talan.bank.gov.ua/get-user-certificate/o1xrLFp3dnisGGl1n-OT" TargetMode="External"/><Relationship Id="rId703" Type="http://schemas.openxmlformats.org/officeDocument/2006/relationships/hyperlink" Target="https://talan.bank.gov.ua/get-user-certificate/o1xrLBoo74R-9FdtS6QA" TargetMode="External"/><Relationship Id="rId910" Type="http://schemas.openxmlformats.org/officeDocument/2006/relationships/hyperlink" Target="https://talan.bank.gov.ua/get-user-certificate/o1xrLYiDxdgtPPGfvzXh" TargetMode="External"/><Relationship Id="rId1333" Type="http://schemas.openxmlformats.org/officeDocument/2006/relationships/hyperlink" Target="https://talan.bank.gov.ua/get-user-certificate/o1xrLSFMicU4sEXYj3Bd" TargetMode="External"/><Relationship Id="rId1540" Type="http://schemas.openxmlformats.org/officeDocument/2006/relationships/hyperlink" Target="https://talan.bank.gov.ua/get-user-certificate/o1xrL4KzVJTEhjhwgZSd" TargetMode="External"/><Relationship Id="rId1638" Type="http://schemas.openxmlformats.org/officeDocument/2006/relationships/hyperlink" Target="https://talan.bank.gov.ua/get-user-certificate/o1xrLlt4BTBSPwIa5bX1" TargetMode="External"/><Relationship Id="rId135" Type="http://schemas.openxmlformats.org/officeDocument/2006/relationships/hyperlink" Target="https://talan.bank.gov.ua/get-user-certificate/o1xrLQ2HdBExsrFtw6q5" TargetMode="External"/><Relationship Id="rId342" Type="http://schemas.openxmlformats.org/officeDocument/2006/relationships/hyperlink" Target="https://talan.bank.gov.ua/get-user-certificate/o1xrL4Inp_tHUa66V5DP" TargetMode="External"/><Relationship Id="rId787" Type="http://schemas.openxmlformats.org/officeDocument/2006/relationships/hyperlink" Target="https://talan.bank.gov.ua/get-user-certificate/o1xrL13NM2n4yIsdceLs" TargetMode="External"/><Relationship Id="rId994" Type="http://schemas.openxmlformats.org/officeDocument/2006/relationships/hyperlink" Target="https://talan.bank.gov.ua/get-user-certificate/o1xrL4pIOLGMyUNLYEsQ" TargetMode="External"/><Relationship Id="rId1400" Type="http://schemas.openxmlformats.org/officeDocument/2006/relationships/hyperlink" Target="https://talan.bank.gov.ua/get-user-certificate/o1xrLjWYnjIbdrTWZugF" TargetMode="External"/><Relationship Id="rId1845" Type="http://schemas.openxmlformats.org/officeDocument/2006/relationships/hyperlink" Target="https://talan.bank.gov.ua/get-user-certificate/o1xrLu6XHwm8ipH9LDW3" TargetMode="External"/><Relationship Id="rId202" Type="http://schemas.openxmlformats.org/officeDocument/2006/relationships/hyperlink" Target="https://talan.bank.gov.ua/get-user-certificate/o1xrLDDHRWhNsatwO01_" TargetMode="External"/><Relationship Id="rId647" Type="http://schemas.openxmlformats.org/officeDocument/2006/relationships/hyperlink" Target="https://talan.bank.gov.ua/get-user-certificate/o1xrLxolUDylIqvEb5wa" TargetMode="External"/><Relationship Id="rId854" Type="http://schemas.openxmlformats.org/officeDocument/2006/relationships/hyperlink" Target="https://talan.bank.gov.ua/get-user-certificate/o1xrLNleuKdkgUuJKHi2" TargetMode="External"/><Relationship Id="rId1277" Type="http://schemas.openxmlformats.org/officeDocument/2006/relationships/hyperlink" Target="https://talan.bank.gov.ua/get-user-certificate/o1xrLXKPwz10mCmP8xmu" TargetMode="External"/><Relationship Id="rId1484" Type="http://schemas.openxmlformats.org/officeDocument/2006/relationships/hyperlink" Target="https://talan.bank.gov.ua/get-user-certificate/o1xrL1WgxXza2gjZRlOB" TargetMode="External"/><Relationship Id="rId1691" Type="http://schemas.openxmlformats.org/officeDocument/2006/relationships/hyperlink" Target="https://talan.bank.gov.ua/get-user-certificate/o1xrLplliBILdWvDtEB8" TargetMode="External"/><Relationship Id="rId1705" Type="http://schemas.openxmlformats.org/officeDocument/2006/relationships/hyperlink" Target="https://talan.bank.gov.ua/get-user-certificate/o1xrL0FRhoovr90cERcX" TargetMode="External"/><Relationship Id="rId1912" Type="http://schemas.openxmlformats.org/officeDocument/2006/relationships/hyperlink" Target="https://talan.bank.gov.ua/get-user-certificate/o1xrLkZarVlLO8CxPLfe" TargetMode="External"/><Relationship Id="rId286" Type="http://schemas.openxmlformats.org/officeDocument/2006/relationships/hyperlink" Target="https://talan.bank.gov.ua/get-user-certificate/o1xrLd9AhN9w78ytV3Iz" TargetMode="External"/><Relationship Id="rId493" Type="http://schemas.openxmlformats.org/officeDocument/2006/relationships/hyperlink" Target="https://talan.bank.gov.ua/get-user-certificate/o1xrLL27qIzpVQbOUw3E" TargetMode="External"/><Relationship Id="rId507" Type="http://schemas.openxmlformats.org/officeDocument/2006/relationships/hyperlink" Target="https://talan.bank.gov.ua/get-user-certificate/o1xrLPkqeAd8GFMgwsjn" TargetMode="External"/><Relationship Id="rId714" Type="http://schemas.openxmlformats.org/officeDocument/2006/relationships/hyperlink" Target="https://talan.bank.gov.ua/get-user-certificate/o1xrLbpPlEkeMWr_tPpd" TargetMode="External"/><Relationship Id="rId921" Type="http://schemas.openxmlformats.org/officeDocument/2006/relationships/hyperlink" Target="https://talan.bank.gov.ua/get-user-certificate/o1xrLG2mXWpFdFy1nfot" TargetMode="External"/><Relationship Id="rId1137" Type="http://schemas.openxmlformats.org/officeDocument/2006/relationships/hyperlink" Target="https://talan.bank.gov.ua/get-user-certificate/o1xrLvuL1k86xzxcyzeu" TargetMode="External"/><Relationship Id="rId1344" Type="http://schemas.openxmlformats.org/officeDocument/2006/relationships/hyperlink" Target="https://talan.bank.gov.ua/get-user-certificate/o1xrLb0qlgMpMf0j3Cxq" TargetMode="External"/><Relationship Id="rId1551" Type="http://schemas.openxmlformats.org/officeDocument/2006/relationships/hyperlink" Target="https://talan.bank.gov.ua/get-user-certificate/o1xrL5DcOEteox67n865" TargetMode="External"/><Relationship Id="rId1789" Type="http://schemas.openxmlformats.org/officeDocument/2006/relationships/hyperlink" Target="https://talan.bank.gov.ua/get-user-certificate/o1xrLDY-e2LEHwyyRcrk" TargetMode="External"/><Relationship Id="rId50" Type="http://schemas.openxmlformats.org/officeDocument/2006/relationships/hyperlink" Target="https://talan.bank.gov.ua/get-user-certificate/o1xrLPYfdczs92MdAK1H" TargetMode="External"/><Relationship Id="rId146" Type="http://schemas.openxmlformats.org/officeDocument/2006/relationships/hyperlink" Target="https://talan.bank.gov.ua/get-user-certificate/o1xrLeuN1Xt3t_Z53DO1" TargetMode="External"/><Relationship Id="rId353" Type="http://schemas.openxmlformats.org/officeDocument/2006/relationships/hyperlink" Target="https://talan.bank.gov.ua/get-user-certificate/o1xrLZFBoOqIT-veqAAM" TargetMode="External"/><Relationship Id="rId560" Type="http://schemas.openxmlformats.org/officeDocument/2006/relationships/hyperlink" Target="https://talan.bank.gov.ua/get-user-certificate/o1xrLcanWJH9IBDlmEaR" TargetMode="External"/><Relationship Id="rId798" Type="http://schemas.openxmlformats.org/officeDocument/2006/relationships/hyperlink" Target="https://talan.bank.gov.ua/get-user-certificate/o1xrL9toHbyiiebEMv1q" TargetMode="External"/><Relationship Id="rId1190" Type="http://schemas.openxmlformats.org/officeDocument/2006/relationships/hyperlink" Target="https://talan.bank.gov.ua/get-user-certificate/o1xrLdJf5F5UoVCN-PU6" TargetMode="External"/><Relationship Id="rId1204" Type="http://schemas.openxmlformats.org/officeDocument/2006/relationships/hyperlink" Target="https://talan.bank.gov.ua/get-user-certificate/o1xrLH_rOgL21PXjI6Ef" TargetMode="External"/><Relationship Id="rId1411" Type="http://schemas.openxmlformats.org/officeDocument/2006/relationships/hyperlink" Target="https://talan.bank.gov.ua/get-user-certificate/o1xrL-uDgjbu2FZQFJo1" TargetMode="External"/><Relationship Id="rId1649" Type="http://schemas.openxmlformats.org/officeDocument/2006/relationships/hyperlink" Target="https://talan.bank.gov.ua/get-user-certificate/o1xrL5KFKcDJIPbhcb2F" TargetMode="External"/><Relationship Id="rId1856" Type="http://schemas.openxmlformats.org/officeDocument/2006/relationships/hyperlink" Target="https://talan.bank.gov.ua/get-user-certificate/o1xrL_se9WhZC_12b6q_" TargetMode="External"/><Relationship Id="rId213" Type="http://schemas.openxmlformats.org/officeDocument/2006/relationships/hyperlink" Target="https://talan.bank.gov.ua/get-user-certificate/o1xrLFep7h78L2wXVq-9" TargetMode="External"/><Relationship Id="rId420" Type="http://schemas.openxmlformats.org/officeDocument/2006/relationships/hyperlink" Target="https://talan.bank.gov.ua/get-user-certificate/o1xrL-d7WC6xDKD6qBQj" TargetMode="External"/><Relationship Id="rId658" Type="http://schemas.openxmlformats.org/officeDocument/2006/relationships/hyperlink" Target="https://talan.bank.gov.ua/get-user-certificate/o1xrL0B5gUo6PKLympA1" TargetMode="External"/><Relationship Id="rId865" Type="http://schemas.openxmlformats.org/officeDocument/2006/relationships/hyperlink" Target="https://talan.bank.gov.ua/get-user-certificate/o1xrLQcHKBeRetNDPW54" TargetMode="External"/><Relationship Id="rId1050" Type="http://schemas.openxmlformats.org/officeDocument/2006/relationships/hyperlink" Target="https://talan.bank.gov.ua/get-user-certificate/o1xrLN6gMQzPwSeFJbRT" TargetMode="External"/><Relationship Id="rId1288" Type="http://schemas.openxmlformats.org/officeDocument/2006/relationships/hyperlink" Target="https://talan.bank.gov.ua/get-user-certificate/o1xrLhVxlG0GE-mTJhc1" TargetMode="External"/><Relationship Id="rId1495" Type="http://schemas.openxmlformats.org/officeDocument/2006/relationships/hyperlink" Target="https://talan.bank.gov.ua/get-user-certificate/o1xrLvnczrxvzMzyzToW" TargetMode="External"/><Relationship Id="rId1509" Type="http://schemas.openxmlformats.org/officeDocument/2006/relationships/hyperlink" Target="https://talan.bank.gov.ua/get-user-certificate/o1xrLRtGdZqLcKp9KCGZ" TargetMode="External"/><Relationship Id="rId1716" Type="http://schemas.openxmlformats.org/officeDocument/2006/relationships/hyperlink" Target="https://talan.bank.gov.ua/get-user-certificate/o1xrLXFnpZEfDFyNNGsI" TargetMode="External"/><Relationship Id="rId1923" Type="http://schemas.openxmlformats.org/officeDocument/2006/relationships/hyperlink" Target="https://talan.bank.gov.ua/get-user-certificate/o1xrLcYQEGY9YfDBDLYU" TargetMode="External"/><Relationship Id="rId297" Type="http://schemas.openxmlformats.org/officeDocument/2006/relationships/hyperlink" Target="https://talan.bank.gov.ua/get-user-certificate/o1xrLh2NRQpmCh-RIMLC" TargetMode="External"/><Relationship Id="rId518" Type="http://schemas.openxmlformats.org/officeDocument/2006/relationships/hyperlink" Target="https://talan.bank.gov.ua/get-user-certificate/o1xrLZ045Hi0W3xZoZxD" TargetMode="External"/><Relationship Id="rId725" Type="http://schemas.openxmlformats.org/officeDocument/2006/relationships/hyperlink" Target="https://talan.bank.gov.ua/get-user-certificate/o1xrLGpWZ-ewIcpcMo0P" TargetMode="External"/><Relationship Id="rId932" Type="http://schemas.openxmlformats.org/officeDocument/2006/relationships/hyperlink" Target="https://talan.bank.gov.ua/get-user-certificate/o1xrLPRYwSlIQIUxtxv8" TargetMode="External"/><Relationship Id="rId1148" Type="http://schemas.openxmlformats.org/officeDocument/2006/relationships/hyperlink" Target="https://talan.bank.gov.ua/get-user-certificate/o1xrL3UtzGbBrDz7QqrN" TargetMode="External"/><Relationship Id="rId1355" Type="http://schemas.openxmlformats.org/officeDocument/2006/relationships/hyperlink" Target="https://talan.bank.gov.ua/get-user-certificate/o1xrL5DeT7uy-eT2h-PI" TargetMode="External"/><Relationship Id="rId1562" Type="http://schemas.openxmlformats.org/officeDocument/2006/relationships/hyperlink" Target="https://talan.bank.gov.ua/get-user-certificate/o1xrL_d__FhL4I7lY51C" TargetMode="External"/><Relationship Id="rId157" Type="http://schemas.openxmlformats.org/officeDocument/2006/relationships/hyperlink" Target="https://talan.bank.gov.ua/get-user-certificate/o1xrLGWFoQ5yEPG8L6j7" TargetMode="External"/><Relationship Id="rId364" Type="http://schemas.openxmlformats.org/officeDocument/2006/relationships/hyperlink" Target="https://talan.bank.gov.ua/get-user-certificate/o1xrLz5WaHnfx44olyop" TargetMode="External"/><Relationship Id="rId1008" Type="http://schemas.openxmlformats.org/officeDocument/2006/relationships/hyperlink" Target="https://talan.bank.gov.ua/get-user-certificate/o1xrLqjXqHZIS1ZlXX2d" TargetMode="External"/><Relationship Id="rId1215" Type="http://schemas.openxmlformats.org/officeDocument/2006/relationships/hyperlink" Target="https://talan.bank.gov.ua/get-user-certificate/o1xrL-Rr7_vkCeKKoBd0" TargetMode="External"/><Relationship Id="rId1422" Type="http://schemas.openxmlformats.org/officeDocument/2006/relationships/hyperlink" Target="https://talan.bank.gov.ua/get-user-certificate/o1xrL-FGmPvgzK7Ydv4R" TargetMode="External"/><Relationship Id="rId1867" Type="http://schemas.openxmlformats.org/officeDocument/2006/relationships/hyperlink" Target="https://talan.bank.gov.ua/get-user-certificate/o1xrLTW15jJqhJhs9at-" TargetMode="External"/><Relationship Id="rId61" Type="http://schemas.openxmlformats.org/officeDocument/2006/relationships/hyperlink" Target="https://talan.bank.gov.ua/get-user-certificate/o1xrLwKw8562mmP1KG7r" TargetMode="External"/><Relationship Id="rId571" Type="http://schemas.openxmlformats.org/officeDocument/2006/relationships/hyperlink" Target="https://talan.bank.gov.ua/get-user-certificate/o1xrLQ_K34tBpxaru0oH" TargetMode="External"/><Relationship Id="rId669" Type="http://schemas.openxmlformats.org/officeDocument/2006/relationships/hyperlink" Target="https://talan.bank.gov.ua/get-user-certificate/o1xrL2EJnwNammduGmND" TargetMode="External"/><Relationship Id="rId876" Type="http://schemas.openxmlformats.org/officeDocument/2006/relationships/hyperlink" Target="https://talan.bank.gov.ua/get-user-certificate/o1xrLf5-sErqzMFcGNOl" TargetMode="External"/><Relationship Id="rId1299" Type="http://schemas.openxmlformats.org/officeDocument/2006/relationships/hyperlink" Target="https://talan.bank.gov.ua/get-user-certificate/o1xrLIYrikJ6FGTH5cGu" TargetMode="External"/><Relationship Id="rId1727" Type="http://schemas.openxmlformats.org/officeDocument/2006/relationships/hyperlink" Target="https://talan.bank.gov.ua/get-user-certificate/o1xrLFwNaTdmAcTivkdF" TargetMode="External"/><Relationship Id="rId1934" Type="http://schemas.openxmlformats.org/officeDocument/2006/relationships/hyperlink" Target="https://talan.bank.gov.ua/get-user-certificate/o1xrLoJOCmq8AChwYak6" TargetMode="External"/><Relationship Id="rId19" Type="http://schemas.openxmlformats.org/officeDocument/2006/relationships/hyperlink" Target="https://talan.bank.gov.ua/get-user-certificate/o1xrLA1nzepBMyRfM4V4" TargetMode="External"/><Relationship Id="rId224" Type="http://schemas.openxmlformats.org/officeDocument/2006/relationships/hyperlink" Target="https://talan.bank.gov.ua/get-user-certificate/o1xrL866o0gqQ8vO5zMP" TargetMode="External"/><Relationship Id="rId431" Type="http://schemas.openxmlformats.org/officeDocument/2006/relationships/hyperlink" Target="https://talan.bank.gov.ua/get-user-certificate/o1xrLsfn-SUMm-H-9P4s" TargetMode="External"/><Relationship Id="rId529" Type="http://schemas.openxmlformats.org/officeDocument/2006/relationships/hyperlink" Target="https://talan.bank.gov.ua/get-user-certificate/o1xrLRXhZB71Q1TNvxTT" TargetMode="External"/><Relationship Id="rId736" Type="http://schemas.openxmlformats.org/officeDocument/2006/relationships/hyperlink" Target="https://talan.bank.gov.ua/get-user-certificate/o1xrLsMaq8TYA0IAVpnS" TargetMode="External"/><Relationship Id="rId1061" Type="http://schemas.openxmlformats.org/officeDocument/2006/relationships/hyperlink" Target="https://talan.bank.gov.ua/get-user-certificate/o1xrLSW4vvGXRyJUA6xN" TargetMode="External"/><Relationship Id="rId1159" Type="http://schemas.openxmlformats.org/officeDocument/2006/relationships/hyperlink" Target="https://talan.bank.gov.ua/get-user-certificate/o1xrLZ39iLHv57Ya8VrP" TargetMode="External"/><Relationship Id="rId1366" Type="http://schemas.openxmlformats.org/officeDocument/2006/relationships/hyperlink" Target="https://talan.bank.gov.ua/get-user-certificate/o1xrLBye1P7qAsfRHbET" TargetMode="External"/><Relationship Id="rId168" Type="http://schemas.openxmlformats.org/officeDocument/2006/relationships/hyperlink" Target="https://talan.bank.gov.ua/get-user-certificate/o1xrLqfNV5S_1mK98GXj" TargetMode="External"/><Relationship Id="rId943" Type="http://schemas.openxmlformats.org/officeDocument/2006/relationships/hyperlink" Target="https://talan.bank.gov.ua/get-user-certificate/o1xrLs2wVPiMVScui13q" TargetMode="External"/><Relationship Id="rId1019" Type="http://schemas.openxmlformats.org/officeDocument/2006/relationships/hyperlink" Target="https://talan.bank.gov.ua/get-user-certificate/o1xrLrPQ1dJOXFAXg5J6" TargetMode="External"/><Relationship Id="rId1573" Type="http://schemas.openxmlformats.org/officeDocument/2006/relationships/hyperlink" Target="https://talan.bank.gov.ua/get-user-certificate/o1xrLfhmOtuH_mE8mwt_" TargetMode="External"/><Relationship Id="rId1780" Type="http://schemas.openxmlformats.org/officeDocument/2006/relationships/hyperlink" Target="https://talan.bank.gov.ua/get-user-certificate/o1xrL6eBOPLNnVVkC6Ru" TargetMode="External"/><Relationship Id="rId1878" Type="http://schemas.openxmlformats.org/officeDocument/2006/relationships/hyperlink" Target="https://talan.bank.gov.ua/get-user-certificate/o1xrL3onnh5a8AAI-sT0" TargetMode="External"/><Relationship Id="rId72" Type="http://schemas.openxmlformats.org/officeDocument/2006/relationships/hyperlink" Target="https://talan.bank.gov.ua/get-user-certificate/o1xrLz5cK-wOdQYY28ar" TargetMode="External"/><Relationship Id="rId375" Type="http://schemas.openxmlformats.org/officeDocument/2006/relationships/hyperlink" Target="https://talan.bank.gov.ua/get-user-certificate/o1xrL27LI2fXDNlBJbwJ" TargetMode="External"/><Relationship Id="rId582" Type="http://schemas.openxmlformats.org/officeDocument/2006/relationships/hyperlink" Target="https://talan.bank.gov.ua/get-user-certificate/o1xrLZuvsZdC7mE7db2D" TargetMode="External"/><Relationship Id="rId803" Type="http://schemas.openxmlformats.org/officeDocument/2006/relationships/hyperlink" Target="https://talan.bank.gov.ua/get-user-certificate/o1xrLRCvpdj7ZY3dXzS9" TargetMode="External"/><Relationship Id="rId1226" Type="http://schemas.openxmlformats.org/officeDocument/2006/relationships/hyperlink" Target="https://talan.bank.gov.ua/get-user-certificate/o1xrLs01K8y6nqexLmHl" TargetMode="External"/><Relationship Id="rId1433" Type="http://schemas.openxmlformats.org/officeDocument/2006/relationships/hyperlink" Target="https://talan.bank.gov.ua/get-user-certificate/o1xrLLQNEYUYBC2rEMJk" TargetMode="External"/><Relationship Id="rId1640" Type="http://schemas.openxmlformats.org/officeDocument/2006/relationships/hyperlink" Target="https://talan.bank.gov.ua/get-user-certificate/o1xrL9Gce6xqBulTzAkl" TargetMode="External"/><Relationship Id="rId1738" Type="http://schemas.openxmlformats.org/officeDocument/2006/relationships/hyperlink" Target="https://talan.bank.gov.ua/get-user-certificate/o1xrLbcNdBAZ0mccW50z" TargetMode="External"/><Relationship Id="rId3" Type="http://schemas.openxmlformats.org/officeDocument/2006/relationships/hyperlink" Target="https://talan.bank.gov.ua/get-user-certificate/o1xrLJ6NZZER1C58QF3M" TargetMode="External"/><Relationship Id="rId235" Type="http://schemas.openxmlformats.org/officeDocument/2006/relationships/hyperlink" Target="https://talan.bank.gov.ua/get-user-certificate/o1xrL2ggL8YKeqp1V7BO" TargetMode="External"/><Relationship Id="rId442" Type="http://schemas.openxmlformats.org/officeDocument/2006/relationships/hyperlink" Target="https://talan.bank.gov.ua/get-user-certificate/o1xrLdiGBJMqAFMbTDE1" TargetMode="External"/><Relationship Id="rId887" Type="http://schemas.openxmlformats.org/officeDocument/2006/relationships/hyperlink" Target="https://talan.bank.gov.ua/get-user-certificate/o1xrLfUXsIx0W1B_6WF6" TargetMode="External"/><Relationship Id="rId1072" Type="http://schemas.openxmlformats.org/officeDocument/2006/relationships/hyperlink" Target="https://talan.bank.gov.ua/get-user-certificate/o1xrLr0-SXAtYyAGDe-t" TargetMode="External"/><Relationship Id="rId1500" Type="http://schemas.openxmlformats.org/officeDocument/2006/relationships/hyperlink" Target="https://talan.bank.gov.ua/get-user-certificate/o1xrL8-o5iGQ97Rd7nC-" TargetMode="External"/><Relationship Id="rId1945" Type="http://schemas.openxmlformats.org/officeDocument/2006/relationships/printerSettings" Target="../printerSettings/printerSettings1.bin"/><Relationship Id="rId302" Type="http://schemas.openxmlformats.org/officeDocument/2006/relationships/hyperlink" Target="https://talan.bank.gov.ua/get-user-certificate/o1xrLy1gw5bSz512YT7l" TargetMode="External"/><Relationship Id="rId747" Type="http://schemas.openxmlformats.org/officeDocument/2006/relationships/hyperlink" Target="https://talan.bank.gov.ua/get-user-certificate/o1xrLIIB2CNZC4SwwDs6" TargetMode="External"/><Relationship Id="rId954" Type="http://schemas.openxmlformats.org/officeDocument/2006/relationships/hyperlink" Target="https://talan.bank.gov.ua/get-user-certificate/o1xrLd66N_eD09nkQUcI" TargetMode="External"/><Relationship Id="rId1377" Type="http://schemas.openxmlformats.org/officeDocument/2006/relationships/hyperlink" Target="https://talan.bank.gov.ua/get-user-certificate/o1xrLpujhrzRFPEokT45" TargetMode="External"/><Relationship Id="rId1584" Type="http://schemas.openxmlformats.org/officeDocument/2006/relationships/hyperlink" Target="https://talan.bank.gov.ua/get-user-certificate/o1xrLYr9Miv4wESRjToh" TargetMode="External"/><Relationship Id="rId1791" Type="http://schemas.openxmlformats.org/officeDocument/2006/relationships/hyperlink" Target="https://talan.bank.gov.ua/get-user-certificate/o1xrL-WlbXP6AMY4UKaq" TargetMode="External"/><Relationship Id="rId1805" Type="http://schemas.openxmlformats.org/officeDocument/2006/relationships/hyperlink" Target="https://talan.bank.gov.ua/get-user-certificate/o1xrLKFWTe1-FWT5XpBJ" TargetMode="External"/><Relationship Id="rId83" Type="http://schemas.openxmlformats.org/officeDocument/2006/relationships/hyperlink" Target="https://talan.bank.gov.ua/get-user-certificate/o1xrL0qKOWxw9YVNJcFL" TargetMode="External"/><Relationship Id="rId179" Type="http://schemas.openxmlformats.org/officeDocument/2006/relationships/hyperlink" Target="https://talan.bank.gov.ua/get-user-certificate/o1xrL18Dd1AfLFUvKxrQ" TargetMode="External"/><Relationship Id="rId386" Type="http://schemas.openxmlformats.org/officeDocument/2006/relationships/hyperlink" Target="https://talan.bank.gov.ua/get-user-certificate/o1xrLcCOZuOIUFvTkVA5" TargetMode="External"/><Relationship Id="rId593" Type="http://schemas.openxmlformats.org/officeDocument/2006/relationships/hyperlink" Target="https://talan.bank.gov.ua/get-user-certificate/o1xrLj1G6bCSmX2iV4jD" TargetMode="External"/><Relationship Id="rId607" Type="http://schemas.openxmlformats.org/officeDocument/2006/relationships/hyperlink" Target="https://talan.bank.gov.ua/get-user-certificate/o1xrL5YV6fVxBlFwwLX9" TargetMode="External"/><Relationship Id="rId814" Type="http://schemas.openxmlformats.org/officeDocument/2006/relationships/hyperlink" Target="https://talan.bank.gov.ua/get-user-certificate/o1xrLvUWxGASC5LCrRV4" TargetMode="External"/><Relationship Id="rId1237" Type="http://schemas.openxmlformats.org/officeDocument/2006/relationships/hyperlink" Target="https://talan.bank.gov.ua/get-user-certificate/o1xrLtQCJ_bGYB5xkTmk" TargetMode="External"/><Relationship Id="rId1444" Type="http://schemas.openxmlformats.org/officeDocument/2006/relationships/hyperlink" Target="https://talan.bank.gov.ua/get-user-certificate/o1xrLBc6WhuchX6gmzms" TargetMode="External"/><Relationship Id="rId1651" Type="http://schemas.openxmlformats.org/officeDocument/2006/relationships/hyperlink" Target="https://talan.bank.gov.ua/get-user-certificate/o1xrL7qiSXEEPOclz_Ao" TargetMode="External"/><Relationship Id="rId1889" Type="http://schemas.openxmlformats.org/officeDocument/2006/relationships/hyperlink" Target="https://talan.bank.gov.ua/get-user-certificate/o1xrLdYEDYpowy3siO4X" TargetMode="External"/><Relationship Id="rId246" Type="http://schemas.openxmlformats.org/officeDocument/2006/relationships/hyperlink" Target="https://talan.bank.gov.ua/get-user-certificate/o1xrLP80C8rEp5gWuHTQ" TargetMode="External"/><Relationship Id="rId453" Type="http://schemas.openxmlformats.org/officeDocument/2006/relationships/hyperlink" Target="https://talan.bank.gov.ua/get-user-certificate/o1xrLodYc0cIj2TYE9-a" TargetMode="External"/><Relationship Id="rId660" Type="http://schemas.openxmlformats.org/officeDocument/2006/relationships/hyperlink" Target="https://talan.bank.gov.ua/get-user-certificate/o1xrLzZP3A6QiINu3ifs" TargetMode="External"/><Relationship Id="rId898" Type="http://schemas.openxmlformats.org/officeDocument/2006/relationships/hyperlink" Target="https://talan.bank.gov.ua/get-user-certificate/o1xrLKvv38NMpxT7VHKJ" TargetMode="External"/><Relationship Id="rId1083" Type="http://schemas.openxmlformats.org/officeDocument/2006/relationships/hyperlink" Target="https://talan.bank.gov.ua/get-user-certificate/o1xrLkePWFBRzSN2xqXP" TargetMode="External"/><Relationship Id="rId1290" Type="http://schemas.openxmlformats.org/officeDocument/2006/relationships/hyperlink" Target="https://talan.bank.gov.ua/get-user-certificate/o1xrLW2RF-8vnFrPoD3f" TargetMode="External"/><Relationship Id="rId1304" Type="http://schemas.openxmlformats.org/officeDocument/2006/relationships/hyperlink" Target="https://talan.bank.gov.ua/get-user-certificate/o1xrLMvKRUKZy0bAzXyC" TargetMode="External"/><Relationship Id="rId1511" Type="http://schemas.openxmlformats.org/officeDocument/2006/relationships/hyperlink" Target="https://talan.bank.gov.ua/get-user-certificate/o1xrLapHg6CDYnGeaS_E" TargetMode="External"/><Relationship Id="rId1749" Type="http://schemas.openxmlformats.org/officeDocument/2006/relationships/hyperlink" Target="https://talan.bank.gov.ua/get-user-certificate/o1xrL0c9G9DfkY_AwGhy" TargetMode="External"/><Relationship Id="rId106" Type="http://schemas.openxmlformats.org/officeDocument/2006/relationships/hyperlink" Target="https://talan.bank.gov.ua/get-user-certificate/o1xrLYycyElKJRd1cu5U" TargetMode="External"/><Relationship Id="rId313" Type="http://schemas.openxmlformats.org/officeDocument/2006/relationships/hyperlink" Target="https://talan.bank.gov.ua/get-user-certificate/o1xrLUwP7uSme6kN3Asr" TargetMode="External"/><Relationship Id="rId758" Type="http://schemas.openxmlformats.org/officeDocument/2006/relationships/hyperlink" Target="https://talan.bank.gov.ua/get-user-certificate/o1xrLF3PsAtaKWR0HzG4" TargetMode="External"/><Relationship Id="rId965" Type="http://schemas.openxmlformats.org/officeDocument/2006/relationships/hyperlink" Target="https://talan.bank.gov.ua/get-user-certificate/o1xrL-ANYiFqUOWb-AtE" TargetMode="External"/><Relationship Id="rId1150" Type="http://schemas.openxmlformats.org/officeDocument/2006/relationships/hyperlink" Target="https://talan.bank.gov.ua/get-user-certificate/o1xrLehl7WQI99z_OCkX" TargetMode="External"/><Relationship Id="rId1388" Type="http://schemas.openxmlformats.org/officeDocument/2006/relationships/hyperlink" Target="https://talan.bank.gov.ua/get-user-certificate/o1xrLim4FaZ6pnWXj-_9" TargetMode="External"/><Relationship Id="rId1595" Type="http://schemas.openxmlformats.org/officeDocument/2006/relationships/hyperlink" Target="https://talan.bank.gov.ua/get-user-certificate/o1xrLLzxnrr94POVQq7y" TargetMode="External"/><Relationship Id="rId1609" Type="http://schemas.openxmlformats.org/officeDocument/2006/relationships/hyperlink" Target="https://talan.bank.gov.ua/get-user-certificate/o1xrLVqwqCecQG2Dpuu7" TargetMode="External"/><Relationship Id="rId1816" Type="http://schemas.openxmlformats.org/officeDocument/2006/relationships/hyperlink" Target="https://talan.bank.gov.ua/get-user-certificate/o1xrL5K7tRYm9G9Ik3fF" TargetMode="External"/><Relationship Id="rId10" Type="http://schemas.openxmlformats.org/officeDocument/2006/relationships/hyperlink" Target="https://talan.bank.gov.ua/get-user-certificate/o1xrL6q5f2Vx_6RyH2MK" TargetMode="External"/><Relationship Id="rId94" Type="http://schemas.openxmlformats.org/officeDocument/2006/relationships/hyperlink" Target="https://talan.bank.gov.ua/get-user-certificate/o1xrLi-Cs7UP6dAzjxbK" TargetMode="External"/><Relationship Id="rId397" Type="http://schemas.openxmlformats.org/officeDocument/2006/relationships/hyperlink" Target="https://talan.bank.gov.ua/get-user-certificate/o1xrL_8L0fkrHR3_Ba64" TargetMode="External"/><Relationship Id="rId520" Type="http://schemas.openxmlformats.org/officeDocument/2006/relationships/hyperlink" Target="https://talan.bank.gov.ua/get-user-certificate/o1xrLPelGeeaaH2AUlQe" TargetMode="External"/><Relationship Id="rId618" Type="http://schemas.openxmlformats.org/officeDocument/2006/relationships/hyperlink" Target="https://talan.bank.gov.ua/get-user-certificate/o1xrLFsQZcIK69AtAUiJ" TargetMode="External"/><Relationship Id="rId825" Type="http://schemas.openxmlformats.org/officeDocument/2006/relationships/hyperlink" Target="https://talan.bank.gov.ua/get-user-certificate/o1xrL9HJpCDtBGcUlX0H" TargetMode="External"/><Relationship Id="rId1248" Type="http://schemas.openxmlformats.org/officeDocument/2006/relationships/hyperlink" Target="https://talan.bank.gov.ua/get-user-certificate/o1xrLJjAzfwFOtObf2VI" TargetMode="External"/><Relationship Id="rId1455" Type="http://schemas.openxmlformats.org/officeDocument/2006/relationships/hyperlink" Target="https://talan.bank.gov.ua/get-user-certificate/o1xrLT4dY4tLmGL36xKU" TargetMode="External"/><Relationship Id="rId1662" Type="http://schemas.openxmlformats.org/officeDocument/2006/relationships/hyperlink" Target="https://talan.bank.gov.ua/get-user-certificate/o1xrLTvFlzt6GoWY1di6" TargetMode="External"/><Relationship Id="rId257" Type="http://schemas.openxmlformats.org/officeDocument/2006/relationships/hyperlink" Target="https://talan.bank.gov.ua/get-user-certificate/o1xrLkmaiOiz-9Zk7wMF" TargetMode="External"/><Relationship Id="rId464" Type="http://schemas.openxmlformats.org/officeDocument/2006/relationships/hyperlink" Target="https://talan.bank.gov.ua/get-user-certificate/o1xrLf0OGSU_dpYh3eIc" TargetMode="External"/><Relationship Id="rId1010" Type="http://schemas.openxmlformats.org/officeDocument/2006/relationships/hyperlink" Target="https://talan.bank.gov.ua/get-user-certificate/o1xrLd4d1rbWxzyZrzWT" TargetMode="External"/><Relationship Id="rId1094" Type="http://schemas.openxmlformats.org/officeDocument/2006/relationships/hyperlink" Target="https://talan.bank.gov.ua/get-user-certificate/o1xrLnN37iInVkEmzgvD" TargetMode="External"/><Relationship Id="rId1108" Type="http://schemas.openxmlformats.org/officeDocument/2006/relationships/hyperlink" Target="https://talan.bank.gov.ua/get-user-certificate/o1xrLm8NrAZGMnIlxGTW" TargetMode="External"/><Relationship Id="rId1315" Type="http://schemas.openxmlformats.org/officeDocument/2006/relationships/hyperlink" Target="https://talan.bank.gov.ua/get-user-certificate/o1xrLhy-U-AfwaJZz0mU" TargetMode="External"/><Relationship Id="rId117" Type="http://schemas.openxmlformats.org/officeDocument/2006/relationships/hyperlink" Target="https://talan.bank.gov.ua/get-user-certificate/o1xrL3Otfy_lEiFH-qZp" TargetMode="External"/><Relationship Id="rId671" Type="http://schemas.openxmlformats.org/officeDocument/2006/relationships/hyperlink" Target="https://talan.bank.gov.ua/get-user-certificate/o1xrLLVAknOJTOBU9Ai0" TargetMode="External"/><Relationship Id="rId769" Type="http://schemas.openxmlformats.org/officeDocument/2006/relationships/hyperlink" Target="https://talan.bank.gov.ua/get-user-certificate/o1xrLF-eH8_Lm6Vphg5L" TargetMode="External"/><Relationship Id="rId976" Type="http://schemas.openxmlformats.org/officeDocument/2006/relationships/hyperlink" Target="https://talan.bank.gov.ua/get-user-certificate/o1xrLaLkLukpuoOPC0dy" TargetMode="External"/><Relationship Id="rId1399" Type="http://schemas.openxmlformats.org/officeDocument/2006/relationships/hyperlink" Target="https://talan.bank.gov.ua/get-user-certificate/o1xrL7TsA5Aumq7lJf3-" TargetMode="External"/><Relationship Id="rId324" Type="http://schemas.openxmlformats.org/officeDocument/2006/relationships/hyperlink" Target="https://talan.bank.gov.ua/get-user-certificate/o1xrLqItDXfLsHADdpFB" TargetMode="External"/><Relationship Id="rId531" Type="http://schemas.openxmlformats.org/officeDocument/2006/relationships/hyperlink" Target="https://talan.bank.gov.ua/get-user-certificate/o1xrLwQggivVvFzu7qCu" TargetMode="External"/><Relationship Id="rId629" Type="http://schemas.openxmlformats.org/officeDocument/2006/relationships/hyperlink" Target="https://talan.bank.gov.ua/get-user-certificate/o1xrLxrhNOBqEmSQMEHo" TargetMode="External"/><Relationship Id="rId1161" Type="http://schemas.openxmlformats.org/officeDocument/2006/relationships/hyperlink" Target="https://talan.bank.gov.ua/get-user-certificate/o1xrLtmn1BY7-NQQkWjs" TargetMode="External"/><Relationship Id="rId1259" Type="http://schemas.openxmlformats.org/officeDocument/2006/relationships/hyperlink" Target="https://talan.bank.gov.ua/get-user-certificate/o1xrL8hNj0D0n_1-HLBt" TargetMode="External"/><Relationship Id="rId1466" Type="http://schemas.openxmlformats.org/officeDocument/2006/relationships/hyperlink" Target="https://talan.bank.gov.ua/get-user-certificate/o1xrLlaPqQnf20H4G2al" TargetMode="External"/><Relationship Id="rId836" Type="http://schemas.openxmlformats.org/officeDocument/2006/relationships/hyperlink" Target="https://talan.bank.gov.ua/get-user-certificate/o1xrLRX0sRIsUHVUSdor" TargetMode="External"/><Relationship Id="rId1021" Type="http://schemas.openxmlformats.org/officeDocument/2006/relationships/hyperlink" Target="https://talan.bank.gov.ua/get-user-certificate/o1xrL7yLj7-5jWG-JXC8" TargetMode="External"/><Relationship Id="rId1119" Type="http://schemas.openxmlformats.org/officeDocument/2006/relationships/hyperlink" Target="https://talan.bank.gov.ua/get-user-certificate/o1xrLLGdmlFYRZnSUkfN" TargetMode="External"/><Relationship Id="rId1673" Type="http://schemas.openxmlformats.org/officeDocument/2006/relationships/hyperlink" Target="https://talan.bank.gov.ua/get-user-certificate/o1xrLParsxO_ognbzyCk" TargetMode="External"/><Relationship Id="rId1880" Type="http://schemas.openxmlformats.org/officeDocument/2006/relationships/hyperlink" Target="https://talan.bank.gov.ua/get-user-certificate/o1xrLMoT1ksiJUnPbZlg" TargetMode="External"/><Relationship Id="rId903" Type="http://schemas.openxmlformats.org/officeDocument/2006/relationships/hyperlink" Target="https://talan.bank.gov.ua/get-user-certificate/o1xrLCsKf2uy_Xxli67O" TargetMode="External"/><Relationship Id="rId1326" Type="http://schemas.openxmlformats.org/officeDocument/2006/relationships/hyperlink" Target="https://talan.bank.gov.ua/get-user-certificate/o1xrLf1gQVHp2d5Gz17W" TargetMode="External"/><Relationship Id="rId1533" Type="http://schemas.openxmlformats.org/officeDocument/2006/relationships/hyperlink" Target="https://talan.bank.gov.ua/get-user-certificate/o1xrLkXDbjWDnMm9ihiw" TargetMode="External"/><Relationship Id="rId1740" Type="http://schemas.openxmlformats.org/officeDocument/2006/relationships/hyperlink" Target="https://talan.bank.gov.ua/get-user-certificate/o1xrLtliExq9TDp2Pcv5" TargetMode="External"/><Relationship Id="rId32" Type="http://schemas.openxmlformats.org/officeDocument/2006/relationships/hyperlink" Target="https://talan.bank.gov.ua/get-user-certificate/o1xrLTyDzqm8rkagiZGz" TargetMode="External"/><Relationship Id="rId1600" Type="http://schemas.openxmlformats.org/officeDocument/2006/relationships/hyperlink" Target="https://talan.bank.gov.ua/get-user-certificate/o1xrLZAGNPnF1HBX4lQD" TargetMode="External"/><Relationship Id="rId1838" Type="http://schemas.openxmlformats.org/officeDocument/2006/relationships/hyperlink" Target="https://talan.bank.gov.ua/get-user-certificate/o1xrLUcaNHPukaKjUY07" TargetMode="External"/><Relationship Id="rId181" Type="http://schemas.openxmlformats.org/officeDocument/2006/relationships/hyperlink" Target="https://talan.bank.gov.ua/get-user-certificate/o1xrLniO8xNnpvR4wxvW" TargetMode="External"/><Relationship Id="rId1905" Type="http://schemas.openxmlformats.org/officeDocument/2006/relationships/hyperlink" Target="https://talan.bank.gov.ua/get-user-certificate/o1xrL0POThFGpTFZlO0P" TargetMode="External"/><Relationship Id="rId279" Type="http://schemas.openxmlformats.org/officeDocument/2006/relationships/hyperlink" Target="https://talan.bank.gov.ua/get-user-certificate/o1xrLKp2NGWYM-ouxtCX" TargetMode="External"/><Relationship Id="rId486" Type="http://schemas.openxmlformats.org/officeDocument/2006/relationships/hyperlink" Target="https://talan.bank.gov.ua/get-user-certificate/o1xrLsuwiIBU2pAZ1kcN" TargetMode="External"/><Relationship Id="rId693" Type="http://schemas.openxmlformats.org/officeDocument/2006/relationships/hyperlink" Target="https://talan.bank.gov.ua/get-user-certificate/o1xrLSbST_Qxa24tkECo" TargetMode="External"/><Relationship Id="rId139" Type="http://schemas.openxmlformats.org/officeDocument/2006/relationships/hyperlink" Target="https://talan.bank.gov.ua/get-user-certificate/o1xrL-TUzs1cokB3J01G" TargetMode="External"/><Relationship Id="rId346" Type="http://schemas.openxmlformats.org/officeDocument/2006/relationships/hyperlink" Target="https://talan.bank.gov.ua/get-user-certificate/o1xrLgXHjb6LllIe87gR" TargetMode="External"/><Relationship Id="rId553" Type="http://schemas.openxmlformats.org/officeDocument/2006/relationships/hyperlink" Target="https://talan.bank.gov.ua/get-user-certificate/o1xrL_FeAy22ZgzUxj98" TargetMode="External"/><Relationship Id="rId760" Type="http://schemas.openxmlformats.org/officeDocument/2006/relationships/hyperlink" Target="https://talan.bank.gov.ua/get-user-certificate/o1xrLZOaTT2yOs35Q459" TargetMode="External"/><Relationship Id="rId998" Type="http://schemas.openxmlformats.org/officeDocument/2006/relationships/hyperlink" Target="https://talan.bank.gov.ua/get-user-certificate/o1xrLmGg3_yfKTw2ejtz" TargetMode="External"/><Relationship Id="rId1183" Type="http://schemas.openxmlformats.org/officeDocument/2006/relationships/hyperlink" Target="https://talan.bank.gov.ua/get-user-certificate/o1xrLli-oanhFBQybA86" TargetMode="External"/><Relationship Id="rId1390" Type="http://schemas.openxmlformats.org/officeDocument/2006/relationships/hyperlink" Target="https://talan.bank.gov.ua/get-user-certificate/o1xrLBZQrUD_FiI5Nn1D" TargetMode="External"/><Relationship Id="rId206" Type="http://schemas.openxmlformats.org/officeDocument/2006/relationships/hyperlink" Target="https://talan.bank.gov.ua/get-user-certificate/o1xrLVf5IeUYQQUWoVgu" TargetMode="External"/><Relationship Id="rId413" Type="http://schemas.openxmlformats.org/officeDocument/2006/relationships/hyperlink" Target="https://talan.bank.gov.ua/get-user-certificate/o1xrLhJSJXwP1n17MFgm" TargetMode="External"/><Relationship Id="rId858" Type="http://schemas.openxmlformats.org/officeDocument/2006/relationships/hyperlink" Target="https://talan.bank.gov.ua/get-user-certificate/o1xrLn6d-9MyRXwLP790" TargetMode="External"/><Relationship Id="rId1043" Type="http://schemas.openxmlformats.org/officeDocument/2006/relationships/hyperlink" Target="https://talan.bank.gov.ua/get-user-certificate/o1xrL5KAEsR5i70QHzUS" TargetMode="External"/><Relationship Id="rId1488" Type="http://schemas.openxmlformats.org/officeDocument/2006/relationships/hyperlink" Target="https://talan.bank.gov.ua/get-user-certificate/o1xrLtPMZ48Ztkmex7aI" TargetMode="External"/><Relationship Id="rId1695" Type="http://schemas.openxmlformats.org/officeDocument/2006/relationships/hyperlink" Target="https://talan.bank.gov.ua/get-user-certificate/o1xrLWfPor0i5w9yugXS" TargetMode="External"/><Relationship Id="rId620" Type="http://schemas.openxmlformats.org/officeDocument/2006/relationships/hyperlink" Target="https://talan.bank.gov.ua/get-user-certificate/o1xrLGQfrFx8V1na4nff" TargetMode="External"/><Relationship Id="rId718" Type="http://schemas.openxmlformats.org/officeDocument/2006/relationships/hyperlink" Target="https://talan.bank.gov.ua/get-user-certificate/o1xrLKeYZoKa3l5cQfSy" TargetMode="External"/><Relationship Id="rId925" Type="http://schemas.openxmlformats.org/officeDocument/2006/relationships/hyperlink" Target="https://talan.bank.gov.ua/get-user-certificate/o1xrL-JiAzFx8KJkjMYO" TargetMode="External"/><Relationship Id="rId1250" Type="http://schemas.openxmlformats.org/officeDocument/2006/relationships/hyperlink" Target="https://talan.bank.gov.ua/get-user-certificate/o1xrL6CKlawuHZ9VrJ1n" TargetMode="External"/><Relationship Id="rId1348" Type="http://schemas.openxmlformats.org/officeDocument/2006/relationships/hyperlink" Target="https://talan.bank.gov.ua/get-user-certificate/o1xrLSI3xekLFUQZvKK0" TargetMode="External"/><Relationship Id="rId1555" Type="http://schemas.openxmlformats.org/officeDocument/2006/relationships/hyperlink" Target="https://talan.bank.gov.ua/get-user-certificate/o1xrLrUeHX3wD0Ft9AV6" TargetMode="External"/><Relationship Id="rId1762" Type="http://schemas.openxmlformats.org/officeDocument/2006/relationships/hyperlink" Target="https://talan.bank.gov.ua/get-user-certificate/o1xrLSxeMtDuGMmi9ibL" TargetMode="External"/><Relationship Id="rId1110" Type="http://schemas.openxmlformats.org/officeDocument/2006/relationships/hyperlink" Target="https://talan.bank.gov.ua/get-user-certificate/o1xrLdOu-7CFjrsep5dP" TargetMode="External"/><Relationship Id="rId1208" Type="http://schemas.openxmlformats.org/officeDocument/2006/relationships/hyperlink" Target="https://talan.bank.gov.ua/get-user-certificate/o1xrLdqwpLbx0_ealxNA" TargetMode="External"/><Relationship Id="rId1415" Type="http://schemas.openxmlformats.org/officeDocument/2006/relationships/hyperlink" Target="https://talan.bank.gov.ua/get-user-certificate/o1xrLXaYTGzrAIbg_NQ_" TargetMode="External"/><Relationship Id="rId54" Type="http://schemas.openxmlformats.org/officeDocument/2006/relationships/hyperlink" Target="https://talan.bank.gov.ua/get-user-certificate/o1xrLeu0SMHfx1IXHW_f" TargetMode="External"/><Relationship Id="rId1622" Type="http://schemas.openxmlformats.org/officeDocument/2006/relationships/hyperlink" Target="https://talan.bank.gov.ua/get-user-certificate/o1xrLC0gjyztfN2M825o" TargetMode="External"/><Relationship Id="rId1927" Type="http://schemas.openxmlformats.org/officeDocument/2006/relationships/hyperlink" Target="https://talan.bank.gov.ua/get-user-certificate/o1xrLfgeuq1Lj2WiHY53" TargetMode="External"/><Relationship Id="rId270" Type="http://schemas.openxmlformats.org/officeDocument/2006/relationships/hyperlink" Target="https://talan.bank.gov.ua/get-user-certificate/o1xrL42LSsIiCjyd_oAh" TargetMode="External"/><Relationship Id="rId130" Type="http://schemas.openxmlformats.org/officeDocument/2006/relationships/hyperlink" Target="https://talan.bank.gov.ua/get-user-certificate/o1xrLkf7l6wIjfOXMOaF" TargetMode="External"/><Relationship Id="rId368" Type="http://schemas.openxmlformats.org/officeDocument/2006/relationships/hyperlink" Target="https://talan.bank.gov.ua/get-user-certificate/o1xrLxAmPHbcP11gTnTE" TargetMode="External"/><Relationship Id="rId575" Type="http://schemas.openxmlformats.org/officeDocument/2006/relationships/hyperlink" Target="https://talan.bank.gov.ua/get-user-certificate/o1xrLmahaY5A4qFdjpDs" TargetMode="External"/><Relationship Id="rId782" Type="http://schemas.openxmlformats.org/officeDocument/2006/relationships/hyperlink" Target="https://talan.bank.gov.ua/get-user-certificate/o1xrLrL5oBuMnzz08d3z" TargetMode="External"/><Relationship Id="rId228" Type="http://schemas.openxmlformats.org/officeDocument/2006/relationships/hyperlink" Target="https://talan.bank.gov.ua/get-user-certificate/o1xrLSLXZImd_9E6liDJ" TargetMode="External"/><Relationship Id="rId435" Type="http://schemas.openxmlformats.org/officeDocument/2006/relationships/hyperlink" Target="https://talan.bank.gov.ua/get-user-certificate/o1xrL4V18ziuPALIIJrj" TargetMode="External"/><Relationship Id="rId642" Type="http://schemas.openxmlformats.org/officeDocument/2006/relationships/hyperlink" Target="https://talan.bank.gov.ua/get-user-certificate/o1xrLOu7sjZruIePXYuN" TargetMode="External"/><Relationship Id="rId1065" Type="http://schemas.openxmlformats.org/officeDocument/2006/relationships/hyperlink" Target="https://talan.bank.gov.ua/get-user-certificate/o1xrLLtfU0AGl9j3x3pI" TargetMode="External"/><Relationship Id="rId1272" Type="http://schemas.openxmlformats.org/officeDocument/2006/relationships/hyperlink" Target="https://talan.bank.gov.ua/get-user-certificate/o1xrLu7Egc0CyATEXhol" TargetMode="External"/><Relationship Id="rId502" Type="http://schemas.openxmlformats.org/officeDocument/2006/relationships/hyperlink" Target="https://talan.bank.gov.ua/get-user-certificate/o1xrL46YcaaqwRy-gWpx" TargetMode="External"/><Relationship Id="rId947" Type="http://schemas.openxmlformats.org/officeDocument/2006/relationships/hyperlink" Target="https://talan.bank.gov.ua/get-user-certificate/o1xrLU16_Lk3NWGe9MiG" TargetMode="External"/><Relationship Id="rId1132" Type="http://schemas.openxmlformats.org/officeDocument/2006/relationships/hyperlink" Target="https://talan.bank.gov.ua/get-user-certificate/o1xrLhzTD-AwUydKgK6n" TargetMode="External"/><Relationship Id="rId1577" Type="http://schemas.openxmlformats.org/officeDocument/2006/relationships/hyperlink" Target="https://talan.bank.gov.ua/get-user-certificate/o1xrLivzuIHz-skPg5oO" TargetMode="External"/><Relationship Id="rId1784" Type="http://schemas.openxmlformats.org/officeDocument/2006/relationships/hyperlink" Target="https://talan.bank.gov.ua/get-user-certificate/o1xrLw68TL1pavNCTafH" TargetMode="External"/><Relationship Id="rId76" Type="http://schemas.openxmlformats.org/officeDocument/2006/relationships/hyperlink" Target="https://talan.bank.gov.ua/get-user-certificate/o1xrLLqSrdPMsZg43jUd" TargetMode="External"/><Relationship Id="rId807" Type="http://schemas.openxmlformats.org/officeDocument/2006/relationships/hyperlink" Target="https://talan.bank.gov.ua/get-user-certificate/o1xrLM9fhK3hasesaoXY" TargetMode="External"/><Relationship Id="rId1437" Type="http://schemas.openxmlformats.org/officeDocument/2006/relationships/hyperlink" Target="https://talan.bank.gov.ua/get-user-certificate/o1xrL__ydZxh1Xdru8Kr" TargetMode="External"/><Relationship Id="rId1644" Type="http://schemas.openxmlformats.org/officeDocument/2006/relationships/hyperlink" Target="https://talan.bank.gov.ua/get-user-certificate/o1xrLU3jFF_G6sTF1iMm" TargetMode="External"/><Relationship Id="rId1851" Type="http://schemas.openxmlformats.org/officeDocument/2006/relationships/hyperlink" Target="https://talan.bank.gov.ua/get-user-certificate/o1xrLWgWs0VVzXwdEWDY" TargetMode="External"/><Relationship Id="rId1504" Type="http://schemas.openxmlformats.org/officeDocument/2006/relationships/hyperlink" Target="https://talan.bank.gov.ua/get-user-certificate/o1xrLwdofkFBV9nRg6tz" TargetMode="External"/><Relationship Id="rId1711" Type="http://schemas.openxmlformats.org/officeDocument/2006/relationships/hyperlink" Target="https://talan.bank.gov.ua/get-user-certificate/o1xrL7szUicnoTD82CrW" TargetMode="External"/><Relationship Id="rId292" Type="http://schemas.openxmlformats.org/officeDocument/2006/relationships/hyperlink" Target="https://talan.bank.gov.ua/get-user-certificate/o1xrLDhNjEiFk-qsaL0Q" TargetMode="External"/><Relationship Id="rId1809" Type="http://schemas.openxmlformats.org/officeDocument/2006/relationships/hyperlink" Target="https://talan.bank.gov.ua/get-user-certificate/o1xrLZkIDxbm_8u0HTkF" TargetMode="External"/><Relationship Id="rId597" Type="http://schemas.openxmlformats.org/officeDocument/2006/relationships/hyperlink" Target="https://talan.bank.gov.ua/get-user-certificate/o1xrLTT8edMHz8x-M1yk" TargetMode="External"/><Relationship Id="rId152" Type="http://schemas.openxmlformats.org/officeDocument/2006/relationships/hyperlink" Target="https://talan.bank.gov.ua/get-user-certificate/o1xrLqX66YrJ4Jv5_TPC" TargetMode="External"/><Relationship Id="rId457" Type="http://schemas.openxmlformats.org/officeDocument/2006/relationships/hyperlink" Target="https://talan.bank.gov.ua/get-user-certificate/o1xrLNgsBPBN8m9M0R9S" TargetMode="External"/><Relationship Id="rId1087" Type="http://schemas.openxmlformats.org/officeDocument/2006/relationships/hyperlink" Target="https://talan.bank.gov.ua/get-user-certificate/o1xrL7U_BikGz6__WqgF" TargetMode="External"/><Relationship Id="rId1294" Type="http://schemas.openxmlformats.org/officeDocument/2006/relationships/hyperlink" Target="https://talan.bank.gov.ua/get-user-certificate/o1xrLD8DFKr2poDXjJhK" TargetMode="External"/><Relationship Id="rId664" Type="http://schemas.openxmlformats.org/officeDocument/2006/relationships/hyperlink" Target="https://talan.bank.gov.ua/get-user-certificate/o1xrLcBrVvCFfxmLKUeh" TargetMode="External"/><Relationship Id="rId871" Type="http://schemas.openxmlformats.org/officeDocument/2006/relationships/hyperlink" Target="https://talan.bank.gov.ua/get-user-certificate/o1xrLY5JBASEYVqacODe" TargetMode="External"/><Relationship Id="rId969" Type="http://schemas.openxmlformats.org/officeDocument/2006/relationships/hyperlink" Target="https://talan.bank.gov.ua/get-user-certificate/o1xrLHlGV_DYLhrqVqZK" TargetMode="External"/><Relationship Id="rId1599" Type="http://schemas.openxmlformats.org/officeDocument/2006/relationships/hyperlink" Target="https://talan.bank.gov.ua/get-user-certificate/o1xrLPGTlJaS7m6oMNQq" TargetMode="External"/><Relationship Id="rId317" Type="http://schemas.openxmlformats.org/officeDocument/2006/relationships/hyperlink" Target="https://talan.bank.gov.ua/get-user-certificate/o1xrLU9TyXey2meovdS4" TargetMode="External"/><Relationship Id="rId524" Type="http://schemas.openxmlformats.org/officeDocument/2006/relationships/hyperlink" Target="https://talan.bank.gov.ua/get-user-certificate/o1xrLguuzZ_Ei1suTF8X" TargetMode="External"/><Relationship Id="rId731" Type="http://schemas.openxmlformats.org/officeDocument/2006/relationships/hyperlink" Target="https://talan.bank.gov.ua/get-user-certificate/o1xrLLKqGmfbM61OBMWY" TargetMode="External"/><Relationship Id="rId1154" Type="http://schemas.openxmlformats.org/officeDocument/2006/relationships/hyperlink" Target="https://talan.bank.gov.ua/get-user-certificate/o1xrL_R7scgu5h9e_Qj1" TargetMode="External"/><Relationship Id="rId1361" Type="http://schemas.openxmlformats.org/officeDocument/2006/relationships/hyperlink" Target="https://talan.bank.gov.ua/get-user-certificate/o1xrLvOjTKHGhaYLvaFS" TargetMode="External"/><Relationship Id="rId1459" Type="http://schemas.openxmlformats.org/officeDocument/2006/relationships/hyperlink" Target="https://talan.bank.gov.ua/get-user-certificate/o1xrLqVb5rA1--ZtryUd" TargetMode="External"/><Relationship Id="rId98" Type="http://schemas.openxmlformats.org/officeDocument/2006/relationships/hyperlink" Target="https://talan.bank.gov.ua/get-user-certificate/o1xrLTomRT26t7tjxWsD" TargetMode="External"/><Relationship Id="rId829" Type="http://schemas.openxmlformats.org/officeDocument/2006/relationships/hyperlink" Target="https://talan.bank.gov.ua/get-user-certificate/o1xrLxY7IhMvu0qQhuiy" TargetMode="External"/><Relationship Id="rId1014" Type="http://schemas.openxmlformats.org/officeDocument/2006/relationships/hyperlink" Target="https://talan.bank.gov.ua/get-user-certificate/o1xrLCwboWb__URti6Fd" TargetMode="External"/><Relationship Id="rId1221" Type="http://schemas.openxmlformats.org/officeDocument/2006/relationships/hyperlink" Target="https://talan.bank.gov.ua/get-user-certificate/o1xrLBfow4UZeVoh8tlw" TargetMode="External"/><Relationship Id="rId1666" Type="http://schemas.openxmlformats.org/officeDocument/2006/relationships/hyperlink" Target="https://talan.bank.gov.ua/get-user-certificate/o1xrLned9MIhTu5NE4S3" TargetMode="External"/><Relationship Id="rId1873" Type="http://schemas.openxmlformats.org/officeDocument/2006/relationships/hyperlink" Target="https://talan.bank.gov.ua/get-user-certificate/o1xrL7EYSbzCECDkd1bF" TargetMode="External"/><Relationship Id="rId1319" Type="http://schemas.openxmlformats.org/officeDocument/2006/relationships/hyperlink" Target="https://talan.bank.gov.ua/get-user-certificate/o1xrL7Pj1vctXYNcXBUb" TargetMode="External"/><Relationship Id="rId1526" Type="http://schemas.openxmlformats.org/officeDocument/2006/relationships/hyperlink" Target="https://talan.bank.gov.ua/get-user-certificate/o1xrLnDX_wr3m7KiXuPd" TargetMode="External"/><Relationship Id="rId1733" Type="http://schemas.openxmlformats.org/officeDocument/2006/relationships/hyperlink" Target="https://talan.bank.gov.ua/get-user-certificate/o1xrL7v1446zluUVa8dd" TargetMode="External"/><Relationship Id="rId1940" Type="http://schemas.openxmlformats.org/officeDocument/2006/relationships/hyperlink" Target="https://talan.bank.gov.ua/get-user-certificate/o1xrLRt2Mr4CAlAlexTQ" TargetMode="External"/><Relationship Id="rId25" Type="http://schemas.openxmlformats.org/officeDocument/2006/relationships/hyperlink" Target="https://talan.bank.gov.ua/get-user-certificate/o1xrLqaX87eVU1ugNLCn" TargetMode="External"/><Relationship Id="rId1800" Type="http://schemas.openxmlformats.org/officeDocument/2006/relationships/hyperlink" Target="https://talan.bank.gov.ua/get-user-certificate/o1xrLvjrci_6N9F_z7Qt" TargetMode="External"/><Relationship Id="rId174" Type="http://schemas.openxmlformats.org/officeDocument/2006/relationships/hyperlink" Target="https://talan.bank.gov.ua/get-user-certificate/o1xrLCrLn8zZjwTWWG6L" TargetMode="External"/><Relationship Id="rId381" Type="http://schemas.openxmlformats.org/officeDocument/2006/relationships/hyperlink" Target="https://talan.bank.gov.ua/get-user-certificate/o1xrL4OPFJm3-5jZEA1t" TargetMode="External"/><Relationship Id="rId241" Type="http://schemas.openxmlformats.org/officeDocument/2006/relationships/hyperlink" Target="https://talan.bank.gov.ua/get-user-certificate/o1xrLrDQ7cod2m31ZW1e" TargetMode="External"/><Relationship Id="rId479" Type="http://schemas.openxmlformats.org/officeDocument/2006/relationships/hyperlink" Target="https://talan.bank.gov.ua/get-user-certificate/o1xrLupn74G2Mi4aQTuL" TargetMode="External"/><Relationship Id="rId686" Type="http://schemas.openxmlformats.org/officeDocument/2006/relationships/hyperlink" Target="https://talan.bank.gov.ua/get-user-certificate/o1xrLsuY6PP4wxnaKrER" TargetMode="External"/><Relationship Id="rId893" Type="http://schemas.openxmlformats.org/officeDocument/2006/relationships/hyperlink" Target="https://talan.bank.gov.ua/get-user-certificate/o1xrLc4dxWEbpNtabjaj" TargetMode="External"/><Relationship Id="rId339" Type="http://schemas.openxmlformats.org/officeDocument/2006/relationships/hyperlink" Target="https://talan.bank.gov.ua/get-user-certificate/o1xrLGE0sBxOa7BJIFZe" TargetMode="External"/><Relationship Id="rId546" Type="http://schemas.openxmlformats.org/officeDocument/2006/relationships/hyperlink" Target="https://talan.bank.gov.ua/get-user-certificate/o1xrLWsp_8Tqd4fAKF5I" TargetMode="External"/><Relationship Id="rId753" Type="http://schemas.openxmlformats.org/officeDocument/2006/relationships/hyperlink" Target="https://talan.bank.gov.ua/get-user-certificate/o1xrLUOPa2A6RkSgaS5V" TargetMode="External"/><Relationship Id="rId1176" Type="http://schemas.openxmlformats.org/officeDocument/2006/relationships/hyperlink" Target="https://talan.bank.gov.ua/get-user-certificate/o1xrLCr0bNKLVKcx11lj" TargetMode="External"/><Relationship Id="rId1383" Type="http://schemas.openxmlformats.org/officeDocument/2006/relationships/hyperlink" Target="https://talan.bank.gov.ua/get-user-certificate/o1xrLCPiNYe-DBdjRe0g" TargetMode="External"/><Relationship Id="rId101" Type="http://schemas.openxmlformats.org/officeDocument/2006/relationships/hyperlink" Target="https://talan.bank.gov.ua/get-user-certificate/o1xrLbW_EY-jCOz8BHbh" TargetMode="External"/><Relationship Id="rId406" Type="http://schemas.openxmlformats.org/officeDocument/2006/relationships/hyperlink" Target="https://talan.bank.gov.ua/get-user-certificate/o1xrLsyNvOlhVHjQud_H" TargetMode="External"/><Relationship Id="rId960" Type="http://schemas.openxmlformats.org/officeDocument/2006/relationships/hyperlink" Target="https://talan.bank.gov.ua/get-user-certificate/o1xrLBtoHFzA5MBoYZiq" TargetMode="External"/><Relationship Id="rId1036" Type="http://schemas.openxmlformats.org/officeDocument/2006/relationships/hyperlink" Target="https://talan.bank.gov.ua/get-user-certificate/o1xrLU1pA7kdi2Qyp8Sf" TargetMode="External"/><Relationship Id="rId1243" Type="http://schemas.openxmlformats.org/officeDocument/2006/relationships/hyperlink" Target="https://talan.bank.gov.ua/get-user-certificate/o1xrLCK7j5VankV3n0Sq" TargetMode="External"/><Relationship Id="rId1590" Type="http://schemas.openxmlformats.org/officeDocument/2006/relationships/hyperlink" Target="https://talan.bank.gov.ua/get-user-certificate/o1xrLy4SsNP6fqu6JXzw" TargetMode="External"/><Relationship Id="rId1688" Type="http://schemas.openxmlformats.org/officeDocument/2006/relationships/hyperlink" Target="https://talan.bank.gov.ua/get-user-certificate/o1xrLfIk93NJ9QKGjizy" TargetMode="External"/><Relationship Id="rId1895" Type="http://schemas.openxmlformats.org/officeDocument/2006/relationships/hyperlink" Target="https://talan.bank.gov.ua/get-user-certificate/o1xrLExfSl1RbtoazAGq" TargetMode="External"/><Relationship Id="rId613" Type="http://schemas.openxmlformats.org/officeDocument/2006/relationships/hyperlink" Target="https://talan.bank.gov.ua/get-user-certificate/o1xrL0eZefBVgXuBusmS" TargetMode="External"/><Relationship Id="rId820" Type="http://schemas.openxmlformats.org/officeDocument/2006/relationships/hyperlink" Target="https://talan.bank.gov.ua/get-user-certificate/o1xrLETey7DLJnOJyPdI" TargetMode="External"/><Relationship Id="rId918" Type="http://schemas.openxmlformats.org/officeDocument/2006/relationships/hyperlink" Target="https://talan.bank.gov.ua/get-user-certificate/o1xrLJpS0rlj5Ls2fcvS" TargetMode="External"/><Relationship Id="rId1450" Type="http://schemas.openxmlformats.org/officeDocument/2006/relationships/hyperlink" Target="https://talan.bank.gov.ua/get-user-certificate/o1xrLrqtGH0dLdVd1kju" TargetMode="External"/><Relationship Id="rId1548" Type="http://schemas.openxmlformats.org/officeDocument/2006/relationships/hyperlink" Target="https://talan.bank.gov.ua/get-user-certificate/o1xrL4Hc5-2xWkF11LcK" TargetMode="External"/><Relationship Id="rId1755" Type="http://schemas.openxmlformats.org/officeDocument/2006/relationships/hyperlink" Target="https://talan.bank.gov.ua/get-user-certificate/o1xrLJgX1vwihn0LQaFZ" TargetMode="External"/><Relationship Id="rId1103" Type="http://schemas.openxmlformats.org/officeDocument/2006/relationships/hyperlink" Target="https://talan.bank.gov.ua/get-user-certificate/o1xrLB-YP4ywIYisu5b0" TargetMode="External"/><Relationship Id="rId1310" Type="http://schemas.openxmlformats.org/officeDocument/2006/relationships/hyperlink" Target="https://talan.bank.gov.ua/get-user-certificate/o1xrLqxmIBlkDnH-JI0E" TargetMode="External"/><Relationship Id="rId1408" Type="http://schemas.openxmlformats.org/officeDocument/2006/relationships/hyperlink" Target="https://talan.bank.gov.ua/get-user-certificate/o1xrLZ7AZTeuKNOLmi73" TargetMode="External"/><Relationship Id="rId47" Type="http://schemas.openxmlformats.org/officeDocument/2006/relationships/hyperlink" Target="https://talan.bank.gov.ua/get-user-certificate/o1xrLvSfk_0nR56Fxbby" TargetMode="External"/><Relationship Id="rId1615" Type="http://schemas.openxmlformats.org/officeDocument/2006/relationships/hyperlink" Target="https://talan.bank.gov.ua/get-user-certificate/o1xrLovukdjyJkDyAz-6" TargetMode="External"/><Relationship Id="rId1822" Type="http://schemas.openxmlformats.org/officeDocument/2006/relationships/hyperlink" Target="https://talan.bank.gov.ua/get-user-certificate/o1xrLyGBEBMTZdL7WeG5" TargetMode="External"/><Relationship Id="rId196" Type="http://schemas.openxmlformats.org/officeDocument/2006/relationships/hyperlink" Target="https://talan.bank.gov.ua/get-user-certificate/o1xrLkMm7p3D0mo3gFme" TargetMode="External"/><Relationship Id="rId263" Type="http://schemas.openxmlformats.org/officeDocument/2006/relationships/hyperlink" Target="https://talan.bank.gov.ua/get-user-certificate/o1xrLy9x3ltzw6ZI0NUj" TargetMode="External"/><Relationship Id="rId470" Type="http://schemas.openxmlformats.org/officeDocument/2006/relationships/hyperlink" Target="https://talan.bank.gov.ua/get-user-certificate/o1xrL1VWOCwzNyG5Oxu_" TargetMode="External"/><Relationship Id="rId123" Type="http://schemas.openxmlformats.org/officeDocument/2006/relationships/hyperlink" Target="https://talan.bank.gov.ua/get-user-certificate/o1xrLNgse9Z6Hmz7UKOx" TargetMode="External"/><Relationship Id="rId330" Type="http://schemas.openxmlformats.org/officeDocument/2006/relationships/hyperlink" Target="https://talan.bank.gov.ua/get-user-certificate/o1xrLxBmYAjgaX_4aF3D" TargetMode="External"/><Relationship Id="rId568" Type="http://schemas.openxmlformats.org/officeDocument/2006/relationships/hyperlink" Target="https://talan.bank.gov.ua/get-user-certificate/o1xrLKwEqsIU4RXRymIc" TargetMode="External"/><Relationship Id="rId775" Type="http://schemas.openxmlformats.org/officeDocument/2006/relationships/hyperlink" Target="https://talan.bank.gov.ua/get-user-certificate/o1xrL1uMs5TgGt66EAbI" TargetMode="External"/><Relationship Id="rId982" Type="http://schemas.openxmlformats.org/officeDocument/2006/relationships/hyperlink" Target="https://talan.bank.gov.ua/get-user-certificate/o1xrLpoV3GTg3M0UhZIt" TargetMode="External"/><Relationship Id="rId1198" Type="http://schemas.openxmlformats.org/officeDocument/2006/relationships/hyperlink" Target="https://talan.bank.gov.ua/get-user-certificate/o1xrLVKjtfQ1mVj0iZ2Z" TargetMode="External"/><Relationship Id="rId428" Type="http://schemas.openxmlformats.org/officeDocument/2006/relationships/hyperlink" Target="https://talan.bank.gov.ua/get-user-certificate/o1xrL4y1XgYS_3lZ8zge" TargetMode="External"/><Relationship Id="rId635" Type="http://schemas.openxmlformats.org/officeDocument/2006/relationships/hyperlink" Target="https://talan.bank.gov.ua/get-user-certificate/o1xrL10S7qybQpg8pKJw" TargetMode="External"/><Relationship Id="rId842" Type="http://schemas.openxmlformats.org/officeDocument/2006/relationships/hyperlink" Target="https://talan.bank.gov.ua/get-user-certificate/o1xrLQkdCsGDwcdl_vNU" TargetMode="External"/><Relationship Id="rId1058" Type="http://schemas.openxmlformats.org/officeDocument/2006/relationships/hyperlink" Target="https://talan.bank.gov.ua/get-user-certificate/o1xrLHJqgIx9h8oNnEvT" TargetMode="External"/><Relationship Id="rId1265" Type="http://schemas.openxmlformats.org/officeDocument/2006/relationships/hyperlink" Target="https://talan.bank.gov.ua/get-user-certificate/o1xrLv4edmvmR6nrTMGK" TargetMode="External"/><Relationship Id="rId1472" Type="http://schemas.openxmlformats.org/officeDocument/2006/relationships/hyperlink" Target="https://talan.bank.gov.ua/get-user-certificate/o1xrLB01htTH3LXI3oZl" TargetMode="External"/><Relationship Id="rId702" Type="http://schemas.openxmlformats.org/officeDocument/2006/relationships/hyperlink" Target="https://talan.bank.gov.ua/get-user-certificate/o1xrLlZ0HW44ayX_d425" TargetMode="External"/><Relationship Id="rId1125" Type="http://schemas.openxmlformats.org/officeDocument/2006/relationships/hyperlink" Target="https://talan.bank.gov.ua/get-user-certificate/o1xrLyrqL5j2nMrNeWXx" TargetMode="External"/><Relationship Id="rId1332" Type="http://schemas.openxmlformats.org/officeDocument/2006/relationships/hyperlink" Target="https://talan.bank.gov.ua/get-user-certificate/o1xrL9dk1afvvH9YMwkd" TargetMode="External"/><Relationship Id="rId1777" Type="http://schemas.openxmlformats.org/officeDocument/2006/relationships/hyperlink" Target="https://talan.bank.gov.ua/get-user-certificate/o1xrLxMHHLBbKt3owQSN" TargetMode="External"/><Relationship Id="rId69" Type="http://schemas.openxmlformats.org/officeDocument/2006/relationships/hyperlink" Target="https://talan.bank.gov.ua/get-user-certificate/o1xrL_JgTv8iowSmLcpl" TargetMode="External"/><Relationship Id="rId1637" Type="http://schemas.openxmlformats.org/officeDocument/2006/relationships/hyperlink" Target="https://talan.bank.gov.ua/get-user-certificate/o1xrLo4ceXKheZouQiNq" TargetMode="External"/><Relationship Id="rId1844" Type="http://schemas.openxmlformats.org/officeDocument/2006/relationships/hyperlink" Target="https://talan.bank.gov.ua/get-user-certificate/o1xrLVGPYgtocEEJj8QZ" TargetMode="External"/><Relationship Id="rId1704" Type="http://schemas.openxmlformats.org/officeDocument/2006/relationships/hyperlink" Target="https://talan.bank.gov.ua/get-user-certificate/o1xrLFNaTm2qcbOTQT_o" TargetMode="External"/><Relationship Id="rId285" Type="http://schemas.openxmlformats.org/officeDocument/2006/relationships/hyperlink" Target="https://talan.bank.gov.ua/get-user-certificate/o1xrLV7Dqy3UvMYfk725" TargetMode="External"/><Relationship Id="rId1911" Type="http://schemas.openxmlformats.org/officeDocument/2006/relationships/hyperlink" Target="https://talan.bank.gov.ua/get-user-certificate/o1xrLiP-UCn7IMLyF-7q" TargetMode="External"/><Relationship Id="rId492" Type="http://schemas.openxmlformats.org/officeDocument/2006/relationships/hyperlink" Target="https://talan.bank.gov.ua/get-user-certificate/o1xrLKlLbFmcPGh7cpvo" TargetMode="External"/><Relationship Id="rId797" Type="http://schemas.openxmlformats.org/officeDocument/2006/relationships/hyperlink" Target="https://talan.bank.gov.ua/get-user-certificate/o1xrLBaVLRMuSNfShERM" TargetMode="External"/><Relationship Id="rId145" Type="http://schemas.openxmlformats.org/officeDocument/2006/relationships/hyperlink" Target="https://talan.bank.gov.ua/get-user-certificate/o1xrLqQuSyuOb4wHWGMa" TargetMode="External"/><Relationship Id="rId352" Type="http://schemas.openxmlformats.org/officeDocument/2006/relationships/hyperlink" Target="https://talan.bank.gov.ua/get-user-certificate/o1xrLY7BtQ0JE3LbS2CY" TargetMode="External"/><Relationship Id="rId1287" Type="http://schemas.openxmlformats.org/officeDocument/2006/relationships/hyperlink" Target="https://talan.bank.gov.ua/get-user-certificate/o1xrL_3y-QLVGIy-2OrU" TargetMode="External"/><Relationship Id="rId212" Type="http://schemas.openxmlformats.org/officeDocument/2006/relationships/hyperlink" Target="https://talan.bank.gov.ua/get-user-certificate/o1xrLUUPVyOBtlZfk8Z1" TargetMode="External"/><Relationship Id="rId657" Type="http://schemas.openxmlformats.org/officeDocument/2006/relationships/hyperlink" Target="https://talan.bank.gov.ua/get-user-certificate/o1xrLDx3R-JAu2HPJLq4" TargetMode="External"/><Relationship Id="rId864" Type="http://schemas.openxmlformats.org/officeDocument/2006/relationships/hyperlink" Target="https://talan.bank.gov.ua/get-user-certificate/o1xrLwtbLTQZh-NLHTND" TargetMode="External"/><Relationship Id="rId1494" Type="http://schemas.openxmlformats.org/officeDocument/2006/relationships/hyperlink" Target="https://talan.bank.gov.ua/get-user-certificate/o1xrLxJ0ojFSxSXrtjgh" TargetMode="External"/><Relationship Id="rId1799" Type="http://schemas.openxmlformats.org/officeDocument/2006/relationships/hyperlink" Target="https://talan.bank.gov.ua/get-user-certificate/o1xrLGjZdMXt9y75BCik" TargetMode="External"/><Relationship Id="rId517" Type="http://schemas.openxmlformats.org/officeDocument/2006/relationships/hyperlink" Target="https://talan.bank.gov.ua/get-user-certificate/o1xrLIq0IIGc6PVZcSkL" TargetMode="External"/><Relationship Id="rId724" Type="http://schemas.openxmlformats.org/officeDocument/2006/relationships/hyperlink" Target="https://talan.bank.gov.ua/get-user-certificate/o1xrLR2HW9v6ymYUNcJi" TargetMode="External"/><Relationship Id="rId931" Type="http://schemas.openxmlformats.org/officeDocument/2006/relationships/hyperlink" Target="https://talan.bank.gov.ua/get-user-certificate/o1xrLFv2PS3t7ShXO0zf" TargetMode="External"/><Relationship Id="rId1147" Type="http://schemas.openxmlformats.org/officeDocument/2006/relationships/hyperlink" Target="https://talan.bank.gov.ua/get-user-certificate/o1xrLTwURWTgYwapdHlR" TargetMode="External"/><Relationship Id="rId1354" Type="http://schemas.openxmlformats.org/officeDocument/2006/relationships/hyperlink" Target="https://talan.bank.gov.ua/get-user-certificate/o1xrLqHTB4XJHZUUZ2pz" TargetMode="External"/><Relationship Id="rId1561" Type="http://schemas.openxmlformats.org/officeDocument/2006/relationships/hyperlink" Target="https://talan.bank.gov.ua/get-user-certificate/o1xrLKWewayOlQ-rfuga" TargetMode="External"/><Relationship Id="rId60" Type="http://schemas.openxmlformats.org/officeDocument/2006/relationships/hyperlink" Target="https://talan.bank.gov.ua/get-user-certificate/o1xrLkiFwKIjyzOHGnSW" TargetMode="External"/><Relationship Id="rId1007" Type="http://schemas.openxmlformats.org/officeDocument/2006/relationships/hyperlink" Target="https://talan.bank.gov.ua/get-user-certificate/o1xrLc_M-MCmEYCWquu_" TargetMode="External"/><Relationship Id="rId1214" Type="http://schemas.openxmlformats.org/officeDocument/2006/relationships/hyperlink" Target="https://talan.bank.gov.ua/get-user-certificate/o1xrL85lEQhXTePa6XtD" TargetMode="External"/><Relationship Id="rId1421" Type="http://schemas.openxmlformats.org/officeDocument/2006/relationships/hyperlink" Target="https://talan.bank.gov.ua/get-user-certificate/o1xrLOQv5rM_3P5l8DCF" TargetMode="External"/><Relationship Id="rId1659" Type="http://schemas.openxmlformats.org/officeDocument/2006/relationships/hyperlink" Target="https://talan.bank.gov.ua/get-user-certificate/o1xrLy_wDXUNy-NPpczr" TargetMode="External"/><Relationship Id="rId1866" Type="http://schemas.openxmlformats.org/officeDocument/2006/relationships/hyperlink" Target="https://talan.bank.gov.ua/get-user-certificate/o1xrLPigW1Y9RMfFKGgl" TargetMode="External"/><Relationship Id="rId1519" Type="http://schemas.openxmlformats.org/officeDocument/2006/relationships/hyperlink" Target="https://talan.bank.gov.ua/get-user-certificate/o1xrLuvLe-33wy2UG-Zx" TargetMode="External"/><Relationship Id="rId1726" Type="http://schemas.openxmlformats.org/officeDocument/2006/relationships/hyperlink" Target="https://talan.bank.gov.ua/get-user-certificate/o1xrLlgpCsLVy_7142KO" TargetMode="External"/><Relationship Id="rId1933" Type="http://schemas.openxmlformats.org/officeDocument/2006/relationships/hyperlink" Target="https://talan.bank.gov.ua/get-user-certificate/o1xrLAMhJDwF2TDOVAQF" TargetMode="External"/><Relationship Id="rId18" Type="http://schemas.openxmlformats.org/officeDocument/2006/relationships/hyperlink" Target="https://talan.bank.gov.ua/get-user-certificate/o1xrLKBQodroZJ0KwmAM" TargetMode="External"/><Relationship Id="rId167" Type="http://schemas.openxmlformats.org/officeDocument/2006/relationships/hyperlink" Target="https://talan.bank.gov.ua/get-user-certificate/o1xrLc4XEMj33i3euBwb" TargetMode="External"/><Relationship Id="rId374" Type="http://schemas.openxmlformats.org/officeDocument/2006/relationships/hyperlink" Target="https://talan.bank.gov.ua/get-user-certificate/o1xrLOgPXrPZkgDAux13" TargetMode="External"/><Relationship Id="rId581" Type="http://schemas.openxmlformats.org/officeDocument/2006/relationships/hyperlink" Target="https://talan.bank.gov.ua/get-user-certificate/o1xrLc9lN-yug8fi9PTb" TargetMode="External"/><Relationship Id="rId234" Type="http://schemas.openxmlformats.org/officeDocument/2006/relationships/hyperlink" Target="https://talan.bank.gov.ua/get-user-certificate/o1xrLbi7OVF0Phxw72UV" TargetMode="External"/><Relationship Id="rId679" Type="http://schemas.openxmlformats.org/officeDocument/2006/relationships/hyperlink" Target="https://talan.bank.gov.ua/get-user-certificate/o1xrL9CkZVgHUgcD1V5v" TargetMode="External"/><Relationship Id="rId886" Type="http://schemas.openxmlformats.org/officeDocument/2006/relationships/hyperlink" Target="https://talan.bank.gov.ua/get-user-certificate/o1xrLSqpMVVG3i0KdOzI" TargetMode="External"/><Relationship Id="rId2" Type="http://schemas.openxmlformats.org/officeDocument/2006/relationships/hyperlink" Target="https://talan.bank.gov.ua/get-user-certificate/o1xrL_dKdHfTwlau7EQw" TargetMode="External"/><Relationship Id="rId441" Type="http://schemas.openxmlformats.org/officeDocument/2006/relationships/hyperlink" Target="https://talan.bank.gov.ua/get-user-certificate/o1xrLSn97iVxaEYudV6o" TargetMode="External"/><Relationship Id="rId539" Type="http://schemas.openxmlformats.org/officeDocument/2006/relationships/hyperlink" Target="https://talan.bank.gov.ua/get-user-certificate/o1xrLBjlo_Z8HEwYx5IZ" TargetMode="External"/><Relationship Id="rId746" Type="http://schemas.openxmlformats.org/officeDocument/2006/relationships/hyperlink" Target="https://talan.bank.gov.ua/get-user-certificate/o1xrLtoJLX0QUZ8H30Px" TargetMode="External"/><Relationship Id="rId1071" Type="http://schemas.openxmlformats.org/officeDocument/2006/relationships/hyperlink" Target="https://talan.bank.gov.ua/get-user-certificate/o1xrLqMYWH1UnfcQKq_U" TargetMode="External"/><Relationship Id="rId1169" Type="http://schemas.openxmlformats.org/officeDocument/2006/relationships/hyperlink" Target="https://talan.bank.gov.ua/get-user-certificate/o1xrLG6xGPWWwwCUf2oc" TargetMode="External"/><Relationship Id="rId1376" Type="http://schemas.openxmlformats.org/officeDocument/2006/relationships/hyperlink" Target="https://talan.bank.gov.ua/get-user-certificate/o1xrLrmT3bUul0cELqcI" TargetMode="External"/><Relationship Id="rId1583" Type="http://schemas.openxmlformats.org/officeDocument/2006/relationships/hyperlink" Target="https://talan.bank.gov.ua/get-user-certificate/o1xrLRFdKp3Ba3e2gQ0n" TargetMode="External"/><Relationship Id="rId301" Type="http://schemas.openxmlformats.org/officeDocument/2006/relationships/hyperlink" Target="https://talan.bank.gov.ua/get-user-certificate/o1xrLMtSyEHKHhtrjOim" TargetMode="External"/><Relationship Id="rId953" Type="http://schemas.openxmlformats.org/officeDocument/2006/relationships/hyperlink" Target="https://talan.bank.gov.ua/get-user-certificate/o1xrLgP5O5IDhM9Ys4Tw" TargetMode="External"/><Relationship Id="rId1029" Type="http://schemas.openxmlformats.org/officeDocument/2006/relationships/hyperlink" Target="https://talan.bank.gov.ua/get-user-certificate/o1xrL_oOZWetinr32hYv" TargetMode="External"/><Relationship Id="rId1236" Type="http://schemas.openxmlformats.org/officeDocument/2006/relationships/hyperlink" Target="https://talan.bank.gov.ua/get-user-certificate/o1xrLwlPGUchTe6EhJ_R" TargetMode="External"/><Relationship Id="rId1790" Type="http://schemas.openxmlformats.org/officeDocument/2006/relationships/hyperlink" Target="https://talan.bank.gov.ua/get-user-certificate/o1xrLucGvVL-UlJ7VZvX" TargetMode="External"/><Relationship Id="rId1888" Type="http://schemas.openxmlformats.org/officeDocument/2006/relationships/hyperlink" Target="https://talan.bank.gov.ua/get-user-certificate/o1xrLN9N0e0RXrfnYwO_" TargetMode="External"/><Relationship Id="rId82" Type="http://schemas.openxmlformats.org/officeDocument/2006/relationships/hyperlink" Target="https://talan.bank.gov.ua/get-user-certificate/o1xrL9sXHb-SDtezVDrv" TargetMode="External"/><Relationship Id="rId606" Type="http://schemas.openxmlformats.org/officeDocument/2006/relationships/hyperlink" Target="https://talan.bank.gov.ua/get-user-certificate/o1xrL8PWb2nvbVFQ-kdb" TargetMode="External"/><Relationship Id="rId813" Type="http://schemas.openxmlformats.org/officeDocument/2006/relationships/hyperlink" Target="https://talan.bank.gov.ua/get-user-certificate/o1xrLn_06_dt3YIsmWGQ" TargetMode="External"/><Relationship Id="rId1443" Type="http://schemas.openxmlformats.org/officeDocument/2006/relationships/hyperlink" Target="https://talan.bank.gov.ua/get-user-certificate/o1xrLf7vGtkADhpR_rkp" TargetMode="External"/><Relationship Id="rId1650" Type="http://schemas.openxmlformats.org/officeDocument/2006/relationships/hyperlink" Target="https://talan.bank.gov.ua/get-user-certificate/o1xrLz1mZoEX81X4HUOX" TargetMode="External"/><Relationship Id="rId1748" Type="http://schemas.openxmlformats.org/officeDocument/2006/relationships/hyperlink" Target="https://talan.bank.gov.ua/get-user-certificate/o1xrLL90FQKklBbmA86y" TargetMode="External"/><Relationship Id="rId1303" Type="http://schemas.openxmlformats.org/officeDocument/2006/relationships/hyperlink" Target="https://talan.bank.gov.ua/get-user-certificate/o1xrLuKzVyGWFSWw4mFV" TargetMode="External"/><Relationship Id="rId1510" Type="http://schemas.openxmlformats.org/officeDocument/2006/relationships/hyperlink" Target="https://talan.bank.gov.ua/get-user-certificate/o1xrLdT8VR5MEATqVvP-" TargetMode="External"/><Relationship Id="rId1608" Type="http://schemas.openxmlformats.org/officeDocument/2006/relationships/hyperlink" Target="https://talan.bank.gov.ua/get-user-certificate/o1xrL_VfrgH4UZqpcIhN" TargetMode="External"/><Relationship Id="rId1815" Type="http://schemas.openxmlformats.org/officeDocument/2006/relationships/hyperlink" Target="https://talan.bank.gov.ua/get-user-certificate/o1xrL1ws2TqOwqbOSkGY" TargetMode="External"/><Relationship Id="rId189" Type="http://schemas.openxmlformats.org/officeDocument/2006/relationships/hyperlink" Target="https://talan.bank.gov.ua/get-user-certificate/o1xrLA450QvbQXLeJ4uK" TargetMode="External"/><Relationship Id="rId396" Type="http://schemas.openxmlformats.org/officeDocument/2006/relationships/hyperlink" Target="https://talan.bank.gov.ua/get-user-certificate/o1xrLYkVMK8PMrIZwovf" TargetMode="External"/><Relationship Id="rId256" Type="http://schemas.openxmlformats.org/officeDocument/2006/relationships/hyperlink" Target="https://talan.bank.gov.ua/get-user-certificate/o1xrLEewUmh1dDVxb3ef" TargetMode="External"/><Relationship Id="rId463" Type="http://schemas.openxmlformats.org/officeDocument/2006/relationships/hyperlink" Target="https://talan.bank.gov.ua/get-user-certificate/o1xrLiZe1a5XsRmRWKyA" TargetMode="External"/><Relationship Id="rId670" Type="http://schemas.openxmlformats.org/officeDocument/2006/relationships/hyperlink" Target="https://talan.bank.gov.ua/get-user-certificate/o1xrLkvlVD_rC-bBTr65" TargetMode="External"/><Relationship Id="rId1093" Type="http://schemas.openxmlformats.org/officeDocument/2006/relationships/hyperlink" Target="https://talan.bank.gov.ua/get-user-certificate/o1xrLs8gP9TFx9-_hK-z" TargetMode="External"/><Relationship Id="rId116" Type="http://schemas.openxmlformats.org/officeDocument/2006/relationships/hyperlink" Target="https://talan.bank.gov.ua/get-user-certificate/o1xrL1J7zT70orlBj2Gi" TargetMode="External"/><Relationship Id="rId323" Type="http://schemas.openxmlformats.org/officeDocument/2006/relationships/hyperlink" Target="https://talan.bank.gov.ua/get-user-certificate/o1xrL9s4cAKiD_h2wmzq" TargetMode="External"/><Relationship Id="rId530" Type="http://schemas.openxmlformats.org/officeDocument/2006/relationships/hyperlink" Target="https://talan.bank.gov.ua/get-user-certificate/o1xrLl9bKf3QKkWBDI4w" TargetMode="External"/><Relationship Id="rId768" Type="http://schemas.openxmlformats.org/officeDocument/2006/relationships/hyperlink" Target="https://talan.bank.gov.ua/get-user-certificate/o1xrLAWPd-XNrGsBGDz0" TargetMode="External"/><Relationship Id="rId975" Type="http://schemas.openxmlformats.org/officeDocument/2006/relationships/hyperlink" Target="https://talan.bank.gov.ua/get-user-certificate/o1xrLChMFgxwCaCcdpOu" TargetMode="External"/><Relationship Id="rId1160" Type="http://schemas.openxmlformats.org/officeDocument/2006/relationships/hyperlink" Target="https://talan.bank.gov.ua/get-user-certificate/o1xrLOKAgIFuF8iiLt0p" TargetMode="External"/><Relationship Id="rId1398" Type="http://schemas.openxmlformats.org/officeDocument/2006/relationships/hyperlink" Target="https://talan.bank.gov.ua/get-user-certificate/o1xrLqiCWnMD9SEiSkPh" TargetMode="External"/><Relationship Id="rId628" Type="http://schemas.openxmlformats.org/officeDocument/2006/relationships/hyperlink" Target="https://talan.bank.gov.ua/get-user-certificate/o1xrLh1p3IVdD6EzGacd" TargetMode="External"/><Relationship Id="rId835" Type="http://schemas.openxmlformats.org/officeDocument/2006/relationships/hyperlink" Target="https://talan.bank.gov.ua/get-user-certificate/o1xrLCG04nB7EvgZ0_Pb" TargetMode="External"/><Relationship Id="rId1258" Type="http://schemas.openxmlformats.org/officeDocument/2006/relationships/hyperlink" Target="https://talan.bank.gov.ua/get-user-certificate/o1xrLCHSObd4o7-eBcv-" TargetMode="External"/><Relationship Id="rId1465" Type="http://schemas.openxmlformats.org/officeDocument/2006/relationships/hyperlink" Target="https://talan.bank.gov.ua/get-user-certificate/o1xrLPNJ9B29P-wqgXp-" TargetMode="External"/><Relationship Id="rId1672" Type="http://schemas.openxmlformats.org/officeDocument/2006/relationships/hyperlink" Target="https://talan.bank.gov.ua/get-user-certificate/o1xrLL6A1i4O5OEluKCD" TargetMode="External"/><Relationship Id="rId1020" Type="http://schemas.openxmlformats.org/officeDocument/2006/relationships/hyperlink" Target="https://talan.bank.gov.ua/get-user-certificate/o1xrL2B0SnTD6y7DmxwX" TargetMode="External"/><Relationship Id="rId1118" Type="http://schemas.openxmlformats.org/officeDocument/2006/relationships/hyperlink" Target="https://talan.bank.gov.ua/get-user-certificate/o1xrLjvyGFwsi36a5jEC" TargetMode="External"/><Relationship Id="rId1325" Type="http://schemas.openxmlformats.org/officeDocument/2006/relationships/hyperlink" Target="https://talan.bank.gov.ua/get-user-certificate/o1xrLknILe1L5EHalFue" TargetMode="External"/><Relationship Id="rId1532" Type="http://schemas.openxmlformats.org/officeDocument/2006/relationships/hyperlink" Target="https://talan.bank.gov.ua/get-user-certificate/o1xrLCxf2KV3Q1Hpex1u" TargetMode="External"/><Relationship Id="rId902" Type="http://schemas.openxmlformats.org/officeDocument/2006/relationships/hyperlink" Target="https://talan.bank.gov.ua/get-user-certificate/o1xrLBt0ipMqQJ5HE50i" TargetMode="External"/><Relationship Id="rId1837" Type="http://schemas.openxmlformats.org/officeDocument/2006/relationships/hyperlink" Target="https://talan.bank.gov.ua/get-user-certificate/o1xrLVc5wEJfRusdFU_W" TargetMode="External"/><Relationship Id="rId31" Type="http://schemas.openxmlformats.org/officeDocument/2006/relationships/hyperlink" Target="https://talan.bank.gov.ua/get-user-certificate/o1xrLgLLjv5jrdDueiNi" TargetMode="External"/><Relationship Id="rId180" Type="http://schemas.openxmlformats.org/officeDocument/2006/relationships/hyperlink" Target="https://talan.bank.gov.ua/get-user-certificate/o1xrLdrj1VtV22yY49n9" TargetMode="External"/><Relationship Id="rId278" Type="http://schemas.openxmlformats.org/officeDocument/2006/relationships/hyperlink" Target="https://talan.bank.gov.ua/get-user-certificate/o1xrLM8yzAps69elwXLU" TargetMode="External"/><Relationship Id="rId1904" Type="http://schemas.openxmlformats.org/officeDocument/2006/relationships/hyperlink" Target="https://talan.bank.gov.ua/get-user-certificate/o1xrL6Y70qa2nqzJ3R8U" TargetMode="External"/><Relationship Id="rId485" Type="http://schemas.openxmlformats.org/officeDocument/2006/relationships/hyperlink" Target="https://talan.bank.gov.ua/get-user-certificate/o1xrL3214XObdwbbjxLy" TargetMode="External"/><Relationship Id="rId692" Type="http://schemas.openxmlformats.org/officeDocument/2006/relationships/hyperlink" Target="https://talan.bank.gov.ua/get-user-certificate/o1xrLz_0sbJ3e-r8QJs_" TargetMode="External"/><Relationship Id="rId138" Type="http://schemas.openxmlformats.org/officeDocument/2006/relationships/hyperlink" Target="https://talan.bank.gov.ua/get-user-certificate/o1xrLQDMoq1saPlbCGy0" TargetMode="External"/><Relationship Id="rId345" Type="http://schemas.openxmlformats.org/officeDocument/2006/relationships/hyperlink" Target="https://talan.bank.gov.ua/get-user-certificate/o1xrLIodIzHpCGTngSut" TargetMode="External"/><Relationship Id="rId552" Type="http://schemas.openxmlformats.org/officeDocument/2006/relationships/hyperlink" Target="https://talan.bank.gov.ua/get-user-certificate/o1xrLDyWghrriEEBumPY" TargetMode="External"/><Relationship Id="rId997" Type="http://schemas.openxmlformats.org/officeDocument/2006/relationships/hyperlink" Target="https://talan.bank.gov.ua/get-user-certificate/o1xrL6O8BrSZd7OqJBkL" TargetMode="External"/><Relationship Id="rId1182" Type="http://schemas.openxmlformats.org/officeDocument/2006/relationships/hyperlink" Target="https://talan.bank.gov.ua/get-user-certificate/o1xrL4Bic6IbJrbw61rr" TargetMode="External"/><Relationship Id="rId205" Type="http://schemas.openxmlformats.org/officeDocument/2006/relationships/hyperlink" Target="https://talan.bank.gov.ua/get-user-certificate/o1xrLBHLg7O7jShBJf50" TargetMode="External"/><Relationship Id="rId412" Type="http://schemas.openxmlformats.org/officeDocument/2006/relationships/hyperlink" Target="https://talan.bank.gov.ua/get-user-certificate/o1xrLHpC8he2wQmxTrVI" TargetMode="External"/><Relationship Id="rId857" Type="http://schemas.openxmlformats.org/officeDocument/2006/relationships/hyperlink" Target="https://talan.bank.gov.ua/get-user-certificate/o1xrLR9vfZaCpf9c7BRV" TargetMode="External"/><Relationship Id="rId1042" Type="http://schemas.openxmlformats.org/officeDocument/2006/relationships/hyperlink" Target="https://talan.bank.gov.ua/get-user-certificate/o1xrLd6otkvlRkEcE5E0" TargetMode="External"/><Relationship Id="rId1487" Type="http://schemas.openxmlformats.org/officeDocument/2006/relationships/hyperlink" Target="https://talan.bank.gov.ua/get-user-certificate/o1xrLzQZspwrnmdCMTBb" TargetMode="External"/><Relationship Id="rId1694" Type="http://schemas.openxmlformats.org/officeDocument/2006/relationships/hyperlink" Target="https://talan.bank.gov.ua/get-user-certificate/o1xrL7k-0hPXGoUg7LPf" TargetMode="External"/><Relationship Id="rId717" Type="http://schemas.openxmlformats.org/officeDocument/2006/relationships/hyperlink" Target="https://talan.bank.gov.ua/get-user-certificate/o1xrL3pyudvRx9lG_unt" TargetMode="External"/><Relationship Id="rId924" Type="http://schemas.openxmlformats.org/officeDocument/2006/relationships/hyperlink" Target="https://talan.bank.gov.ua/get-user-certificate/o1xrLIht-lUuZXuINCJ0" TargetMode="External"/><Relationship Id="rId1347" Type="http://schemas.openxmlformats.org/officeDocument/2006/relationships/hyperlink" Target="https://talan.bank.gov.ua/get-user-certificate/o1xrLDQAlvBIQEVvRkEC" TargetMode="External"/><Relationship Id="rId1554" Type="http://schemas.openxmlformats.org/officeDocument/2006/relationships/hyperlink" Target="https://talan.bank.gov.ua/get-user-certificate/o1xrLk5J_pR3dNk2y3Cw" TargetMode="External"/><Relationship Id="rId1761" Type="http://schemas.openxmlformats.org/officeDocument/2006/relationships/hyperlink" Target="https://talan.bank.gov.ua/get-user-certificate/o1xrLJlC5POHKgErR-GZ" TargetMode="External"/><Relationship Id="rId53" Type="http://schemas.openxmlformats.org/officeDocument/2006/relationships/hyperlink" Target="https://talan.bank.gov.ua/get-user-certificate/o1xrL0metGaiOf0pOeRF" TargetMode="External"/><Relationship Id="rId1207" Type="http://schemas.openxmlformats.org/officeDocument/2006/relationships/hyperlink" Target="https://talan.bank.gov.ua/get-user-certificate/o1xrLt7kcbVHz9aWpSZC" TargetMode="External"/><Relationship Id="rId1414" Type="http://schemas.openxmlformats.org/officeDocument/2006/relationships/hyperlink" Target="https://talan.bank.gov.ua/get-user-certificate/o1xrLiM3L-bfEQa2IuRT" TargetMode="External"/><Relationship Id="rId1621" Type="http://schemas.openxmlformats.org/officeDocument/2006/relationships/hyperlink" Target="https://talan.bank.gov.ua/get-user-certificate/o1xrLLw2cA4ucpco04Ti" TargetMode="External"/><Relationship Id="rId1859" Type="http://schemas.openxmlformats.org/officeDocument/2006/relationships/hyperlink" Target="https://talan.bank.gov.ua/get-user-certificate/o1xrLyV3hHwLFVyl1YUc" TargetMode="External"/><Relationship Id="rId1719" Type="http://schemas.openxmlformats.org/officeDocument/2006/relationships/hyperlink" Target="https://talan.bank.gov.ua/get-user-certificate/o1xrLKeRYv_DFqqjfdML" TargetMode="External"/><Relationship Id="rId1926" Type="http://schemas.openxmlformats.org/officeDocument/2006/relationships/hyperlink" Target="https://talan.bank.gov.ua/get-user-certificate/o1xrLNlqK-o-ummA8x4V" TargetMode="External"/><Relationship Id="rId367" Type="http://schemas.openxmlformats.org/officeDocument/2006/relationships/hyperlink" Target="https://talan.bank.gov.ua/get-user-certificate/o1xrL90XG1ZKvtFqKY0u" TargetMode="External"/><Relationship Id="rId574" Type="http://schemas.openxmlformats.org/officeDocument/2006/relationships/hyperlink" Target="https://talan.bank.gov.ua/get-user-certificate/o1xrLwhGU2xOryUKJtFf" TargetMode="External"/><Relationship Id="rId227" Type="http://schemas.openxmlformats.org/officeDocument/2006/relationships/hyperlink" Target="https://talan.bank.gov.ua/get-user-certificate/o1xrL8EZgNFFwqsB8zsC" TargetMode="External"/><Relationship Id="rId781" Type="http://schemas.openxmlformats.org/officeDocument/2006/relationships/hyperlink" Target="https://talan.bank.gov.ua/get-user-certificate/o1xrLp0dxeW25A3qQsfq" TargetMode="External"/><Relationship Id="rId879" Type="http://schemas.openxmlformats.org/officeDocument/2006/relationships/hyperlink" Target="https://talan.bank.gov.ua/get-user-certificate/o1xrL7-EnujwPkOcrwsO" TargetMode="External"/><Relationship Id="rId434" Type="http://schemas.openxmlformats.org/officeDocument/2006/relationships/hyperlink" Target="https://talan.bank.gov.ua/get-user-certificate/o1xrLiLFRWRmBTtOBsC9" TargetMode="External"/><Relationship Id="rId641" Type="http://schemas.openxmlformats.org/officeDocument/2006/relationships/hyperlink" Target="https://talan.bank.gov.ua/get-user-certificate/o1xrLDi5femoku1GMH0E" TargetMode="External"/><Relationship Id="rId739" Type="http://schemas.openxmlformats.org/officeDocument/2006/relationships/hyperlink" Target="https://talan.bank.gov.ua/get-user-certificate/o1xrLZRd0Bb6bAM9wats" TargetMode="External"/><Relationship Id="rId1064" Type="http://schemas.openxmlformats.org/officeDocument/2006/relationships/hyperlink" Target="https://talan.bank.gov.ua/get-user-certificate/o1xrLzMsINwy-ReXLjmA" TargetMode="External"/><Relationship Id="rId1271" Type="http://schemas.openxmlformats.org/officeDocument/2006/relationships/hyperlink" Target="https://talan.bank.gov.ua/get-user-certificate/o1xrLdQojUPRMfXOD5S9" TargetMode="External"/><Relationship Id="rId1369" Type="http://schemas.openxmlformats.org/officeDocument/2006/relationships/hyperlink" Target="https://talan.bank.gov.ua/get-user-certificate/o1xrL2k-RKXrgnGwRpZM" TargetMode="External"/><Relationship Id="rId1576" Type="http://schemas.openxmlformats.org/officeDocument/2006/relationships/hyperlink" Target="https://talan.bank.gov.ua/get-user-certificate/o1xrLjQ2uymofk4RqT7d" TargetMode="External"/><Relationship Id="rId501" Type="http://schemas.openxmlformats.org/officeDocument/2006/relationships/hyperlink" Target="https://talan.bank.gov.ua/get-user-certificate/o1xrL9BtpJrbTlKEvfDY" TargetMode="External"/><Relationship Id="rId946" Type="http://schemas.openxmlformats.org/officeDocument/2006/relationships/hyperlink" Target="https://talan.bank.gov.ua/get-user-certificate/o1xrLutIQ7AuIqUYkres" TargetMode="External"/><Relationship Id="rId1131" Type="http://schemas.openxmlformats.org/officeDocument/2006/relationships/hyperlink" Target="https://talan.bank.gov.ua/get-user-certificate/o1xrLhD64iH8LLRa-nZu" TargetMode="External"/><Relationship Id="rId1229" Type="http://schemas.openxmlformats.org/officeDocument/2006/relationships/hyperlink" Target="https://talan.bank.gov.ua/get-user-certificate/o1xrLH-mn2KNxt45Qdoh" TargetMode="External"/><Relationship Id="rId1783" Type="http://schemas.openxmlformats.org/officeDocument/2006/relationships/hyperlink" Target="https://talan.bank.gov.ua/get-user-certificate/o1xrLPR3BZW3ikDNIVs9" TargetMode="External"/><Relationship Id="rId75" Type="http://schemas.openxmlformats.org/officeDocument/2006/relationships/hyperlink" Target="https://talan.bank.gov.ua/get-user-certificate/o1xrLRc8L6wV8p72eU9g" TargetMode="External"/><Relationship Id="rId806" Type="http://schemas.openxmlformats.org/officeDocument/2006/relationships/hyperlink" Target="https://talan.bank.gov.ua/get-user-certificate/o1xrLu7f45_-3EZpe8aG" TargetMode="External"/><Relationship Id="rId1436" Type="http://schemas.openxmlformats.org/officeDocument/2006/relationships/hyperlink" Target="https://talan.bank.gov.ua/get-user-certificate/o1xrLqYAeXs9oHgIU5Qu" TargetMode="External"/><Relationship Id="rId1643" Type="http://schemas.openxmlformats.org/officeDocument/2006/relationships/hyperlink" Target="https://talan.bank.gov.ua/get-user-certificate/o1xrLimoJrKolh1Rctb1" TargetMode="External"/><Relationship Id="rId1850" Type="http://schemas.openxmlformats.org/officeDocument/2006/relationships/hyperlink" Target="https://talan.bank.gov.ua/get-user-certificate/o1xrLr3HwLvM4DcAV02C" TargetMode="External"/><Relationship Id="rId1503" Type="http://schemas.openxmlformats.org/officeDocument/2006/relationships/hyperlink" Target="https://talan.bank.gov.ua/get-user-certificate/o1xrLGd2GhDvpOJOVANx" TargetMode="External"/><Relationship Id="rId1710" Type="http://schemas.openxmlformats.org/officeDocument/2006/relationships/hyperlink" Target="https://talan.bank.gov.ua/get-user-certificate/o1xrLHJbrYC3S1kIwflq" TargetMode="External"/><Relationship Id="rId291" Type="http://schemas.openxmlformats.org/officeDocument/2006/relationships/hyperlink" Target="https://talan.bank.gov.ua/get-user-certificate/o1xrLpvYieQt_YNOlf3D" TargetMode="External"/><Relationship Id="rId1808" Type="http://schemas.openxmlformats.org/officeDocument/2006/relationships/hyperlink" Target="https://talan.bank.gov.ua/get-user-certificate/o1xrLGjNuQ3wEuu60ul6" TargetMode="External"/><Relationship Id="rId151" Type="http://schemas.openxmlformats.org/officeDocument/2006/relationships/hyperlink" Target="https://talan.bank.gov.ua/get-user-certificate/o1xrLgiRSes08nwUKJQ4" TargetMode="External"/><Relationship Id="rId389" Type="http://schemas.openxmlformats.org/officeDocument/2006/relationships/hyperlink" Target="https://talan.bank.gov.ua/get-user-certificate/o1xrLC2v_CT_Xw1h6K-4" TargetMode="External"/><Relationship Id="rId596" Type="http://schemas.openxmlformats.org/officeDocument/2006/relationships/hyperlink" Target="https://talan.bank.gov.ua/get-user-certificate/o1xrLVuSimWiDxmDrYPK" TargetMode="External"/><Relationship Id="rId249" Type="http://schemas.openxmlformats.org/officeDocument/2006/relationships/hyperlink" Target="https://talan.bank.gov.ua/get-user-certificate/o1xrLoR2yonAZ9Ss8-G5" TargetMode="External"/><Relationship Id="rId456" Type="http://schemas.openxmlformats.org/officeDocument/2006/relationships/hyperlink" Target="https://talan.bank.gov.ua/get-user-certificate/o1xrLsO0VmistMoSm7T8" TargetMode="External"/><Relationship Id="rId663" Type="http://schemas.openxmlformats.org/officeDocument/2006/relationships/hyperlink" Target="https://talan.bank.gov.ua/get-user-certificate/o1xrLQwd9gxqFnEbZCHN" TargetMode="External"/><Relationship Id="rId870" Type="http://schemas.openxmlformats.org/officeDocument/2006/relationships/hyperlink" Target="https://talan.bank.gov.ua/get-user-certificate/o1xrLDifTrDJuRe88EVA" TargetMode="External"/><Relationship Id="rId1086" Type="http://schemas.openxmlformats.org/officeDocument/2006/relationships/hyperlink" Target="https://talan.bank.gov.ua/get-user-certificate/o1xrLnunLA3tm2Hc9DNJ" TargetMode="External"/><Relationship Id="rId1293" Type="http://schemas.openxmlformats.org/officeDocument/2006/relationships/hyperlink" Target="https://talan.bank.gov.ua/get-user-certificate/o1xrLh7jO5wMUXF2S6LN" TargetMode="External"/><Relationship Id="rId109" Type="http://schemas.openxmlformats.org/officeDocument/2006/relationships/hyperlink" Target="https://talan.bank.gov.ua/get-user-certificate/o1xrLgLxXf8cENXCK4Sb" TargetMode="External"/><Relationship Id="rId316" Type="http://schemas.openxmlformats.org/officeDocument/2006/relationships/hyperlink" Target="https://talan.bank.gov.ua/get-user-certificate/o1xrLyBTyKdFXvxKAsCs" TargetMode="External"/><Relationship Id="rId523" Type="http://schemas.openxmlformats.org/officeDocument/2006/relationships/hyperlink" Target="https://talan.bank.gov.ua/get-user-certificate/o1xrLbN_DJgv85tZsOdH" TargetMode="External"/><Relationship Id="rId968" Type="http://schemas.openxmlformats.org/officeDocument/2006/relationships/hyperlink" Target="https://talan.bank.gov.ua/get-user-certificate/o1xrLWsLuW0j3WIyycnB" TargetMode="External"/><Relationship Id="rId1153" Type="http://schemas.openxmlformats.org/officeDocument/2006/relationships/hyperlink" Target="https://talan.bank.gov.ua/get-user-certificate/o1xrL4_lAQebZQT0gwVp" TargetMode="External"/><Relationship Id="rId1598" Type="http://schemas.openxmlformats.org/officeDocument/2006/relationships/hyperlink" Target="https://talan.bank.gov.ua/get-user-certificate/o1xrLcxeA4X8eRePB7K_" TargetMode="External"/><Relationship Id="rId97" Type="http://schemas.openxmlformats.org/officeDocument/2006/relationships/hyperlink" Target="https://talan.bank.gov.ua/get-user-certificate/o1xrLSYT4u7ZYQaabYxO" TargetMode="External"/><Relationship Id="rId730" Type="http://schemas.openxmlformats.org/officeDocument/2006/relationships/hyperlink" Target="https://talan.bank.gov.ua/get-user-certificate/o1xrLvbU_-5l4d6yCtzP" TargetMode="External"/><Relationship Id="rId828" Type="http://schemas.openxmlformats.org/officeDocument/2006/relationships/hyperlink" Target="https://talan.bank.gov.ua/get-user-certificate/o1xrLjihHFfFGuZJTYj2" TargetMode="External"/><Relationship Id="rId1013" Type="http://schemas.openxmlformats.org/officeDocument/2006/relationships/hyperlink" Target="https://talan.bank.gov.ua/get-user-certificate/o1xrLom_f4rEwEh0aJgJ" TargetMode="External"/><Relationship Id="rId1360" Type="http://schemas.openxmlformats.org/officeDocument/2006/relationships/hyperlink" Target="https://talan.bank.gov.ua/get-user-certificate/o1xrL2XA3543UWQbnPvR" TargetMode="External"/><Relationship Id="rId1458" Type="http://schemas.openxmlformats.org/officeDocument/2006/relationships/hyperlink" Target="https://talan.bank.gov.ua/get-user-certificate/o1xrLlg6w_F-GeuzzT7N" TargetMode="External"/><Relationship Id="rId1665" Type="http://schemas.openxmlformats.org/officeDocument/2006/relationships/hyperlink" Target="https://talan.bank.gov.ua/get-user-certificate/o1xrLxmwW6qFh5QGrbbM" TargetMode="External"/><Relationship Id="rId1872" Type="http://schemas.openxmlformats.org/officeDocument/2006/relationships/hyperlink" Target="https://talan.bank.gov.ua/get-user-certificate/o1xrLI4wogSf46KQ18B_" TargetMode="External"/><Relationship Id="rId1220" Type="http://schemas.openxmlformats.org/officeDocument/2006/relationships/hyperlink" Target="https://talan.bank.gov.ua/get-user-certificate/o1xrLprxK1PZmg4No9gW" TargetMode="External"/><Relationship Id="rId1318" Type="http://schemas.openxmlformats.org/officeDocument/2006/relationships/hyperlink" Target="https://talan.bank.gov.ua/get-user-certificate/o1xrLyfUXefGw_gSwrfk" TargetMode="External"/><Relationship Id="rId1525" Type="http://schemas.openxmlformats.org/officeDocument/2006/relationships/hyperlink" Target="https://talan.bank.gov.ua/get-user-certificate/o1xrLpM3KcxGahv9Dve_" TargetMode="External"/><Relationship Id="rId1732" Type="http://schemas.openxmlformats.org/officeDocument/2006/relationships/hyperlink" Target="https://talan.bank.gov.ua/get-user-certificate/o1xrLuofefNXQrWLcVdV" TargetMode="External"/><Relationship Id="rId24" Type="http://schemas.openxmlformats.org/officeDocument/2006/relationships/hyperlink" Target="https://talan.bank.gov.ua/get-user-certificate/o1xrL2Zx0RZwbdJzBVcm" TargetMode="External"/><Relationship Id="rId173" Type="http://schemas.openxmlformats.org/officeDocument/2006/relationships/hyperlink" Target="https://talan.bank.gov.ua/get-user-certificate/o1xrL2J2oqRD-pAWQ4WH" TargetMode="External"/><Relationship Id="rId380" Type="http://schemas.openxmlformats.org/officeDocument/2006/relationships/hyperlink" Target="https://talan.bank.gov.ua/get-user-certificate/o1xrL-sTDQE9qfEslu_F" TargetMode="External"/><Relationship Id="rId240" Type="http://schemas.openxmlformats.org/officeDocument/2006/relationships/hyperlink" Target="https://talan.bank.gov.ua/get-user-certificate/o1xrL82GnoorXgqUAkE4" TargetMode="External"/><Relationship Id="rId478" Type="http://schemas.openxmlformats.org/officeDocument/2006/relationships/hyperlink" Target="https://talan.bank.gov.ua/get-user-certificate/o1xrLl1k26JV3EK9bjPU" TargetMode="External"/><Relationship Id="rId685" Type="http://schemas.openxmlformats.org/officeDocument/2006/relationships/hyperlink" Target="https://talan.bank.gov.ua/get-user-certificate/o1xrLCt-SFq9kz8cgeNt" TargetMode="External"/><Relationship Id="rId892" Type="http://schemas.openxmlformats.org/officeDocument/2006/relationships/hyperlink" Target="https://talan.bank.gov.ua/get-user-certificate/o1xrLTERaQa7G0d0B8ef" TargetMode="External"/><Relationship Id="rId100" Type="http://schemas.openxmlformats.org/officeDocument/2006/relationships/hyperlink" Target="https://talan.bank.gov.ua/get-user-certificate/o1xrLfh0H-mEiXtVLbac" TargetMode="External"/><Relationship Id="rId338" Type="http://schemas.openxmlformats.org/officeDocument/2006/relationships/hyperlink" Target="https://talan.bank.gov.ua/get-user-certificate/o1xrLT8d7wdlFbuOqEkd" TargetMode="External"/><Relationship Id="rId545" Type="http://schemas.openxmlformats.org/officeDocument/2006/relationships/hyperlink" Target="https://talan.bank.gov.ua/get-user-certificate/o1xrL03Yb7OZdMtMtUBT" TargetMode="External"/><Relationship Id="rId752" Type="http://schemas.openxmlformats.org/officeDocument/2006/relationships/hyperlink" Target="https://talan.bank.gov.ua/get-user-certificate/o1xrL_wFF9mP-Jha2Gqb" TargetMode="External"/><Relationship Id="rId1175" Type="http://schemas.openxmlformats.org/officeDocument/2006/relationships/hyperlink" Target="https://talan.bank.gov.ua/get-user-certificate/o1xrLYC20c88qKBjbOlP" TargetMode="External"/><Relationship Id="rId1382" Type="http://schemas.openxmlformats.org/officeDocument/2006/relationships/hyperlink" Target="https://talan.bank.gov.ua/get-user-certificate/o1xrLm_mift8e-snBf8e" TargetMode="External"/><Relationship Id="rId405" Type="http://schemas.openxmlformats.org/officeDocument/2006/relationships/hyperlink" Target="https://talan.bank.gov.ua/get-user-certificate/o1xrLROldfTXUgXcWOOI" TargetMode="External"/><Relationship Id="rId612" Type="http://schemas.openxmlformats.org/officeDocument/2006/relationships/hyperlink" Target="https://talan.bank.gov.ua/get-user-certificate/o1xrLvtqX8ALoV-Pk3WZ" TargetMode="External"/><Relationship Id="rId1035" Type="http://schemas.openxmlformats.org/officeDocument/2006/relationships/hyperlink" Target="https://talan.bank.gov.ua/get-user-certificate/o1xrLBuJ5irqYpfQbhDT" TargetMode="External"/><Relationship Id="rId1242" Type="http://schemas.openxmlformats.org/officeDocument/2006/relationships/hyperlink" Target="https://talan.bank.gov.ua/get-user-certificate/o1xrLjnQ0GLq6B6fWmhE" TargetMode="External"/><Relationship Id="rId1687" Type="http://schemas.openxmlformats.org/officeDocument/2006/relationships/hyperlink" Target="https://talan.bank.gov.ua/get-user-certificate/o1xrLo5C3N6pbX3Kj-wq" TargetMode="External"/><Relationship Id="rId1894" Type="http://schemas.openxmlformats.org/officeDocument/2006/relationships/hyperlink" Target="https://talan.bank.gov.ua/get-user-certificate/o1xrL6ZtEirGjrYhwyJ7" TargetMode="External"/><Relationship Id="rId917" Type="http://schemas.openxmlformats.org/officeDocument/2006/relationships/hyperlink" Target="https://talan.bank.gov.ua/get-user-certificate/o1xrLSG35o3tIaNK2eAl" TargetMode="External"/><Relationship Id="rId1102" Type="http://schemas.openxmlformats.org/officeDocument/2006/relationships/hyperlink" Target="https://talan.bank.gov.ua/get-user-certificate/o1xrLGd_qhO_d469IFg7" TargetMode="External"/><Relationship Id="rId1547" Type="http://schemas.openxmlformats.org/officeDocument/2006/relationships/hyperlink" Target="https://talan.bank.gov.ua/get-user-certificate/o1xrLALOWL7QmgTvr7hW" TargetMode="External"/><Relationship Id="rId1754" Type="http://schemas.openxmlformats.org/officeDocument/2006/relationships/hyperlink" Target="https://talan.bank.gov.ua/get-user-certificate/o1xrLSfp9TXu42ER3oCi" TargetMode="External"/><Relationship Id="rId46" Type="http://schemas.openxmlformats.org/officeDocument/2006/relationships/hyperlink" Target="https://talan.bank.gov.ua/get-user-certificate/o1xrLA5Fe6Rars25Yncp" TargetMode="External"/><Relationship Id="rId1407" Type="http://schemas.openxmlformats.org/officeDocument/2006/relationships/hyperlink" Target="https://talan.bank.gov.ua/get-user-certificate/o1xrLAQozilZ6wNPqGW3" TargetMode="External"/><Relationship Id="rId1614" Type="http://schemas.openxmlformats.org/officeDocument/2006/relationships/hyperlink" Target="https://talan.bank.gov.ua/get-user-certificate/o1xrLqoUGUU26eRDLc4s" TargetMode="External"/><Relationship Id="rId1821" Type="http://schemas.openxmlformats.org/officeDocument/2006/relationships/hyperlink" Target="https://talan.bank.gov.ua/get-user-certificate/o1xrLIAHGGJroNDLlknk" TargetMode="External"/><Relationship Id="rId195" Type="http://schemas.openxmlformats.org/officeDocument/2006/relationships/hyperlink" Target="https://talan.bank.gov.ua/get-user-certificate/o1xrL0jxFpf05XfbtmMi" TargetMode="External"/><Relationship Id="rId1919" Type="http://schemas.openxmlformats.org/officeDocument/2006/relationships/hyperlink" Target="https://talan.bank.gov.ua/get-user-certificate/o1xrL7MdvuO91Hej6eif" TargetMode="External"/><Relationship Id="rId262" Type="http://schemas.openxmlformats.org/officeDocument/2006/relationships/hyperlink" Target="https://talan.bank.gov.ua/get-user-certificate/o1xrLlFucBZeLSFgpptc" TargetMode="External"/><Relationship Id="rId567" Type="http://schemas.openxmlformats.org/officeDocument/2006/relationships/hyperlink" Target="https://talan.bank.gov.ua/get-user-certificate/o1xrLIctrwzORQfaSEUW" TargetMode="External"/><Relationship Id="rId1197" Type="http://schemas.openxmlformats.org/officeDocument/2006/relationships/hyperlink" Target="https://talan.bank.gov.ua/get-user-certificate/o1xrL6T3atpRAK0wWiSo" TargetMode="External"/><Relationship Id="rId122" Type="http://schemas.openxmlformats.org/officeDocument/2006/relationships/hyperlink" Target="https://talan.bank.gov.ua/get-user-certificate/o1xrLUEItHAofE_SEvFA" TargetMode="External"/><Relationship Id="rId774" Type="http://schemas.openxmlformats.org/officeDocument/2006/relationships/hyperlink" Target="https://talan.bank.gov.ua/get-user-certificate/o1xrL5U5Wbx3MZSelWQi" TargetMode="External"/><Relationship Id="rId981" Type="http://schemas.openxmlformats.org/officeDocument/2006/relationships/hyperlink" Target="https://talan.bank.gov.ua/get-user-certificate/o1xrLfqtC-RbSk7DPM0S" TargetMode="External"/><Relationship Id="rId1057" Type="http://schemas.openxmlformats.org/officeDocument/2006/relationships/hyperlink" Target="https://talan.bank.gov.ua/get-user-certificate/o1xrLHxLXxgn8G-xAV7c" TargetMode="External"/><Relationship Id="rId427" Type="http://schemas.openxmlformats.org/officeDocument/2006/relationships/hyperlink" Target="https://talan.bank.gov.ua/get-user-certificate/o1xrLkEavEBrZPQZPDfw" TargetMode="External"/><Relationship Id="rId634" Type="http://schemas.openxmlformats.org/officeDocument/2006/relationships/hyperlink" Target="https://talan.bank.gov.ua/get-user-certificate/o1xrL5uXQf2lNr5jWOv7" TargetMode="External"/><Relationship Id="rId841" Type="http://schemas.openxmlformats.org/officeDocument/2006/relationships/hyperlink" Target="https://talan.bank.gov.ua/get-user-certificate/o1xrLd--czMa0oG2jFBJ" TargetMode="External"/><Relationship Id="rId1264" Type="http://schemas.openxmlformats.org/officeDocument/2006/relationships/hyperlink" Target="https://talan.bank.gov.ua/get-user-certificate/o1xrLrMFkFzeaSrMPKgv" TargetMode="External"/><Relationship Id="rId1471" Type="http://schemas.openxmlformats.org/officeDocument/2006/relationships/hyperlink" Target="https://talan.bank.gov.ua/get-user-certificate/o1xrL86Jci-L7zT5t8Wa" TargetMode="External"/><Relationship Id="rId1569" Type="http://schemas.openxmlformats.org/officeDocument/2006/relationships/hyperlink" Target="https://talan.bank.gov.ua/get-user-certificate/o1xrLa3cpgfBfuv9VySB" TargetMode="External"/><Relationship Id="rId701" Type="http://schemas.openxmlformats.org/officeDocument/2006/relationships/hyperlink" Target="https://talan.bank.gov.ua/get-user-certificate/o1xrLaCPvXqInD5vo6QX" TargetMode="External"/><Relationship Id="rId939" Type="http://schemas.openxmlformats.org/officeDocument/2006/relationships/hyperlink" Target="https://talan.bank.gov.ua/get-user-certificate/o1xrLOQnZoQr4zfIbI1X" TargetMode="External"/><Relationship Id="rId1124" Type="http://schemas.openxmlformats.org/officeDocument/2006/relationships/hyperlink" Target="https://talan.bank.gov.ua/get-user-certificate/o1xrLnZgPcBBNPkKT-De" TargetMode="External"/><Relationship Id="rId1331" Type="http://schemas.openxmlformats.org/officeDocument/2006/relationships/hyperlink" Target="https://talan.bank.gov.ua/get-user-certificate/o1xrLMkzDoRX-xKgEmh4" TargetMode="External"/><Relationship Id="rId1776" Type="http://schemas.openxmlformats.org/officeDocument/2006/relationships/hyperlink" Target="https://talan.bank.gov.ua/get-user-certificate/o1xrLMEGlEiQrxEiYCAf" TargetMode="External"/><Relationship Id="rId68" Type="http://schemas.openxmlformats.org/officeDocument/2006/relationships/hyperlink" Target="https://talan.bank.gov.ua/get-user-certificate/o1xrLzhoCArtM_s-4B4F" TargetMode="External"/><Relationship Id="rId1429" Type="http://schemas.openxmlformats.org/officeDocument/2006/relationships/hyperlink" Target="https://talan.bank.gov.ua/get-user-certificate/o1xrLaefVaMFxINXtbZS" TargetMode="External"/><Relationship Id="rId1636" Type="http://schemas.openxmlformats.org/officeDocument/2006/relationships/hyperlink" Target="https://talan.bank.gov.ua/get-user-certificate/o1xrLSEVkmBqYMBRskxF" TargetMode="External"/><Relationship Id="rId1843" Type="http://schemas.openxmlformats.org/officeDocument/2006/relationships/hyperlink" Target="https://talan.bank.gov.ua/get-user-certificate/o1xrLeC6G_wTL3MXkD1v" TargetMode="External"/><Relationship Id="rId1703" Type="http://schemas.openxmlformats.org/officeDocument/2006/relationships/hyperlink" Target="https://talan.bank.gov.ua/get-user-certificate/o1xrL966l5orv0hD8qfn" TargetMode="External"/><Relationship Id="rId1910" Type="http://schemas.openxmlformats.org/officeDocument/2006/relationships/hyperlink" Target="https://talan.bank.gov.ua/get-user-certificate/o1xrLLsKr4XW6YR_k1r6" TargetMode="External"/><Relationship Id="rId284" Type="http://schemas.openxmlformats.org/officeDocument/2006/relationships/hyperlink" Target="https://talan.bank.gov.ua/get-user-certificate/o1xrLf3w-zuYBnpZ3UQD" TargetMode="External"/><Relationship Id="rId491" Type="http://schemas.openxmlformats.org/officeDocument/2006/relationships/hyperlink" Target="https://talan.bank.gov.ua/get-user-certificate/o1xrLU6tBGE-AJfMQiBo" TargetMode="External"/><Relationship Id="rId144" Type="http://schemas.openxmlformats.org/officeDocument/2006/relationships/hyperlink" Target="https://talan.bank.gov.ua/get-user-certificate/o1xrLQf6jz_jJgMLfrx_" TargetMode="External"/><Relationship Id="rId589" Type="http://schemas.openxmlformats.org/officeDocument/2006/relationships/hyperlink" Target="https://talan.bank.gov.ua/get-user-certificate/o1xrLsRMCin02VY0ThS2" TargetMode="External"/><Relationship Id="rId796" Type="http://schemas.openxmlformats.org/officeDocument/2006/relationships/hyperlink" Target="https://talan.bank.gov.ua/get-user-certificate/o1xrLb9_DAnByWxBiSoH" TargetMode="External"/><Relationship Id="rId351" Type="http://schemas.openxmlformats.org/officeDocument/2006/relationships/hyperlink" Target="https://talan.bank.gov.ua/get-user-certificate/o1xrL5BU0jVIo_DlKjdT" TargetMode="External"/><Relationship Id="rId449" Type="http://schemas.openxmlformats.org/officeDocument/2006/relationships/hyperlink" Target="https://talan.bank.gov.ua/get-user-certificate/o1xrLOAbwBbN-fr2LYjH" TargetMode="External"/><Relationship Id="rId656" Type="http://schemas.openxmlformats.org/officeDocument/2006/relationships/hyperlink" Target="https://talan.bank.gov.ua/get-user-certificate/o1xrLGmyKULvU2ZCN8eP" TargetMode="External"/><Relationship Id="rId863" Type="http://schemas.openxmlformats.org/officeDocument/2006/relationships/hyperlink" Target="https://talan.bank.gov.ua/get-user-certificate/o1xrLyHklTmjuE3o6QW4" TargetMode="External"/><Relationship Id="rId1079" Type="http://schemas.openxmlformats.org/officeDocument/2006/relationships/hyperlink" Target="https://talan.bank.gov.ua/get-user-certificate/o1xrLFEIyrZHu2sWg3xg" TargetMode="External"/><Relationship Id="rId1286" Type="http://schemas.openxmlformats.org/officeDocument/2006/relationships/hyperlink" Target="https://talan.bank.gov.ua/get-user-certificate/o1xrLm7NqdtUBpQWTs9S" TargetMode="External"/><Relationship Id="rId1493" Type="http://schemas.openxmlformats.org/officeDocument/2006/relationships/hyperlink" Target="https://talan.bank.gov.ua/get-user-certificate/o1xrLvLJ2wre6x_8Bsuu" TargetMode="External"/><Relationship Id="rId211" Type="http://schemas.openxmlformats.org/officeDocument/2006/relationships/hyperlink" Target="https://talan.bank.gov.ua/get-user-certificate/o1xrLkyE6RBFCaMWi4aj" TargetMode="External"/><Relationship Id="rId309" Type="http://schemas.openxmlformats.org/officeDocument/2006/relationships/hyperlink" Target="https://talan.bank.gov.ua/get-user-certificate/o1xrL-CbHH2OYhvC0u2W" TargetMode="External"/><Relationship Id="rId516" Type="http://schemas.openxmlformats.org/officeDocument/2006/relationships/hyperlink" Target="https://talan.bank.gov.ua/get-user-certificate/o1xrLcb14bWZbmzLC3_o" TargetMode="External"/><Relationship Id="rId1146" Type="http://schemas.openxmlformats.org/officeDocument/2006/relationships/hyperlink" Target="https://talan.bank.gov.ua/get-user-certificate/o1xrLKKNgnZPTzaQRQuc" TargetMode="External"/><Relationship Id="rId1798" Type="http://schemas.openxmlformats.org/officeDocument/2006/relationships/hyperlink" Target="https://talan.bank.gov.ua/get-user-certificate/o1xrLs-S46Kd1LTcX42Z" TargetMode="External"/><Relationship Id="rId723" Type="http://schemas.openxmlformats.org/officeDocument/2006/relationships/hyperlink" Target="https://talan.bank.gov.ua/get-user-certificate/o1xrLt1-8QtxuOROnIU6" TargetMode="External"/><Relationship Id="rId930" Type="http://schemas.openxmlformats.org/officeDocument/2006/relationships/hyperlink" Target="https://talan.bank.gov.ua/get-user-certificate/o1xrLlXLDfsMhrbvfIKk" TargetMode="External"/><Relationship Id="rId1006" Type="http://schemas.openxmlformats.org/officeDocument/2006/relationships/hyperlink" Target="https://talan.bank.gov.ua/get-user-certificate/o1xrLW1ShBuUDs9VqJvG" TargetMode="External"/><Relationship Id="rId1353" Type="http://schemas.openxmlformats.org/officeDocument/2006/relationships/hyperlink" Target="https://talan.bank.gov.ua/get-user-certificate/o1xrLyYzAxwoy61H_6mc" TargetMode="External"/><Relationship Id="rId1560" Type="http://schemas.openxmlformats.org/officeDocument/2006/relationships/hyperlink" Target="https://talan.bank.gov.ua/get-user-certificate/o1xrLuqpuey8QWGVzpem" TargetMode="External"/><Relationship Id="rId1658" Type="http://schemas.openxmlformats.org/officeDocument/2006/relationships/hyperlink" Target="https://talan.bank.gov.ua/get-user-certificate/o1xrL19aaH47ZPjdoJGb" TargetMode="External"/><Relationship Id="rId1865" Type="http://schemas.openxmlformats.org/officeDocument/2006/relationships/hyperlink" Target="https://talan.bank.gov.ua/get-user-certificate/o1xrLQeIO0kC0E8QsLau" TargetMode="External"/><Relationship Id="rId1213" Type="http://schemas.openxmlformats.org/officeDocument/2006/relationships/hyperlink" Target="https://talan.bank.gov.ua/get-user-certificate/o1xrL7H8zN3FNwiCxnuk" TargetMode="External"/><Relationship Id="rId1420" Type="http://schemas.openxmlformats.org/officeDocument/2006/relationships/hyperlink" Target="https://talan.bank.gov.ua/get-user-certificate/o1xrLKciOEFfcWVibC9i" TargetMode="External"/><Relationship Id="rId1518" Type="http://schemas.openxmlformats.org/officeDocument/2006/relationships/hyperlink" Target="https://talan.bank.gov.ua/get-user-certificate/o1xrLc_RIb_MMyy8lMnl" TargetMode="External"/><Relationship Id="rId1725" Type="http://schemas.openxmlformats.org/officeDocument/2006/relationships/hyperlink" Target="https://talan.bank.gov.ua/get-user-certificate/o1xrL5CBHOnLm46Sx5zm" TargetMode="External"/><Relationship Id="rId1932" Type="http://schemas.openxmlformats.org/officeDocument/2006/relationships/hyperlink" Target="https://talan.bank.gov.ua/get-user-certificate/o1xrLxSKiJgk0jrwEZS_" TargetMode="External"/><Relationship Id="rId17" Type="http://schemas.openxmlformats.org/officeDocument/2006/relationships/hyperlink" Target="https://talan.bank.gov.ua/get-user-certificate/o1xrLW4Tu32FUnOq7LkG" TargetMode="External"/><Relationship Id="rId166" Type="http://schemas.openxmlformats.org/officeDocument/2006/relationships/hyperlink" Target="https://talan.bank.gov.ua/get-user-certificate/o1xrLuijloGVG7nR66Xv" TargetMode="External"/><Relationship Id="rId373" Type="http://schemas.openxmlformats.org/officeDocument/2006/relationships/hyperlink" Target="https://talan.bank.gov.ua/get-user-certificate/o1xrLQEzGekI1iSLKJdY" TargetMode="External"/><Relationship Id="rId580" Type="http://schemas.openxmlformats.org/officeDocument/2006/relationships/hyperlink" Target="https://talan.bank.gov.ua/get-user-certificate/o1xrLCo5s3zmfGth8r1N" TargetMode="External"/><Relationship Id="rId1" Type="http://schemas.openxmlformats.org/officeDocument/2006/relationships/hyperlink" Target="https://talan.bank.gov.ua/get-user-certificate/o1xrLt81rVZ2IOffQp-b" TargetMode="External"/><Relationship Id="rId233" Type="http://schemas.openxmlformats.org/officeDocument/2006/relationships/hyperlink" Target="https://talan.bank.gov.ua/get-user-certificate/o1xrLDY75PvwDC-ofEb3" TargetMode="External"/><Relationship Id="rId440" Type="http://schemas.openxmlformats.org/officeDocument/2006/relationships/hyperlink" Target="https://talan.bank.gov.ua/get-user-certificate/o1xrLHxybjYHNLnep3rl" TargetMode="External"/><Relationship Id="rId678" Type="http://schemas.openxmlformats.org/officeDocument/2006/relationships/hyperlink" Target="https://talan.bank.gov.ua/get-user-certificate/o1xrLSIYSSEdgf-F9V7x" TargetMode="External"/><Relationship Id="rId885" Type="http://schemas.openxmlformats.org/officeDocument/2006/relationships/hyperlink" Target="https://talan.bank.gov.ua/get-user-certificate/o1xrL_H0tjX6MyAz1xiE" TargetMode="External"/><Relationship Id="rId1070" Type="http://schemas.openxmlformats.org/officeDocument/2006/relationships/hyperlink" Target="https://talan.bank.gov.ua/get-user-certificate/o1xrLQ8iz059YyuEWYpz" TargetMode="External"/><Relationship Id="rId300" Type="http://schemas.openxmlformats.org/officeDocument/2006/relationships/hyperlink" Target="https://talan.bank.gov.ua/get-user-certificate/o1xrLdoCv7zR9zX0HOBQ" TargetMode="External"/><Relationship Id="rId538" Type="http://schemas.openxmlformats.org/officeDocument/2006/relationships/hyperlink" Target="https://talan.bank.gov.ua/get-user-certificate/o1xrLeEfvLn9Xvgmx-0g" TargetMode="External"/><Relationship Id="rId745" Type="http://schemas.openxmlformats.org/officeDocument/2006/relationships/hyperlink" Target="https://talan.bank.gov.ua/get-user-certificate/o1xrLk2U4sBn5wFOamF3" TargetMode="External"/><Relationship Id="rId952" Type="http://schemas.openxmlformats.org/officeDocument/2006/relationships/hyperlink" Target="https://talan.bank.gov.ua/get-user-certificate/o1xrLyRweZqexsp9Ih7k" TargetMode="External"/><Relationship Id="rId1168" Type="http://schemas.openxmlformats.org/officeDocument/2006/relationships/hyperlink" Target="https://talan.bank.gov.ua/get-user-certificate/o1xrLfvf0F7KiHiWtMa3" TargetMode="External"/><Relationship Id="rId1375" Type="http://schemas.openxmlformats.org/officeDocument/2006/relationships/hyperlink" Target="https://talan.bank.gov.ua/get-user-certificate/o1xrL4zqZL966BFYbJ5x" TargetMode="External"/><Relationship Id="rId1582" Type="http://schemas.openxmlformats.org/officeDocument/2006/relationships/hyperlink" Target="https://talan.bank.gov.ua/get-user-certificate/o1xrL7tBuHHBg-xke1UH" TargetMode="External"/><Relationship Id="rId81" Type="http://schemas.openxmlformats.org/officeDocument/2006/relationships/hyperlink" Target="https://talan.bank.gov.ua/get-user-certificate/o1xrLaxIWY-25mDHWfgi" TargetMode="External"/><Relationship Id="rId605" Type="http://schemas.openxmlformats.org/officeDocument/2006/relationships/hyperlink" Target="https://talan.bank.gov.ua/get-user-certificate/o1xrLvLKydsd9M6qv0Ra" TargetMode="External"/><Relationship Id="rId812" Type="http://schemas.openxmlformats.org/officeDocument/2006/relationships/hyperlink" Target="https://talan.bank.gov.ua/get-user-certificate/o1xrLtLxvKwiIKxPwjTf" TargetMode="External"/><Relationship Id="rId1028" Type="http://schemas.openxmlformats.org/officeDocument/2006/relationships/hyperlink" Target="https://talan.bank.gov.ua/get-user-certificate/o1xrLTdS-7h4NYP8G_nx" TargetMode="External"/><Relationship Id="rId1235" Type="http://schemas.openxmlformats.org/officeDocument/2006/relationships/hyperlink" Target="https://talan.bank.gov.ua/get-user-certificate/o1xrLIzz7DJS4SVBVM44" TargetMode="External"/><Relationship Id="rId1442" Type="http://schemas.openxmlformats.org/officeDocument/2006/relationships/hyperlink" Target="https://talan.bank.gov.ua/get-user-certificate/o1xrLwYF7MjIueAfAYcP" TargetMode="External"/><Relationship Id="rId1887" Type="http://schemas.openxmlformats.org/officeDocument/2006/relationships/hyperlink" Target="https://talan.bank.gov.ua/get-user-certificate/o1xrL4aZzCuTqHv_Pb7L" TargetMode="External"/><Relationship Id="rId1302" Type="http://schemas.openxmlformats.org/officeDocument/2006/relationships/hyperlink" Target="https://talan.bank.gov.ua/get-user-certificate/o1xrL-bR24iAlwkiwZiM" TargetMode="External"/><Relationship Id="rId1747" Type="http://schemas.openxmlformats.org/officeDocument/2006/relationships/hyperlink" Target="https://talan.bank.gov.ua/get-user-certificate/o1xrL9vnZUGvEdmGZQoi" TargetMode="External"/><Relationship Id="rId39" Type="http://schemas.openxmlformats.org/officeDocument/2006/relationships/hyperlink" Target="https://talan.bank.gov.ua/get-user-certificate/o1xrLYprVT0lExfMgK9I" TargetMode="External"/><Relationship Id="rId1607" Type="http://schemas.openxmlformats.org/officeDocument/2006/relationships/hyperlink" Target="https://talan.bank.gov.ua/get-user-certificate/o1xrLto8aVxEQMiogC9E" TargetMode="External"/><Relationship Id="rId1814" Type="http://schemas.openxmlformats.org/officeDocument/2006/relationships/hyperlink" Target="https://talan.bank.gov.ua/get-user-certificate/o1xrLyqSL0UNTLp2q-0l" TargetMode="External"/><Relationship Id="rId188" Type="http://schemas.openxmlformats.org/officeDocument/2006/relationships/hyperlink" Target="https://talan.bank.gov.ua/get-user-certificate/o1xrLyIAaCko-1J23vas" TargetMode="External"/><Relationship Id="rId395" Type="http://schemas.openxmlformats.org/officeDocument/2006/relationships/hyperlink" Target="https://talan.bank.gov.ua/get-user-certificate/o1xrLPBPyh0kXUVRjkBs" TargetMode="External"/><Relationship Id="rId255" Type="http://schemas.openxmlformats.org/officeDocument/2006/relationships/hyperlink" Target="https://talan.bank.gov.ua/get-user-certificate/o1xrLydHmLRfXyvOftDz" TargetMode="External"/><Relationship Id="rId462" Type="http://schemas.openxmlformats.org/officeDocument/2006/relationships/hyperlink" Target="https://talan.bank.gov.ua/get-user-certificate/o1xrLEGJJfsfk8yKEh7S" TargetMode="External"/><Relationship Id="rId1092" Type="http://schemas.openxmlformats.org/officeDocument/2006/relationships/hyperlink" Target="https://talan.bank.gov.ua/get-user-certificate/o1xrL_ytA7nJT-__Ny6m" TargetMode="External"/><Relationship Id="rId1397" Type="http://schemas.openxmlformats.org/officeDocument/2006/relationships/hyperlink" Target="https://talan.bank.gov.ua/get-user-certificate/o1xrLrxvXz-I0UOXP1Dp" TargetMode="External"/><Relationship Id="rId115" Type="http://schemas.openxmlformats.org/officeDocument/2006/relationships/hyperlink" Target="https://talan.bank.gov.ua/get-user-certificate/o1xrLzhoo2CVWWv-18qY" TargetMode="External"/><Relationship Id="rId322" Type="http://schemas.openxmlformats.org/officeDocument/2006/relationships/hyperlink" Target="https://talan.bank.gov.ua/get-user-certificate/o1xrL_rWznkVUWrOkoPT" TargetMode="External"/><Relationship Id="rId767" Type="http://schemas.openxmlformats.org/officeDocument/2006/relationships/hyperlink" Target="https://talan.bank.gov.ua/get-user-certificate/o1xrLXqsyxN0KGWdSz9u" TargetMode="External"/><Relationship Id="rId974" Type="http://schemas.openxmlformats.org/officeDocument/2006/relationships/hyperlink" Target="https://talan.bank.gov.ua/get-user-certificate/o1xrL69MTTAb2YxyqTa8" TargetMode="External"/><Relationship Id="rId627" Type="http://schemas.openxmlformats.org/officeDocument/2006/relationships/hyperlink" Target="https://talan.bank.gov.ua/get-user-certificate/o1xrL4C8boW7ehuvZoLs" TargetMode="External"/><Relationship Id="rId834" Type="http://schemas.openxmlformats.org/officeDocument/2006/relationships/hyperlink" Target="https://talan.bank.gov.ua/get-user-certificate/o1xrLSt1cToI4HisfxfL" TargetMode="External"/><Relationship Id="rId1257" Type="http://schemas.openxmlformats.org/officeDocument/2006/relationships/hyperlink" Target="https://talan.bank.gov.ua/get-user-certificate/o1xrLBH3sBkat6KipYIR" TargetMode="External"/><Relationship Id="rId1464" Type="http://schemas.openxmlformats.org/officeDocument/2006/relationships/hyperlink" Target="https://talan.bank.gov.ua/get-user-certificate/o1xrLVZQwVAJN97idNFM" TargetMode="External"/><Relationship Id="rId1671" Type="http://schemas.openxmlformats.org/officeDocument/2006/relationships/hyperlink" Target="https://talan.bank.gov.ua/get-user-certificate/o1xrLxofZKNqBVdCj0rO" TargetMode="External"/><Relationship Id="rId901" Type="http://schemas.openxmlformats.org/officeDocument/2006/relationships/hyperlink" Target="https://talan.bank.gov.ua/get-user-certificate/o1xrLTsnCOo2-jvAzvU4" TargetMode="External"/><Relationship Id="rId1117" Type="http://schemas.openxmlformats.org/officeDocument/2006/relationships/hyperlink" Target="https://talan.bank.gov.ua/get-user-certificate/o1xrLt2NL2PcYe3KBbmL" TargetMode="External"/><Relationship Id="rId1324" Type="http://schemas.openxmlformats.org/officeDocument/2006/relationships/hyperlink" Target="https://talan.bank.gov.ua/get-user-certificate/o1xrLOyMjpQ7WC57o6D_" TargetMode="External"/><Relationship Id="rId1531" Type="http://schemas.openxmlformats.org/officeDocument/2006/relationships/hyperlink" Target="https://talan.bank.gov.ua/get-user-certificate/o1xrL-nLcbLRTf_HXr8d" TargetMode="External"/><Relationship Id="rId1769" Type="http://schemas.openxmlformats.org/officeDocument/2006/relationships/hyperlink" Target="https://talan.bank.gov.ua/get-user-certificate/o1xrLVhBi6fyL6xNYDKO" TargetMode="External"/><Relationship Id="rId30" Type="http://schemas.openxmlformats.org/officeDocument/2006/relationships/hyperlink" Target="https://talan.bank.gov.ua/get-user-certificate/o1xrLqkaOkDOjCQ71qVs" TargetMode="External"/><Relationship Id="rId1629" Type="http://schemas.openxmlformats.org/officeDocument/2006/relationships/hyperlink" Target="https://talan.bank.gov.ua/get-user-certificate/o1xrLiWwPpVHCg4c7Vp4" TargetMode="External"/><Relationship Id="rId1836" Type="http://schemas.openxmlformats.org/officeDocument/2006/relationships/hyperlink" Target="https://talan.bank.gov.ua/get-user-certificate/o1xrLukc04LkkXhnj0JT" TargetMode="External"/><Relationship Id="rId1903" Type="http://schemas.openxmlformats.org/officeDocument/2006/relationships/hyperlink" Target="https://talan.bank.gov.ua/get-user-certificate/o1xrLBCYZzf_4zb7UrIQ" TargetMode="External"/><Relationship Id="rId277" Type="http://schemas.openxmlformats.org/officeDocument/2006/relationships/hyperlink" Target="https://talan.bank.gov.ua/get-user-certificate/o1xrLWgYvva0FufdGoPb" TargetMode="External"/><Relationship Id="rId484" Type="http://schemas.openxmlformats.org/officeDocument/2006/relationships/hyperlink" Target="https://talan.bank.gov.ua/get-user-certificate/o1xrLk5FDjWP8SnLCD-R" TargetMode="External"/><Relationship Id="rId137" Type="http://schemas.openxmlformats.org/officeDocument/2006/relationships/hyperlink" Target="https://talan.bank.gov.ua/get-user-certificate/o1xrLWO8ekWk5IGPK3b9" TargetMode="External"/><Relationship Id="rId344" Type="http://schemas.openxmlformats.org/officeDocument/2006/relationships/hyperlink" Target="https://talan.bank.gov.ua/get-user-certificate/o1xrLBSzbe14A98o0pmc" TargetMode="External"/><Relationship Id="rId691" Type="http://schemas.openxmlformats.org/officeDocument/2006/relationships/hyperlink" Target="https://talan.bank.gov.ua/get-user-certificate/o1xrLmrC7SMCzb9QRw6M" TargetMode="External"/><Relationship Id="rId789" Type="http://schemas.openxmlformats.org/officeDocument/2006/relationships/hyperlink" Target="https://talan.bank.gov.ua/get-user-certificate/o1xrLTGSbXmlBS_xLOPj" TargetMode="External"/><Relationship Id="rId996" Type="http://schemas.openxmlformats.org/officeDocument/2006/relationships/hyperlink" Target="https://talan.bank.gov.ua/get-user-certificate/o1xrL_QJKerd73oc-GpG" TargetMode="External"/><Relationship Id="rId551" Type="http://schemas.openxmlformats.org/officeDocument/2006/relationships/hyperlink" Target="https://talan.bank.gov.ua/get-user-certificate/o1xrLTD0bF2P6F09HAm5" TargetMode="External"/><Relationship Id="rId649" Type="http://schemas.openxmlformats.org/officeDocument/2006/relationships/hyperlink" Target="https://talan.bank.gov.ua/get-user-certificate/o1xrLl71r9f50jGYTJUr" TargetMode="External"/><Relationship Id="rId856" Type="http://schemas.openxmlformats.org/officeDocument/2006/relationships/hyperlink" Target="https://talan.bank.gov.ua/get-user-certificate/o1xrLSAGRwP43Oy4Nkut" TargetMode="External"/><Relationship Id="rId1181" Type="http://schemas.openxmlformats.org/officeDocument/2006/relationships/hyperlink" Target="https://talan.bank.gov.ua/get-user-certificate/o1xrL7OzaK8Smk4OfLsH" TargetMode="External"/><Relationship Id="rId1279" Type="http://schemas.openxmlformats.org/officeDocument/2006/relationships/hyperlink" Target="https://talan.bank.gov.ua/get-user-certificate/o1xrLu-7IUG-pOzYkIp6" TargetMode="External"/><Relationship Id="rId1486" Type="http://schemas.openxmlformats.org/officeDocument/2006/relationships/hyperlink" Target="https://talan.bank.gov.ua/get-user-certificate/o1xrLp6XewYdQBmWnkqE" TargetMode="External"/><Relationship Id="rId204" Type="http://schemas.openxmlformats.org/officeDocument/2006/relationships/hyperlink" Target="https://talan.bank.gov.ua/get-user-certificate/o1xrLrzE7pRf56qx5bF5" TargetMode="External"/><Relationship Id="rId411" Type="http://schemas.openxmlformats.org/officeDocument/2006/relationships/hyperlink" Target="https://talan.bank.gov.ua/get-user-certificate/o1xrLm5-V07FMcLq9qOO" TargetMode="External"/><Relationship Id="rId509" Type="http://schemas.openxmlformats.org/officeDocument/2006/relationships/hyperlink" Target="https://talan.bank.gov.ua/get-user-certificate/o1xrLe5SAILyKxg4Bw6y" TargetMode="External"/><Relationship Id="rId1041" Type="http://schemas.openxmlformats.org/officeDocument/2006/relationships/hyperlink" Target="https://talan.bank.gov.ua/get-user-certificate/o1xrLpsg3HcFaa1o9Qwc" TargetMode="External"/><Relationship Id="rId1139" Type="http://schemas.openxmlformats.org/officeDocument/2006/relationships/hyperlink" Target="https://talan.bank.gov.ua/get-user-certificate/o1xrLNShz1CH25jrf3qg" TargetMode="External"/><Relationship Id="rId1346" Type="http://schemas.openxmlformats.org/officeDocument/2006/relationships/hyperlink" Target="https://talan.bank.gov.ua/get-user-certificate/o1xrLjN4yv5Ak85Ok2La" TargetMode="External"/><Relationship Id="rId1693" Type="http://schemas.openxmlformats.org/officeDocument/2006/relationships/hyperlink" Target="https://talan.bank.gov.ua/get-user-certificate/o1xrLFbAIyEYRlCxA1t7" TargetMode="External"/><Relationship Id="rId716" Type="http://schemas.openxmlformats.org/officeDocument/2006/relationships/hyperlink" Target="https://talan.bank.gov.ua/get-user-certificate/o1xrLpsfgg-z5F8PjyJ4" TargetMode="External"/><Relationship Id="rId923" Type="http://schemas.openxmlformats.org/officeDocument/2006/relationships/hyperlink" Target="https://talan.bank.gov.ua/get-user-certificate/o1xrLpH0u5Ny9rjwmfd-" TargetMode="External"/><Relationship Id="rId1553" Type="http://schemas.openxmlformats.org/officeDocument/2006/relationships/hyperlink" Target="https://talan.bank.gov.ua/get-user-certificate/o1xrL11RELGAINkgeYMx" TargetMode="External"/><Relationship Id="rId1760" Type="http://schemas.openxmlformats.org/officeDocument/2006/relationships/hyperlink" Target="https://talan.bank.gov.ua/get-user-certificate/o1xrLoN8nqixAS16Vjoy" TargetMode="External"/><Relationship Id="rId1858" Type="http://schemas.openxmlformats.org/officeDocument/2006/relationships/hyperlink" Target="https://talan.bank.gov.ua/get-user-certificate/o1xrLAxyYKGGA9RrX3aH" TargetMode="External"/><Relationship Id="rId52" Type="http://schemas.openxmlformats.org/officeDocument/2006/relationships/hyperlink" Target="https://talan.bank.gov.ua/get-user-certificate/o1xrLLd5Ca06BvSdM9X8" TargetMode="External"/><Relationship Id="rId1206" Type="http://schemas.openxmlformats.org/officeDocument/2006/relationships/hyperlink" Target="https://talan.bank.gov.ua/get-user-certificate/o1xrL7_9X7AgmXZN8VKx" TargetMode="External"/><Relationship Id="rId1413" Type="http://schemas.openxmlformats.org/officeDocument/2006/relationships/hyperlink" Target="https://talan.bank.gov.ua/get-user-certificate/o1xrLAi8g-kKi7Ly4OOi" TargetMode="External"/><Relationship Id="rId1620" Type="http://schemas.openxmlformats.org/officeDocument/2006/relationships/hyperlink" Target="https://talan.bank.gov.ua/get-user-certificate/o1xrLvuodHDyM0rtDI18" TargetMode="External"/><Relationship Id="rId1718" Type="http://schemas.openxmlformats.org/officeDocument/2006/relationships/hyperlink" Target="https://talan.bank.gov.ua/get-user-certificate/o1xrLCySUP2vp1oOnGst" TargetMode="External"/><Relationship Id="rId1925" Type="http://schemas.openxmlformats.org/officeDocument/2006/relationships/hyperlink" Target="https://talan.bank.gov.ua/get-user-certificate/o1xrLmAa8as799l017n6" TargetMode="External"/><Relationship Id="rId299" Type="http://schemas.openxmlformats.org/officeDocument/2006/relationships/hyperlink" Target="https://talan.bank.gov.ua/get-user-certificate/o1xrLAGN3kHPyfTLKOph" TargetMode="External"/><Relationship Id="rId159" Type="http://schemas.openxmlformats.org/officeDocument/2006/relationships/hyperlink" Target="https://talan.bank.gov.ua/get-user-certificate/o1xrLnwQEYD-0B0hm2co" TargetMode="External"/><Relationship Id="rId366" Type="http://schemas.openxmlformats.org/officeDocument/2006/relationships/hyperlink" Target="https://talan.bank.gov.ua/get-user-certificate/o1xrLqym6NRVI36LT9n7" TargetMode="External"/><Relationship Id="rId573" Type="http://schemas.openxmlformats.org/officeDocument/2006/relationships/hyperlink" Target="https://talan.bank.gov.ua/get-user-certificate/o1xrLuJ6Eraak7fUjPwe" TargetMode="External"/><Relationship Id="rId780" Type="http://schemas.openxmlformats.org/officeDocument/2006/relationships/hyperlink" Target="https://talan.bank.gov.ua/get-user-certificate/o1xrLZcOfiUZt01A7aro" TargetMode="External"/><Relationship Id="rId226" Type="http://schemas.openxmlformats.org/officeDocument/2006/relationships/hyperlink" Target="https://talan.bank.gov.ua/get-user-certificate/o1xrLZAD-ot42W6WeJs3" TargetMode="External"/><Relationship Id="rId433" Type="http://schemas.openxmlformats.org/officeDocument/2006/relationships/hyperlink" Target="https://talan.bank.gov.ua/get-user-certificate/o1xrLcL8qMyyA0RcgFGm" TargetMode="External"/><Relationship Id="rId878" Type="http://schemas.openxmlformats.org/officeDocument/2006/relationships/hyperlink" Target="https://talan.bank.gov.ua/get-user-certificate/o1xrL9vPTbLb0BkaskYu" TargetMode="External"/><Relationship Id="rId1063" Type="http://schemas.openxmlformats.org/officeDocument/2006/relationships/hyperlink" Target="https://talan.bank.gov.ua/get-user-certificate/o1xrLWnepI9E-xoYWzgc" TargetMode="External"/><Relationship Id="rId1270" Type="http://schemas.openxmlformats.org/officeDocument/2006/relationships/hyperlink" Target="https://talan.bank.gov.ua/get-user-certificate/o1xrL-S6oPonUYQev4Ks" TargetMode="External"/><Relationship Id="rId640" Type="http://schemas.openxmlformats.org/officeDocument/2006/relationships/hyperlink" Target="https://talan.bank.gov.ua/get-user-certificate/o1xrLvjYBiRzShLir8-s" TargetMode="External"/><Relationship Id="rId738" Type="http://schemas.openxmlformats.org/officeDocument/2006/relationships/hyperlink" Target="https://talan.bank.gov.ua/get-user-certificate/o1xrLoBESx-BB_1796tb" TargetMode="External"/><Relationship Id="rId945" Type="http://schemas.openxmlformats.org/officeDocument/2006/relationships/hyperlink" Target="https://talan.bank.gov.ua/get-user-certificate/o1xrLcELelI179l6iGYF" TargetMode="External"/><Relationship Id="rId1368" Type="http://schemas.openxmlformats.org/officeDocument/2006/relationships/hyperlink" Target="https://talan.bank.gov.ua/get-user-certificate/o1xrLt_MegCQ4z7lcotq" TargetMode="External"/><Relationship Id="rId1575" Type="http://schemas.openxmlformats.org/officeDocument/2006/relationships/hyperlink" Target="https://talan.bank.gov.ua/get-user-certificate/o1xrLKquIwpBv3RSTeZT" TargetMode="External"/><Relationship Id="rId1782" Type="http://schemas.openxmlformats.org/officeDocument/2006/relationships/hyperlink" Target="https://talan.bank.gov.ua/get-user-certificate/o1xrLaqPkeRTMjnvr2iM" TargetMode="External"/><Relationship Id="rId74" Type="http://schemas.openxmlformats.org/officeDocument/2006/relationships/hyperlink" Target="https://talan.bank.gov.ua/get-user-certificate/o1xrL6GWEmJoxX0ZPMwO" TargetMode="External"/><Relationship Id="rId500" Type="http://schemas.openxmlformats.org/officeDocument/2006/relationships/hyperlink" Target="https://talan.bank.gov.ua/get-user-certificate/o1xrL89Nb_nasZWnTGSH" TargetMode="External"/><Relationship Id="rId805" Type="http://schemas.openxmlformats.org/officeDocument/2006/relationships/hyperlink" Target="https://talan.bank.gov.ua/get-user-certificate/o1xrLqqbit8-UjpxhLQy" TargetMode="External"/><Relationship Id="rId1130" Type="http://schemas.openxmlformats.org/officeDocument/2006/relationships/hyperlink" Target="https://talan.bank.gov.ua/get-user-certificate/o1xrLBCCEXG1WskvpUVc" TargetMode="External"/><Relationship Id="rId1228" Type="http://schemas.openxmlformats.org/officeDocument/2006/relationships/hyperlink" Target="https://talan.bank.gov.ua/get-user-certificate/o1xrLUSW8rkPkiA-3JUC" TargetMode="External"/><Relationship Id="rId1435" Type="http://schemas.openxmlformats.org/officeDocument/2006/relationships/hyperlink" Target="https://talan.bank.gov.ua/get-user-certificate/o1xrLbCMi1MLtsHOeHzO" TargetMode="External"/><Relationship Id="rId1642" Type="http://schemas.openxmlformats.org/officeDocument/2006/relationships/hyperlink" Target="https://talan.bank.gov.ua/get-user-certificate/o1xrLA3AiMSMMkk9FTji" TargetMode="External"/><Relationship Id="rId1502" Type="http://schemas.openxmlformats.org/officeDocument/2006/relationships/hyperlink" Target="https://talan.bank.gov.ua/get-user-certificate/o1xrL_bF2VpxKza8ROai" TargetMode="External"/><Relationship Id="rId1807" Type="http://schemas.openxmlformats.org/officeDocument/2006/relationships/hyperlink" Target="https://talan.bank.gov.ua/get-user-certificate/o1xrLxTAOdmmBJNNPPmU" TargetMode="External"/><Relationship Id="rId290" Type="http://schemas.openxmlformats.org/officeDocument/2006/relationships/hyperlink" Target="https://talan.bank.gov.ua/get-user-certificate/o1xrLJOupNfxiwZS0w5s" TargetMode="External"/><Relationship Id="rId388" Type="http://schemas.openxmlformats.org/officeDocument/2006/relationships/hyperlink" Target="https://talan.bank.gov.ua/get-user-certificate/o1xrLo-Vx0Rhrx754o_z" TargetMode="External"/><Relationship Id="rId150" Type="http://schemas.openxmlformats.org/officeDocument/2006/relationships/hyperlink" Target="https://talan.bank.gov.ua/get-user-certificate/o1xrLNLX-GkjDIr-OyQL" TargetMode="External"/><Relationship Id="rId595" Type="http://schemas.openxmlformats.org/officeDocument/2006/relationships/hyperlink" Target="https://talan.bank.gov.ua/get-user-certificate/o1xrLozqsjehQfuNpmLF" TargetMode="External"/><Relationship Id="rId248" Type="http://schemas.openxmlformats.org/officeDocument/2006/relationships/hyperlink" Target="https://talan.bank.gov.ua/get-user-certificate/o1xrLoHnULulddUy6IkM" TargetMode="External"/><Relationship Id="rId455" Type="http://schemas.openxmlformats.org/officeDocument/2006/relationships/hyperlink" Target="https://talan.bank.gov.ua/get-user-certificate/o1xrL0FgGBZ9e1D4Orwy" TargetMode="External"/><Relationship Id="rId662" Type="http://schemas.openxmlformats.org/officeDocument/2006/relationships/hyperlink" Target="https://talan.bank.gov.ua/get-user-certificate/o1xrLPB4qlBQ4ZL08umU" TargetMode="External"/><Relationship Id="rId1085" Type="http://schemas.openxmlformats.org/officeDocument/2006/relationships/hyperlink" Target="https://talan.bank.gov.ua/get-user-certificate/o1xrL_1fOjsPV1eDY8B-" TargetMode="External"/><Relationship Id="rId1292" Type="http://schemas.openxmlformats.org/officeDocument/2006/relationships/hyperlink" Target="https://talan.bank.gov.ua/get-user-certificate/o1xrLZg8dFf7nC7_IxmQ" TargetMode="External"/><Relationship Id="rId108" Type="http://schemas.openxmlformats.org/officeDocument/2006/relationships/hyperlink" Target="https://talan.bank.gov.ua/get-user-certificate/o1xrLwDdG-bTN5cSMGMh" TargetMode="External"/><Relationship Id="rId315" Type="http://schemas.openxmlformats.org/officeDocument/2006/relationships/hyperlink" Target="https://talan.bank.gov.ua/get-user-certificate/o1xrLAiZQfp2gdeSthPb" TargetMode="External"/><Relationship Id="rId522" Type="http://schemas.openxmlformats.org/officeDocument/2006/relationships/hyperlink" Target="https://talan.bank.gov.ua/get-user-certificate/o1xrLMv4nCl5FvSHp9OT" TargetMode="External"/><Relationship Id="rId967" Type="http://schemas.openxmlformats.org/officeDocument/2006/relationships/hyperlink" Target="https://talan.bank.gov.ua/get-user-certificate/o1xrLv1xbo3Ny9KlRHmR" TargetMode="External"/><Relationship Id="rId1152" Type="http://schemas.openxmlformats.org/officeDocument/2006/relationships/hyperlink" Target="https://talan.bank.gov.ua/get-user-certificate/o1xrL4AJiGzWhCwgcCCP" TargetMode="External"/><Relationship Id="rId1597" Type="http://schemas.openxmlformats.org/officeDocument/2006/relationships/hyperlink" Target="https://talan.bank.gov.ua/get-user-certificate/o1xrLWG6jaCqv5ZrDZll" TargetMode="External"/><Relationship Id="rId96" Type="http://schemas.openxmlformats.org/officeDocument/2006/relationships/hyperlink" Target="https://talan.bank.gov.ua/get-user-certificate/o1xrLILLcZGy4aJAQgWK" TargetMode="External"/><Relationship Id="rId827" Type="http://schemas.openxmlformats.org/officeDocument/2006/relationships/hyperlink" Target="https://talan.bank.gov.ua/get-user-certificate/o1xrLqoC19-FiGwbyBtq" TargetMode="External"/><Relationship Id="rId1012" Type="http://schemas.openxmlformats.org/officeDocument/2006/relationships/hyperlink" Target="https://talan.bank.gov.ua/get-user-certificate/o1xrLeJxTdxAuUB4udCU" TargetMode="External"/><Relationship Id="rId1457" Type="http://schemas.openxmlformats.org/officeDocument/2006/relationships/hyperlink" Target="https://talan.bank.gov.ua/get-user-certificate/o1xrLnxYDuokQHhq3y_b" TargetMode="External"/><Relationship Id="rId1664" Type="http://schemas.openxmlformats.org/officeDocument/2006/relationships/hyperlink" Target="https://talan.bank.gov.ua/get-user-certificate/o1xrLm3EPE0VDFSEb9nR" TargetMode="External"/><Relationship Id="rId1871" Type="http://schemas.openxmlformats.org/officeDocument/2006/relationships/hyperlink" Target="https://talan.bank.gov.ua/get-user-certificate/o1xrLkkPQzBsl4q-Y9Yt" TargetMode="External"/><Relationship Id="rId1317" Type="http://schemas.openxmlformats.org/officeDocument/2006/relationships/hyperlink" Target="https://talan.bank.gov.ua/get-user-certificate/o1xrL8eEtPBqcNkV2yoe" TargetMode="External"/><Relationship Id="rId1524" Type="http://schemas.openxmlformats.org/officeDocument/2006/relationships/hyperlink" Target="https://talan.bank.gov.ua/get-user-certificate/o1xrL1cHK935URkn0H4i" TargetMode="External"/><Relationship Id="rId1731" Type="http://schemas.openxmlformats.org/officeDocument/2006/relationships/hyperlink" Target="https://talan.bank.gov.ua/get-user-certificate/o1xrLNsqACfTijSzDSPL" TargetMode="External"/><Relationship Id="rId23" Type="http://schemas.openxmlformats.org/officeDocument/2006/relationships/hyperlink" Target="https://talan.bank.gov.ua/get-user-certificate/o1xrLhJj_wq45OGmM88P" TargetMode="External"/><Relationship Id="rId1829" Type="http://schemas.openxmlformats.org/officeDocument/2006/relationships/hyperlink" Target="https://talan.bank.gov.ua/get-user-certificate/o1xrLiPYRTACIJLpwSm1" TargetMode="External"/><Relationship Id="rId172" Type="http://schemas.openxmlformats.org/officeDocument/2006/relationships/hyperlink" Target="https://talan.bank.gov.ua/get-user-certificate/o1xrLoN6Gv3A_Oh1xlHE" TargetMode="External"/><Relationship Id="rId477" Type="http://schemas.openxmlformats.org/officeDocument/2006/relationships/hyperlink" Target="https://talan.bank.gov.ua/get-user-certificate/o1xrLLwLRC-KTDlZ-r1-" TargetMode="External"/><Relationship Id="rId684" Type="http://schemas.openxmlformats.org/officeDocument/2006/relationships/hyperlink" Target="https://talan.bank.gov.ua/get-user-certificate/o1xrLOGrIUW6sKccdcas" TargetMode="External"/><Relationship Id="rId337" Type="http://schemas.openxmlformats.org/officeDocument/2006/relationships/hyperlink" Target="https://talan.bank.gov.ua/get-user-certificate/o1xrLgvdjpn5l-Apk-M_" TargetMode="External"/><Relationship Id="rId891" Type="http://schemas.openxmlformats.org/officeDocument/2006/relationships/hyperlink" Target="https://talan.bank.gov.ua/get-user-certificate/o1xrLlf9rqDfTZw1fRq4" TargetMode="External"/><Relationship Id="rId989" Type="http://schemas.openxmlformats.org/officeDocument/2006/relationships/hyperlink" Target="https://talan.bank.gov.ua/get-user-certificate/o1xrLkDczrtQtmBbbPba" TargetMode="External"/><Relationship Id="rId544" Type="http://schemas.openxmlformats.org/officeDocument/2006/relationships/hyperlink" Target="https://talan.bank.gov.ua/get-user-certificate/o1xrLtxphIWP6DhttLB3" TargetMode="External"/><Relationship Id="rId751" Type="http://schemas.openxmlformats.org/officeDocument/2006/relationships/hyperlink" Target="https://talan.bank.gov.ua/get-user-certificate/o1xrLdY567HfxnUp7_CS" TargetMode="External"/><Relationship Id="rId849" Type="http://schemas.openxmlformats.org/officeDocument/2006/relationships/hyperlink" Target="https://talan.bank.gov.ua/get-user-certificate/o1xrLusaAe9X1tUyCZh9" TargetMode="External"/><Relationship Id="rId1174" Type="http://schemas.openxmlformats.org/officeDocument/2006/relationships/hyperlink" Target="https://talan.bank.gov.ua/get-user-certificate/o1xrLNE0IxOmKEkcDbiW" TargetMode="External"/><Relationship Id="rId1381" Type="http://schemas.openxmlformats.org/officeDocument/2006/relationships/hyperlink" Target="https://talan.bank.gov.ua/get-user-certificate/o1xrLd1Y3EXNvyjymdWC" TargetMode="External"/><Relationship Id="rId1479" Type="http://schemas.openxmlformats.org/officeDocument/2006/relationships/hyperlink" Target="https://talan.bank.gov.ua/get-user-certificate/o1xrLiK-YvRDj7hXRTFy" TargetMode="External"/><Relationship Id="rId1686" Type="http://schemas.openxmlformats.org/officeDocument/2006/relationships/hyperlink" Target="https://talan.bank.gov.ua/get-user-certificate/o1xrLQF8KMIurlVc6VP7" TargetMode="External"/><Relationship Id="rId404" Type="http://schemas.openxmlformats.org/officeDocument/2006/relationships/hyperlink" Target="https://talan.bank.gov.ua/get-user-certificate/o1xrLxGcdiRGgi2zok23" TargetMode="External"/><Relationship Id="rId611" Type="http://schemas.openxmlformats.org/officeDocument/2006/relationships/hyperlink" Target="https://talan.bank.gov.ua/get-user-certificate/o1xrL8T2gClmf9WOw5zx" TargetMode="External"/><Relationship Id="rId1034" Type="http://schemas.openxmlformats.org/officeDocument/2006/relationships/hyperlink" Target="https://talan.bank.gov.ua/get-user-certificate/o1xrLfXwbKSndd6bJWa7" TargetMode="External"/><Relationship Id="rId1241" Type="http://schemas.openxmlformats.org/officeDocument/2006/relationships/hyperlink" Target="https://talan.bank.gov.ua/get-user-certificate/o1xrLB179ueqIHw2nGfF" TargetMode="External"/><Relationship Id="rId1339" Type="http://schemas.openxmlformats.org/officeDocument/2006/relationships/hyperlink" Target="https://talan.bank.gov.ua/get-user-certificate/o1xrLd2u1tM2PrxQ5ODM" TargetMode="External"/><Relationship Id="rId1893" Type="http://schemas.openxmlformats.org/officeDocument/2006/relationships/hyperlink" Target="https://talan.bank.gov.ua/get-user-certificate/o1xrLvja_F0iN_iTA38q" TargetMode="External"/><Relationship Id="rId709" Type="http://schemas.openxmlformats.org/officeDocument/2006/relationships/hyperlink" Target="https://talan.bank.gov.ua/get-user-certificate/o1xrLTBD5NzGhfJXHNLL" TargetMode="External"/><Relationship Id="rId916" Type="http://schemas.openxmlformats.org/officeDocument/2006/relationships/hyperlink" Target="https://talan.bank.gov.ua/get-user-certificate/o1xrLf4Ozf4q8Imei8Ob" TargetMode="External"/><Relationship Id="rId1101" Type="http://schemas.openxmlformats.org/officeDocument/2006/relationships/hyperlink" Target="https://talan.bank.gov.ua/get-user-certificate/o1xrLYoynHAW2Hone_I4" TargetMode="External"/><Relationship Id="rId1546" Type="http://schemas.openxmlformats.org/officeDocument/2006/relationships/hyperlink" Target="https://talan.bank.gov.ua/get-user-certificate/o1xrLed8NYWxHKdUGoyz" TargetMode="External"/><Relationship Id="rId1753" Type="http://schemas.openxmlformats.org/officeDocument/2006/relationships/hyperlink" Target="https://talan.bank.gov.ua/get-user-certificate/o1xrLpZNPGH0oJAqohJu" TargetMode="External"/><Relationship Id="rId45" Type="http://schemas.openxmlformats.org/officeDocument/2006/relationships/hyperlink" Target="https://talan.bank.gov.ua/get-user-certificate/o1xrL4jjyzAHBurSgyJ2" TargetMode="External"/><Relationship Id="rId1406" Type="http://schemas.openxmlformats.org/officeDocument/2006/relationships/hyperlink" Target="https://talan.bank.gov.ua/get-user-certificate/o1xrL67QG8E5IouueE1t" TargetMode="External"/><Relationship Id="rId1613" Type="http://schemas.openxmlformats.org/officeDocument/2006/relationships/hyperlink" Target="https://talan.bank.gov.ua/get-user-certificate/o1xrLer2-3LAr9KqUaZ3" TargetMode="External"/><Relationship Id="rId1820" Type="http://schemas.openxmlformats.org/officeDocument/2006/relationships/hyperlink" Target="https://talan.bank.gov.ua/get-user-certificate/o1xrLdK4E7qSIfmSSZHA" TargetMode="External"/><Relationship Id="rId194" Type="http://schemas.openxmlformats.org/officeDocument/2006/relationships/hyperlink" Target="https://talan.bank.gov.ua/get-user-certificate/o1xrLc36FuHAEFI-wVSn" TargetMode="External"/><Relationship Id="rId1918" Type="http://schemas.openxmlformats.org/officeDocument/2006/relationships/hyperlink" Target="https://talan.bank.gov.ua/get-user-certificate/o1xrLi94XzzsrUKIL7yu" TargetMode="External"/><Relationship Id="rId261" Type="http://schemas.openxmlformats.org/officeDocument/2006/relationships/hyperlink" Target="https://talan.bank.gov.ua/get-user-certificate/o1xrLB39p_ot-bMvIf2Y" TargetMode="External"/><Relationship Id="rId499" Type="http://schemas.openxmlformats.org/officeDocument/2006/relationships/hyperlink" Target="https://talan.bank.gov.ua/get-user-certificate/o1xrLOY4DZpN_NpAGB-R" TargetMode="External"/><Relationship Id="rId359" Type="http://schemas.openxmlformats.org/officeDocument/2006/relationships/hyperlink" Target="https://talan.bank.gov.ua/get-user-certificate/o1xrLMfHx41-tzFeuHrA" TargetMode="External"/><Relationship Id="rId566" Type="http://schemas.openxmlformats.org/officeDocument/2006/relationships/hyperlink" Target="https://talan.bank.gov.ua/get-user-certificate/o1xrLLZFSUkUJ4Ix-uxd" TargetMode="External"/><Relationship Id="rId773" Type="http://schemas.openxmlformats.org/officeDocument/2006/relationships/hyperlink" Target="https://talan.bank.gov.ua/get-user-certificate/o1xrLPy6URtkcroVQ-p9" TargetMode="External"/><Relationship Id="rId1196" Type="http://schemas.openxmlformats.org/officeDocument/2006/relationships/hyperlink" Target="https://talan.bank.gov.ua/get-user-certificate/o1xrLMUFrQdttKW7Tqy1" TargetMode="External"/><Relationship Id="rId121" Type="http://schemas.openxmlformats.org/officeDocument/2006/relationships/hyperlink" Target="https://talan.bank.gov.ua/get-user-certificate/o1xrLTp_7VkrrOajNqYK" TargetMode="External"/><Relationship Id="rId219" Type="http://schemas.openxmlformats.org/officeDocument/2006/relationships/hyperlink" Target="https://talan.bank.gov.ua/get-user-certificate/o1xrLNeC2Io9M-o6oKeo" TargetMode="External"/><Relationship Id="rId426" Type="http://schemas.openxmlformats.org/officeDocument/2006/relationships/hyperlink" Target="https://talan.bank.gov.ua/get-user-certificate/o1xrLlr1YqyzqLuZ3Wzk" TargetMode="External"/><Relationship Id="rId633" Type="http://schemas.openxmlformats.org/officeDocument/2006/relationships/hyperlink" Target="https://talan.bank.gov.ua/get-user-certificate/o1xrLSNqPuBPHw4Onquy" TargetMode="External"/><Relationship Id="rId980" Type="http://schemas.openxmlformats.org/officeDocument/2006/relationships/hyperlink" Target="https://talan.bank.gov.ua/get-user-certificate/o1xrLcfl5oovkQ35y82i" TargetMode="External"/><Relationship Id="rId1056" Type="http://schemas.openxmlformats.org/officeDocument/2006/relationships/hyperlink" Target="https://talan.bank.gov.ua/get-user-certificate/o1xrLJtPYNLiEmGFFg93" TargetMode="External"/><Relationship Id="rId1263" Type="http://schemas.openxmlformats.org/officeDocument/2006/relationships/hyperlink" Target="https://talan.bank.gov.ua/get-user-certificate/o1xrLk42oc7wvztCWdRW" TargetMode="External"/><Relationship Id="rId840" Type="http://schemas.openxmlformats.org/officeDocument/2006/relationships/hyperlink" Target="https://talan.bank.gov.ua/get-user-certificate/o1xrLvNG5ghzM-fr9hcK" TargetMode="External"/><Relationship Id="rId938" Type="http://schemas.openxmlformats.org/officeDocument/2006/relationships/hyperlink" Target="https://talan.bank.gov.ua/get-user-certificate/o1xrLZ2UlCpv6czFD-j0" TargetMode="External"/><Relationship Id="rId1470" Type="http://schemas.openxmlformats.org/officeDocument/2006/relationships/hyperlink" Target="https://talan.bank.gov.ua/get-user-certificate/o1xrLACvOXK-uvk05G7T" TargetMode="External"/><Relationship Id="rId1568" Type="http://schemas.openxmlformats.org/officeDocument/2006/relationships/hyperlink" Target="https://talan.bank.gov.ua/get-user-certificate/o1xrLtqt0yoC-k53KCeu" TargetMode="External"/><Relationship Id="rId1775" Type="http://schemas.openxmlformats.org/officeDocument/2006/relationships/hyperlink" Target="https://talan.bank.gov.ua/get-user-certificate/o1xrL47NnZpga0R-Nly4" TargetMode="External"/><Relationship Id="rId67" Type="http://schemas.openxmlformats.org/officeDocument/2006/relationships/hyperlink" Target="https://talan.bank.gov.ua/get-user-certificate/o1xrL3r0JRP7mRkEpffZ" TargetMode="External"/><Relationship Id="rId700" Type="http://schemas.openxmlformats.org/officeDocument/2006/relationships/hyperlink" Target="https://talan.bank.gov.ua/get-user-certificate/o1xrLTH4khOjiF-iLuC6" TargetMode="External"/><Relationship Id="rId1123" Type="http://schemas.openxmlformats.org/officeDocument/2006/relationships/hyperlink" Target="https://talan.bank.gov.ua/get-user-certificate/o1xrLy6wK2MBR5IsZqQB" TargetMode="External"/><Relationship Id="rId1330" Type="http://schemas.openxmlformats.org/officeDocument/2006/relationships/hyperlink" Target="https://talan.bank.gov.ua/get-user-certificate/o1xrL8_0XVqIa81x22er" TargetMode="External"/><Relationship Id="rId1428" Type="http://schemas.openxmlformats.org/officeDocument/2006/relationships/hyperlink" Target="https://talan.bank.gov.ua/get-user-certificate/o1xrL7Ry7KOCCWzk_jNf" TargetMode="External"/><Relationship Id="rId1635" Type="http://schemas.openxmlformats.org/officeDocument/2006/relationships/hyperlink" Target="https://talan.bank.gov.ua/get-user-certificate/o1xrLCTcE8NvvMvZK56y" TargetMode="External"/><Relationship Id="rId1842" Type="http://schemas.openxmlformats.org/officeDocument/2006/relationships/hyperlink" Target="https://talan.bank.gov.ua/get-user-certificate/o1xrL4AdcuqPnr2zgmg2" TargetMode="External"/><Relationship Id="rId1702" Type="http://schemas.openxmlformats.org/officeDocument/2006/relationships/hyperlink" Target="https://talan.bank.gov.ua/get-user-certificate/o1xrLFwetrexp0ZQy4KS" TargetMode="External"/><Relationship Id="rId283" Type="http://schemas.openxmlformats.org/officeDocument/2006/relationships/hyperlink" Target="https://talan.bank.gov.ua/get-user-certificate/o1xrLQwRumWrPE38qqD_" TargetMode="External"/><Relationship Id="rId490" Type="http://schemas.openxmlformats.org/officeDocument/2006/relationships/hyperlink" Target="https://talan.bank.gov.ua/get-user-certificate/o1xrLUQQGBHlQBn69Pkr" TargetMode="External"/><Relationship Id="rId143" Type="http://schemas.openxmlformats.org/officeDocument/2006/relationships/hyperlink" Target="https://talan.bank.gov.ua/get-user-certificate/o1xrLY-Lv4Fi0R4hXuin" TargetMode="External"/><Relationship Id="rId350" Type="http://schemas.openxmlformats.org/officeDocument/2006/relationships/hyperlink" Target="https://talan.bank.gov.ua/get-user-certificate/o1xrLcEUuQouqT5OZaCs" TargetMode="External"/><Relationship Id="rId588" Type="http://schemas.openxmlformats.org/officeDocument/2006/relationships/hyperlink" Target="https://talan.bank.gov.ua/get-user-certificate/o1xrL7AOVpQw70q4D-73" TargetMode="External"/><Relationship Id="rId795" Type="http://schemas.openxmlformats.org/officeDocument/2006/relationships/hyperlink" Target="https://talan.bank.gov.ua/get-user-certificate/o1xrLUR4V0OvrKp-oMFe" TargetMode="External"/><Relationship Id="rId9" Type="http://schemas.openxmlformats.org/officeDocument/2006/relationships/hyperlink" Target="https://talan.bank.gov.ua/get-user-certificate/o1xrLxQ8Bdg7or8SzWrB" TargetMode="External"/><Relationship Id="rId210" Type="http://schemas.openxmlformats.org/officeDocument/2006/relationships/hyperlink" Target="https://talan.bank.gov.ua/get-user-certificate/o1xrLTEjT4VmHQRgHkqV" TargetMode="External"/><Relationship Id="rId448" Type="http://schemas.openxmlformats.org/officeDocument/2006/relationships/hyperlink" Target="https://talan.bank.gov.ua/get-user-certificate/o1xrLrgXL0Miy484VY2R" TargetMode="External"/><Relationship Id="rId655" Type="http://schemas.openxmlformats.org/officeDocument/2006/relationships/hyperlink" Target="https://talan.bank.gov.ua/get-user-certificate/o1xrLeMkWZrYpuDQJ8YT" TargetMode="External"/><Relationship Id="rId862" Type="http://schemas.openxmlformats.org/officeDocument/2006/relationships/hyperlink" Target="https://talan.bank.gov.ua/get-user-certificate/o1xrLS7sQORnic_KQDCm" TargetMode="External"/><Relationship Id="rId1078" Type="http://schemas.openxmlformats.org/officeDocument/2006/relationships/hyperlink" Target="https://talan.bank.gov.ua/get-user-certificate/o1xrLQTqe0y2AqKVDYlM" TargetMode="External"/><Relationship Id="rId1285" Type="http://schemas.openxmlformats.org/officeDocument/2006/relationships/hyperlink" Target="https://talan.bank.gov.ua/get-user-certificate/o1xrLTHs95bdQ5KORZsq" TargetMode="External"/><Relationship Id="rId1492" Type="http://schemas.openxmlformats.org/officeDocument/2006/relationships/hyperlink" Target="https://talan.bank.gov.ua/get-user-certificate/o1xrLk9U_w91WMfMrryZ" TargetMode="External"/><Relationship Id="rId308" Type="http://schemas.openxmlformats.org/officeDocument/2006/relationships/hyperlink" Target="https://talan.bank.gov.ua/get-user-certificate/o1xrLk6M3gQACg7la5zM" TargetMode="External"/><Relationship Id="rId515" Type="http://schemas.openxmlformats.org/officeDocument/2006/relationships/hyperlink" Target="https://talan.bank.gov.ua/get-user-certificate/o1xrLZiyD3mHxIf7r-CV" TargetMode="External"/><Relationship Id="rId722" Type="http://schemas.openxmlformats.org/officeDocument/2006/relationships/hyperlink" Target="https://talan.bank.gov.ua/get-user-certificate/o1xrL8YzO2ZRSlD8vO5s" TargetMode="External"/><Relationship Id="rId1145" Type="http://schemas.openxmlformats.org/officeDocument/2006/relationships/hyperlink" Target="https://talan.bank.gov.ua/get-user-certificate/o1xrLXperW0R1G3A3IkU" TargetMode="External"/><Relationship Id="rId1352" Type="http://schemas.openxmlformats.org/officeDocument/2006/relationships/hyperlink" Target="https://talan.bank.gov.ua/get-user-certificate/o1xrL0qkyAqthcxUjgtc" TargetMode="External"/><Relationship Id="rId1797" Type="http://schemas.openxmlformats.org/officeDocument/2006/relationships/hyperlink" Target="https://talan.bank.gov.ua/get-user-certificate/o1xrLiB3BZevQi29-ZWa" TargetMode="External"/><Relationship Id="rId89" Type="http://schemas.openxmlformats.org/officeDocument/2006/relationships/hyperlink" Target="https://talan.bank.gov.ua/get-user-certificate/o1xrL6qUaKDV0rj1FpgG" TargetMode="External"/><Relationship Id="rId1005" Type="http://schemas.openxmlformats.org/officeDocument/2006/relationships/hyperlink" Target="https://talan.bank.gov.ua/get-user-certificate/o1xrLYlcmGB7u16ejq0n" TargetMode="External"/><Relationship Id="rId1212" Type="http://schemas.openxmlformats.org/officeDocument/2006/relationships/hyperlink" Target="https://talan.bank.gov.ua/get-user-certificate/o1xrLRRsBr5Gcg9G0Cf0" TargetMode="External"/><Relationship Id="rId1657" Type="http://schemas.openxmlformats.org/officeDocument/2006/relationships/hyperlink" Target="https://talan.bank.gov.ua/get-user-certificate/o1xrLkCrUY-0tJI7jbgC" TargetMode="External"/><Relationship Id="rId1864" Type="http://schemas.openxmlformats.org/officeDocument/2006/relationships/hyperlink" Target="https://talan.bank.gov.ua/get-user-certificate/o1xrL4Xq-lMEcQI3s_cW" TargetMode="External"/><Relationship Id="rId1517" Type="http://schemas.openxmlformats.org/officeDocument/2006/relationships/hyperlink" Target="https://talan.bank.gov.ua/get-user-certificate/o1xrLX_XuEcbglgkHetf" TargetMode="External"/><Relationship Id="rId1724" Type="http://schemas.openxmlformats.org/officeDocument/2006/relationships/hyperlink" Target="https://talan.bank.gov.ua/get-user-certificate/o1xrLtMtGVbJMyNZzvUy" TargetMode="External"/><Relationship Id="rId16" Type="http://schemas.openxmlformats.org/officeDocument/2006/relationships/hyperlink" Target="https://talan.bank.gov.ua/get-user-certificate/o1xrLobiEOz2XqC84CDE" TargetMode="External"/><Relationship Id="rId1931" Type="http://schemas.openxmlformats.org/officeDocument/2006/relationships/hyperlink" Target="https://talan.bank.gov.ua/get-user-certificate/o1xrLo9ZYDPYINRxNjrC" TargetMode="External"/><Relationship Id="rId165" Type="http://schemas.openxmlformats.org/officeDocument/2006/relationships/hyperlink" Target="https://talan.bank.gov.ua/get-user-certificate/o1xrLtmmFPPdyKWPDCQW" TargetMode="External"/><Relationship Id="rId372" Type="http://schemas.openxmlformats.org/officeDocument/2006/relationships/hyperlink" Target="https://talan.bank.gov.ua/get-user-certificate/o1xrLstOztPB2iLIKwjc" TargetMode="External"/><Relationship Id="rId677" Type="http://schemas.openxmlformats.org/officeDocument/2006/relationships/hyperlink" Target="https://talan.bank.gov.ua/get-user-certificate/o1xrL7ZnNDQu2OY0b0TB" TargetMode="External"/><Relationship Id="rId232" Type="http://schemas.openxmlformats.org/officeDocument/2006/relationships/hyperlink" Target="https://talan.bank.gov.ua/get-user-certificate/o1xrLEtQVO-ExuqYhT73" TargetMode="External"/><Relationship Id="rId884" Type="http://schemas.openxmlformats.org/officeDocument/2006/relationships/hyperlink" Target="https://talan.bank.gov.ua/get-user-certificate/o1xrLTr_Kh8nPamjHiwp" TargetMode="External"/><Relationship Id="rId537" Type="http://schemas.openxmlformats.org/officeDocument/2006/relationships/hyperlink" Target="https://talan.bank.gov.ua/get-user-certificate/o1xrLWWZqiSSSL21d-RB" TargetMode="External"/><Relationship Id="rId744" Type="http://schemas.openxmlformats.org/officeDocument/2006/relationships/hyperlink" Target="https://talan.bank.gov.ua/get-user-certificate/o1xrL7iH_pMGovx_PFW-" TargetMode="External"/><Relationship Id="rId951" Type="http://schemas.openxmlformats.org/officeDocument/2006/relationships/hyperlink" Target="https://talan.bank.gov.ua/get-user-certificate/o1xrLzqSb8Xft9Sp1DLs" TargetMode="External"/><Relationship Id="rId1167" Type="http://schemas.openxmlformats.org/officeDocument/2006/relationships/hyperlink" Target="https://talan.bank.gov.ua/get-user-certificate/o1xrL1XTEqb4IILaaUj4" TargetMode="External"/><Relationship Id="rId1374" Type="http://schemas.openxmlformats.org/officeDocument/2006/relationships/hyperlink" Target="https://talan.bank.gov.ua/get-user-certificate/o1xrLOJM6C3-STlmCRZQ" TargetMode="External"/><Relationship Id="rId1581" Type="http://schemas.openxmlformats.org/officeDocument/2006/relationships/hyperlink" Target="https://talan.bank.gov.ua/get-user-certificate/o1xrL_oYJ6iXhI3x54we" TargetMode="External"/><Relationship Id="rId1679" Type="http://schemas.openxmlformats.org/officeDocument/2006/relationships/hyperlink" Target="https://talan.bank.gov.ua/get-user-certificate/o1xrLAAmknWsIWAZxBEP" TargetMode="External"/><Relationship Id="rId80" Type="http://schemas.openxmlformats.org/officeDocument/2006/relationships/hyperlink" Target="https://talan.bank.gov.ua/get-user-certificate/o1xrL9WU78wQ8RCq0WFp" TargetMode="External"/><Relationship Id="rId604" Type="http://schemas.openxmlformats.org/officeDocument/2006/relationships/hyperlink" Target="https://talan.bank.gov.ua/get-user-certificate/o1xrLxwZB3EqMbbxFZM_" TargetMode="External"/><Relationship Id="rId811" Type="http://schemas.openxmlformats.org/officeDocument/2006/relationships/hyperlink" Target="https://talan.bank.gov.ua/get-user-certificate/o1xrLh-896rYlV81ykXf" TargetMode="External"/><Relationship Id="rId1027" Type="http://schemas.openxmlformats.org/officeDocument/2006/relationships/hyperlink" Target="https://talan.bank.gov.ua/get-user-certificate/o1xrLMqaXaLlnfcBlrc2" TargetMode="External"/><Relationship Id="rId1234" Type="http://schemas.openxmlformats.org/officeDocument/2006/relationships/hyperlink" Target="https://talan.bank.gov.ua/get-user-certificate/o1xrL5cFuigKX6qGyNMN" TargetMode="External"/><Relationship Id="rId1441" Type="http://schemas.openxmlformats.org/officeDocument/2006/relationships/hyperlink" Target="https://talan.bank.gov.ua/get-user-certificate/o1xrL0mSjB2wUi7FoyZq" TargetMode="External"/><Relationship Id="rId1886" Type="http://schemas.openxmlformats.org/officeDocument/2006/relationships/hyperlink" Target="https://talan.bank.gov.ua/get-user-certificate/o1xrLcCCHcOtRkBcHY08" TargetMode="External"/><Relationship Id="rId909" Type="http://schemas.openxmlformats.org/officeDocument/2006/relationships/hyperlink" Target="https://talan.bank.gov.ua/get-user-certificate/o1xrLYoSl10H2reAHt8y" TargetMode="External"/><Relationship Id="rId1301" Type="http://schemas.openxmlformats.org/officeDocument/2006/relationships/hyperlink" Target="https://talan.bank.gov.ua/get-user-certificate/o1xrLG3MCLuV6bTNrUjA" TargetMode="External"/><Relationship Id="rId1539" Type="http://schemas.openxmlformats.org/officeDocument/2006/relationships/hyperlink" Target="https://talan.bank.gov.ua/get-user-certificate/o1xrLHE955vi-yuefhpF" TargetMode="External"/><Relationship Id="rId1746" Type="http://schemas.openxmlformats.org/officeDocument/2006/relationships/hyperlink" Target="https://talan.bank.gov.ua/get-user-certificate/o1xrL-T0X8IsR2t9tCi6" TargetMode="External"/><Relationship Id="rId38" Type="http://schemas.openxmlformats.org/officeDocument/2006/relationships/hyperlink" Target="https://talan.bank.gov.ua/get-user-certificate/o1xrLwPzojJPcYHjToHZ" TargetMode="External"/><Relationship Id="rId1606" Type="http://schemas.openxmlformats.org/officeDocument/2006/relationships/hyperlink" Target="https://talan.bank.gov.ua/get-user-certificate/o1xrLQSLFlAL5eT5FP4Y" TargetMode="External"/><Relationship Id="rId1813" Type="http://schemas.openxmlformats.org/officeDocument/2006/relationships/hyperlink" Target="https://talan.bank.gov.ua/get-user-certificate/o1xrLfKd8eQdnK6h5qys" TargetMode="External"/><Relationship Id="rId187" Type="http://schemas.openxmlformats.org/officeDocument/2006/relationships/hyperlink" Target="https://talan.bank.gov.ua/get-user-certificate/o1xrLpTUlq0WNe77hIDv" TargetMode="External"/><Relationship Id="rId394" Type="http://schemas.openxmlformats.org/officeDocument/2006/relationships/hyperlink" Target="https://talan.bank.gov.ua/get-user-certificate/o1xrLUJqx9iLPED7yF2Q" TargetMode="External"/><Relationship Id="rId254" Type="http://schemas.openxmlformats.org/officeDocument/2006/relationships/hyperlink" Target="https://talan.bank.gov.ua/get-user-certificate/o1xrLmTZ_8sJonUR5J-F" TargetMode="External"/><Relationship Id="rId699" Type="http://schemas.openxmlformats.org/officeDocument/2006/relationships/hyperlink" Target="https://talan.bank.gov.ua/get-user-certificate/o1xrLZjlEtgWHWCN0jCa" TargetMode="External"/><Relationship Id="rId1091" Type="http://schemas.openxmlformats.org/officeDocument/2006/relationships/hyperlink" Target="https://talan.bank.gov.ua/get-user-certificate/o1xrL9DKOqUoeiRtVk9y" TargetMode="External"/><Relationship Id="rId114" Type="http://schemas.openxmlformats.org/officeDocument/2006/relationships/hyperlink" Target="https://talan.bank.gov.ua/get-user-certificate/o1xrLlrlAbKI4qiBPxDS" TargetMode="External"/><Relationship Id="rId461" Type="http://schemas.openxmlformats.org/officeDocument/2006/relationships/hyperlink" Target="https://talan.bank.gov.ua/get-user-certificate/o1xrLQhZMG4CBMIcmECQ" TargetMode="External"/><Relationship Id="rId559" Type="http://schemas.openxmlformats.org/officeDocument/2006/relationships/hyperlink" Target="https://talan.bank.gov.ua/get-user-certificate/o1xrLUEuweMAl_W7tESU" TargetMode="External"/><Relationship Id="rId766" Type="http://schemas.openxmlformats.org/officeDocument/2006/relationships/hyperlink" Target="https://talan.bank.gov.ua/get-user-certificate/o1xrLKu9JgqYdXHjeyHC" TargetMode="External"/><Relationship Id="rId1189" Type="http://schemas.openxmlformats.org/officeDocument/2006/relationships/hyperlink" Target="https://talan.bank.gov.ua/get-user-certificate/o1xrLoaLXt-cc-_ZQelh" TargetMode="External"/><Relationship Id="rId1396" Type="http://schemas.openxmlformats.org/officeDocument/2006/relationships/hyperlink" Target="https://talan.bank.gov.ua/get-user-certificate/o1xrLAsGEC8cKp_suwKN" TargetMode="External"/><Relationship Id="rId321" Type="http://schemas.openxmlformats.org/officeDocument/2006/relationships/hyperlink" Target="https://talan.bank.gov.ua/get-user-certificate/o1xrLgaELXgYI63s7yFu" TargetMode="External"/><Relationship Id="rId419" Type="http://schemas.openxmlformats.org/officeDocument/2006/relationships/hyperlink" Target="https://talan.bank.gov.ua/get-user-certificate/o1xrLQ8b6ZsD627SLq95" TargetMode="External"/><Relationship Id="rId626" Type="http://schemas.openxmlformats.org/officeDocument/2006/relationships/hyperlink" Target="https://talan.bank.gov.ua/get-user-certificate/o1xrLiPovMS277M1JDz3" TargetMode="External"/><Relationship Id="rId973" Type="http://schemas.openxmlformats.org/officeDocument/2006/relationships/hyperlink" Target="https://talan.bank.gov.ua/get-user-certificate/o1xrLGp1LT0tRZ3Sr3zu" TargetMode="External"/><Relationship Id="rId1049" Type="http://schemas.openxmlformats.org/officeDocument/2006/relationships/hyperlink" Target="https://talan.bank.gov.ua/get-user-certificate/o1xrLk0ITbCAk0iGSsog" TargetMode="External"/><Relationship Id="rId1256" Type="http://schemas.openxmlformats.org/officeDocument/2006/relationships/hyperlink" Target="https://talan.bank.gov.ua/get-user-certificate/o1xrLMWXX0UDD-Rb80SO" TargetMode="External"/><Relationship Id="rId833" Type="http://schemas.openxmlformats.org/officeDocument/2006/relationships/hyperlink" Target="https://talan.bank.gov.ua/get-user-certificate/o1xrL_0SICSTKd_BIHsz" TargetMode="External"/><Relationship Id="rId1116" Type="http://schemas.openxmlformats.org/officeDocument/2006/relationships/hyperlink" Target="https://talan.bank.gov.ua/get-user-certificate/o1xrLdk848YeK_ufDuUf" TargetMode="External"/><Relationship Id="rId1463" Type="http://schemas.openxmlformats.org/officeDocument/2006/relationships/hyperlink" Target="https://talan.bank.gov.ua/get-user-certificate/o1xrLp2wNdKxI1HYJiAt" TargetMode="External"/><Relationship Id="rId1670" Type="http://schemas.openxmlformats.org/officeDocument/2006/relationships/hyperlink" Target="https://talan.bank.gov.ua/get-user-certificate/o1xrLE-ypO-9RHogIwb3" TargetMode="External"/><Relationship Id="rId1768" Type="http://schemas.openxmlformats.org/officeDocument/2006/relationships/hyperlink" Target="https://talan.bank.gov.ua/get-user-certificate/o1xrLx-zCVUwZkH-KW6S" TargetMode="External"/><Relationship Id="rId900" Type="http://schemas.openxmlformats.org/officeDocument/2006/relationships/hyperlink" Target="https://talan.bank.gov.ua/get-user-certificate/o1xrL_tEpib0vf9PHovY" TargetMode="External"/><Relationship Id="rId1323" Type="http://schemas.openxmlformats.org/officeDocument/2006/relationships/hyperlink" Target="https://talan.bank.gov.ua/get-user-certificate/o1xrLinu-1pPL1m3u4fk" TargetMode="External"/><Relationship Id="rId1530" Type="http://schemas.openxmlformats.org/officeDocument/2006/relationships/hyperlink" Target="https://talan.bank.gov.ua/get-user-certificate/o1xrLMO7TVu1Zuwwn8u2" TargetMode="External"/><Relationship Id="rId1628" Type="http://schemas.openxmlformats.org/officeDocument/2006/relationships/hyperlink" Target="https://talan.bank.gov.ua/get-user-certificate/o1xrLthldL_WKXy2Z9Ft" TargetMode="External"/><Relationship Id="rId1835" Type="http://schemas.openxmlformats.org/officeDocument/2006/relationships/hyperlink" Target="https://talan.bank.gov.ua/get-user-certificate/o1xrLVxkgtBT2zs7LGnF" TargetMode="External"/><Relationship Id="rId1902" Type="http://schemas.openxmlformats.org/officeDocument/2006/relationships/hyperlink" Target="https://talan.bank.gov.ua/get-user-certificate/o1xrLtYIvyW8whn2xOGp" TargetMode="External"/><Relationship Id="rId276" Type="http://schemas.openxmlformats.org/officeDocument/2006/relationships/hyperlink" Target="https://talan.bank.gov.ua/get-user-certificate/o1xrLCE2F5P5ncfQeSaH" TargetMode="External"/><Relationship Id="rId483" Type="http://schemas.openxmlformats.org/officeDocument/2006/relationships/hyperlink" Target="https://talan.bank.gov.ua/get-user-certificate/o1xrL4mtIgcAS8SlgvxV" TargetMode="External"/><Relationship Id="rId690" Type="http://schemas.openxmlformats.org/officeDocument/2006/relationships/hyperlink" Target="https://talan.bank.gov.ua/get-user-certificate/o1xrLdStvyRXo1sHPUK3" TargetMode="External"/><Relationship Id="rId136" Type="http://schemas.openxmlformats.org/officeDocument/2006/relationships/hyperlink" Target="https://talan.bank.gov.ua/get-user-certificate/o1xrLroq3dxmDTOBcqDq" TargetMode="External"/><Relationship Id="rId343" Type="http://schemas.openxmlformats.org/officeDocument/2006/relationships/hyperlink" Target="https://talan.bank.gov.ua/get-user-certificate/o1xrLfB0G6llYc_Up5Gc" TargetMode="External"/><Relationship Id="rId550" Type="http://schemas.openxmlformats.org/officeDocument/2006/relationships/hyperlink" Target="https://talan.bank.gov.ua/get-user-certificate/o1xrLXhJrKe1khmVpY9N" TargetMode="External"/><Relationship Id="rId788" Type="http://schemas.openxmlformats.org/officeDocument/2006/relationships/hyperlink" Target="https://talan.bank.gov.ua/get-user-certificate/o1xrLv7qAFlZYAqCYOJA" TargetMode="External"/><Relationship Id="rId995" Type="http://schemas.openxmlformats.org/officeDocument/2006/relationships/hyperlink" Target="https://talan.bank.gov.ua/get-user-certificate/o1xrLh-a2y_oDnzXl4j8" TargetMode="External"/><Relationship Id="rId1180" Type="http://schemas.openxmlformats.org/officeDocument/2006/relationships/hyperlink" Target="https://talan.bank.gov.ua/get-user-certificate/o1xrLwHM67U0SWWrowSz" TargetMode="External"/><Relationship Id="rId203" Type="http://schemas.openxmlformats.org/officeDocument/2006/relationships/hyperlink" Target="https://talan.bank.gov.ua/get-user-certificate/o1xrLJWyNh8HT4fanUPO" TargetMode="External"/><Relationship Id="rId648" Type="http://schemas.openxmlformats.org/officeDocument/2006/relationships/hyperlink" Target="https://talan.bank.gov.ua/get-user-certificate/o1xrLKfFbinnEFL-UB1q" TargetMode="External"/><Relationship Id="rId855" Type="http://schemas.openxmlformats.org/officeDocument/2006/relationships/hyperlink" Target="https://talan.bank.gov.ua/get-user-certificate/o1xrLRMd1Gfd5psBsHYF" TargetMode="External"/><Relationship Id="rId1040" Type="http://schemas.openxmlformats.org/officeDocument/2006/relationships/hyperlink" Target="https://talan.bank.gov.ua/get-user-certificate/o1xrLNjlSTg-OGBCVnz4" TargetMode="External"/><Relationship Id="rId1278" Type="http://schemas.openxmlformats.org/officeDocument/2006/relationships/hyperlink" Target="https://talan.bank.gov.ua/get-user-certificate/o1xrLwTbGSbClV0JI2Im" TargetMode="External"/><Relationship Id="rId1485" Type="http://schemas.openxmlformats.org/officeDocument/2006/relationships/hyperlink" Target="https://talan.bank.gov.ua/get-user-certificate/o1xrL8_cmP493az_GJsc" TargetMode="External"/><Relationship Id="rId1692" Type="http://schemas.openxmlformats.org/officeDocument/2006/relationships/hyperlink" Target="https://talan.bank.gov.ua/get-user-certificate/o1xrLi5ld2t_yLJ5FCEW" TargetMode="External"/><Relationship Id="rId410" Type="http://schemas.openxmlformats.org/officeDocument/2006/relationships/hyperlink" Target="https://talan.bank.gov.ua/get-user-certificate/o1xrLvn7WsfNmrQDFw3O" TargetMode="External"/><Relationship Id="rId508" Type="http://schemas.openxmlformats.org/officeDocument/2006/relationships/hyperlink" Target="https://talan.bank.gov.ua/get-user-certificate/o1xrLyCTtwsrs2JkyY-K" TargetMode="External"/><Relationship Id="rId715" Type="http://schemas.openxmlformats.org/officeDocument/2006/relationships/hyperlink" Target="https://talan.bank.gov.ua/get-user-certificate/o1xrLMybE38CZbknS4t6" TargetMode="External"/><Relationship Id="rId922" Type="http://schemas.openxmlformats.org/officeDocument/2006/relationships/hyperlink" Target="https://talan.bank.gov.ua/get-user-certificate/o1xrLIGVJgreh9sGahmz" TargetMode="External"/><Relationship Id="rId1138" Type="http://schemas.openxmlformats.org/officeDocument/2006/relationships/hyperlink" Target="https://talan.bank.gov.ua/get-user-certificate/o1xrLNuHxze8U54fJmNU" TargetMode="External"/><Relationship Id="rId1345" Type="http://schemas.openxmlformats.org/officeDocument/2006/relationships/hyperlink" Target="https://talan.bank.gov.ua/get-user-certificate/o1xrLPwpxOCutOauGk7a" TargetMode="External"/><Relationship Id="rId1552" Type="http://schemas.openxmlformats.org/officeDocument/2006/relationships/hyperlink" Target="https://talan.bank.gov.ua/get-user-certificate/o1xrLFDCoGAmeXQ0xd-X" TargetMode="External"/><Relationship Id="rId1205" Type="http://schemas.openxmlformats.org/officeDocument/2006/relationships/hyperlink" Target="https://talan.bank.gov.ua/get-user-certificate/o1xrLkNk3VDVcZ7JSGFt" TargetMode="External"/><Relationship Id="rId1857" Type="http://schemas.openxmlformats.org/officeDocument/2006/relationships/hyperlink" Target="https://talan.bank.gov.ua/get-user-certificate/o1xrLGShNaQSIZd5gw2h" TargetMode="External"/><Relationship Id="rId51" Type="http://schemas.openxmlformats.org/officeDocument/2006/relationships/hyperlink" Target="https://talan.bank.gov.ua/get-user-certificate/o1xrLnmaCzZW4ROG8K7L" TargetMode="External"/><Relationship Id="rId1412" Type="http://schemas.openxmlformats.org/officeDocument/2006/relationships/hyperlink" Target="https://talan.bank.gov.ua/get-user-certificate/o1xrLJ3o-PRyuG4iY5VY" TargetMode="External"/><Relationship Id="rId1717" Type="http://schemas.openxmlformats.org/officeDocument/2006/relationships/hyperlink" Target="https://talan.bank.gov.ua/get-user-certificate/o1xrLk9EMb-mi8mcGfHu" TargetMode="External"/><Relationship Id="rId1924" Type="http://schemas.openxmlformats.org/officeDocument/2006/relationships/hyperlink" Target="https://talan.bank.gov.ua/get-user-certificate/o1xrL-DMkP9FYHzUMAWs" TargetMode="External"/><Relationship Id="rId298" Type="http://schemas.openxmlformats.org/officeDocument/2006/relationships/hyperlink" Target="https://talan.bank.gov.ua/get-user-certificate/o1xrL3JAsVyjL-OsKXRI" TargetMode="External"/><Relationship Id="rId158" Type="http://schemas.openxmlformats.org/officeDocument/2006/relationships/hyperlink" Target="https://talan.bank.gov.ua/get-user-certificate/o1xrL1quReltKDUc2G7u" TargetMode="External"/><Relationship Id="rId365" Type="http://schemas.openxmlformats.org/officeDocument/2006/relationships/hyperlink" Target="https://talan.bank.gov.ua/get-user-certificate/o1xrLj1vlJJO-CYP9AFK" TargetMode="External"/><Relationship Id="rId572" Type="http://schemas.openxmlformats.org/officeDocument/2006/relationships/hyperlink" Target="https://talan.bank.gov.ua/get-user-certificate/o1xrLG8OGxvTmrpA8yl9" TargetMode="External"/><Relationship Id="rId225" Type="http://schemas.openxmlformats.org/officeDocument/2006/relationships/hyperlink" Target="https://talan.bank.gov.ua/get-user-certificate/o1xrLJYZ-pjFhQaPylm5" TargetMode="External"/><Relationship Id="rId432" Type="http://schemas.openxmlformats.org/officeDocument/2006/relationships/hyperlink" Target="https://talan.bank.gov.ua/get-user-certificate/o1xrLDRIchEzF2TkNPZc" TargetMode="External"/><Relationship Id="rId877" Type="http://schemas.openxmlformats.org/officeDocument/2006/relationships/hyperlink" Target="https://talan.bank.gov.ua/get-user-certificate/o1xrLf4PBAu4d8i2CPTK" TargetMode="External"/><Relationship Id="rId1062" Type="http://schemas.openxmlformats.org/officeDocument/2006/relationships/hyperlink" Target="https://talan.bank.gov.ua/get-user-certificate/o1xrL7h6eVBZgPE0wBeM" TargetMode="External"/><Relationship Id="rId737" Type="http://schemas.openxmlformats.org/officeDocument/2006/relationships/hyperlink" Target="https://talan.bank.gov.ua/get-user-certificate/o1xrLRi_58kgXtADw0em" TargetMode="External"/><Relationship Id="rId944" Type="http://schemas.openxmlformats.org/officeDocument/2006/relationships/hyperlink" Target="https://talan.bank.gov.ua/get-user-certificate/o1xrL_fMALIwDMi96RO6" TargetMode="External"/><Relationship Id="rId1367" Type="http://schemas.openxmlformats.org/officeDocument/2006/relationships/hyperlink" Target="https://talan.bank.gov.ua/get-user-certificate/o1xrLmDfyaW6vo0Yyyp1" TargetMode="External"/><Relationship Id="rId1574" Type="http://schemas.openxmlformats.org/officeDocument/2006/relationships/hyperlink" Target="https://talan.bank.gov.ua/get-user-certificate/o1xrLlHI2syeCfiWKaJg" TargetMode="External"/><Relationship Id="rId1781" Type="http://schemas.openxmlformats.org/officeDocument/2006/relationships/hyperlink" Target="https://talan.bank.gov.ua/get-user-certificate/o1xrLAj5r-s6HpRaCy4p" TargetMode="External"/><Relationship Id="rId73" Type="http://schemas.openxmlformats.org/officeDocument/2006/relationships/hyperlink" Target="https://talan.bank.gov.ua/get-user-certificate/o1xrLz-Gz7xcY1pjWbV1" TargetMode="External"/><Relationship Id="rId804" Type="http://schemas.openxmlformats.org/officeDocument/2006/relationships/hyperlink" Target="https://talan.bank.gov.ua/get-user-certificate/o1xrLqnV6cXTLbiOt01y" TargetMode="External"/><Relationship Id="rId1227" Type="http://schemas.openxmlformats.org/officeDocument/2006/relationships/hyperlink" Target="https://talan.bank.gov.ua/get-user-certificate/o1xrLvUaB2wVJwFdfgLV" TargetMode="External"/><Relationship Id="rId1434" Type="http://schemas.openxmlformats.org/officeDocument/2006/relationships/hyperlink" Target="https://talan.bank.gov.ua/get-user-certificate/o1xrLeFMMqTHNHOfxXRw" TargetMode="External"/><Relationship Id="rId1641" Type="http://schemas.openxmlformats.org/officeDocument/2006/relationships/hyperlink" Target="https://talan.bank.gov.ua/get-user-certificate/o1xrLldzlIFqSCp4k2KM" TargetMode="External"/><Relationship Id="rId1879" Type="http://schemas.openxmlformats.org/officeDocument/2006/relationships/hyperlink" Target="https://talan.bank.gov.ua/get-user-certificate/o1xrLjhc61o-slcbAOzZ" TargetMode="External"/><Relationship Id="rId1501" Type="http://schemas.openxmlformats.org/officeDocument/2006/relationships/hyperlink" Target="https://talan.bank.gov.ua/get-user-certificate/o1xrLRi1dlPE1eWqidaW" TargetMode="External"/><Relationship Id="rId1739" Type="http://schemas.openxmlformats.org/officeDocument/2006/relationships/hyperlink" Target="https://talan.bank.gov.ua/get-user-certificate/o1xrLLBhYv0ScIDqsdTr" TargetMode="External"/><Relationship Id="rId1806" Type="http://schemas.openxmlformats.org/officeDocument/2006/relationships/hyperlink" Target="https://talan.bank.gov.ua/get-user-certificate/o1xrLZmAdS2fGBlKEihB" TargetMode="External"/><Relationship Id="rId387" Type="http://schemas.openxmlformats.org/officeDocument/2006/relationships/hyperlink" Target="https://talan.bank.gov.ua/get-user-certificate/o1xrLuCaOgzYknED_ibg" TargetMode="External"/><Relationship Id="rId594" Type="http://schemas.openxmlformats.org/officeDocument/2006/relationships/hyperlink" Target="https://talan.bank.gov.ua/get-user-certificate/o1xrLZ-Nnvq-styStrnk" TargetMode="External"/><Relationship Id="rId247" Type="http://schemas.openxmlformats.org/officeDocument/2006/relationships/hyperlink" Target="https://talan.bank.gov.ua/get-user-certificate/o1xrLwwjV1kqjPPXAoRl" TargetMode="External"/><Relationship Id="rId899" Type="http://schemas.openxmlformats.org/officeDocument/2006/relationships/hyperlink" Target="https://talan.bank.gov.ua/get-user-certificate/o1xrLaAJOge6QDiRofQu" TargetMode="External"/><Relationship Id="rId1084" Type="http://schemas.openxmlformats.org/officeDocument/2006/relationships/hyperlink" Target="https://talan.bank.gov.ua/get-user-certificate/o1xrL-O12bDLmMcr0d6e" TargetMode="External"/><Relationship Id="rId107" Type="http://schemas.openxmlformats.org/officeDocument/2006/relationships/hyperlink" Target="https://talan.bank.gov.ua/get-user-certificate/o1xrLledU5ZAPlfEe_XO" TargetMode="External"/><Relationship Id="rId454" Type="http://schemas.openxmlformats.org/officeDocument/2006/relationships/hyperlink" Target="https://talan.bank.gov.ua/get-user-certificate/o1xrLuQVgYUy7zCWfEud" TargetMode="External"/><Relationship Id="rId661" Type="http://schemas.openxmlformats.org/officeDocument/2006/relationships/hyperlink" Target="https://talan.bank.gov.ua/get-user-certificate/o1xrL85bkpf6glJwmkuk" TargetMode="External"/><Relationship Id="rId759" Type="http://schemas.openxmlformats.org/officeDocument/2006/relationships/hyperlink" Target="https://talan.bank.gov.ua/get-user-certificate/o1xrL0gHYwySM8cW4stg" TargetMode="External"/><Relationship Id="rId966" Type="http://schemas.openxmlformats.org/officeDocument/2006/relationships/hyperlink" Target="https://talan.bank.gov.ua/get-user-certificate/o1xrLcojfA5de_NxJ_JA" TargetMode="External"/><Relationship Id="rId1291" Type="http://schemas.openxmlformats.org/officeDocument/2006/relationships/hyperlink" Target="https://talan.bank.gov.ua/get-user-certificate/o1xrLjkgWbdBW412nYO9" TargetMode="External"/><Relationship Id="rId1389" Type="http://schemas.openxmlformats.org/officeDocument/2006/relationships/hyperlink" Target="https://talan.bank.gov.ua/get-user-certificate/o1xrLrP0bl6k60-MNS5C" TargetMode="External"/><Relationship Id="rId1596" Type="http://schemas.openxmlformats.org/officeDocument/2006/relationships/hyperlink" Target="https://talan.bank.gov.ua/get-user-certificate/o1xrLM-PgDa884f9GWyU" TargetMode="External"/><Relationship Id="rId314" Type="http://schemas.openxmlformats.org/officeDocument/2006/relationships/hyperlink" Target="https://talan.bank.gov.ua/get-user-certificate/o1xrLwQKmE1tP09tLiEs" TargetMode="External"/><Relationship Id="rId521" Type="http://schemas.openxmlformats.org/officeDocument/2006/relationships/hyperlink" Target="https://talan.bank.gov.ua/get-user-certificate/o1xrLSfYWI2zNgruaxDh" TargetMode="External"/><Relationship Id="rId619" Type="http://schemas.openxmlformats.org/officeDocument/2006/relationships/hyperlink" Target="https://talan.bank.gov.ua/get-user-certificate/o1xrLZFNFxzFCLY3kgzg" TargetMode="External"/><Relationship Id="rId1151" Type="http://schemas.openxmlformats.org/officeDocument/2006/relationships/hyperlink" Target="https://talan.bank.gov.ua/get-user-certificate/o1xrLL_lTViDSLKlTT6z" TargetMode="External"/><Relationship Id="rId1249" Type="http://schemas.openxmlformats.org/officeDocument/2006/relationships/hyperlink" Target="https://talan.bank.gov.ua/get-user-certificate/o1xrL9E03w8ZW5UkIWrj" TargetMode="External"/><Relationship Id="rId95" Type="http://schemas.openxmlformats.org/officeDocument/2006/relationships/hyperlink" Target="https://talan.bank.gov.ua/get-user-certificate/o1xrL-bYl8QGBSHl2r-t" TargetMode="External"/><Relationship Id="rId826" Type="http://schemas.openxmlformats.org/officeDocument/2006/relationships/hyperlink" Target="https://talan.bank.gov.ua/get-user-certificate/o1xrLbD5NhzoIxydcdsT" TargetMode="External"/><Relationship Id="rId1011" Type="http://schemas.openxmlformats.org/officeDocument/2006/relationships/hyperlink" Target="https://talan.bank.gov.ua/get-user-certificate/o1xrLD4UEATr470nUG3-" TargetMode="External"/><Relationship Id="rId1109" Type="http://schemas.openxmlformats.org/officeDocument/2006/relationships/hyperlink" Target="https://talan.bank.gov.ua/get-user-certificate/o1xrLoYYJr7WZhPf8dWr" TargetMode="External"/><Relationship Id="rId1456" Type="http://schemas.openxmlformats.org/officeDocument/2006/relationships/hyperlink" Target="https://talan.bank.gov.ua/get-user-certificate/o1xrLAR1cpRHoxxcs8o8" TargetMode="External"/><Relationship Id="rId1663" Type="http://schemas.openxmlformats.org/officeDocument/2006/relationships/hyperlink" Target="https://talan.bank.gov.ua/get-user-certificate/o1xrL7Gz4V6EGXpprnhb" TargetMode="External"/><Relationship Id="rId1870" Type="http://schemas.openxmlformats.org/officeDocument/2006/relationships/hyperlink" Target="https://talan.bank.gov.ua/get-user-certificate/o1xrLDGmQjEyd6ZmcG22" TargetMode="External"/><Relationship Id="rId1316" Type="http://schemas.openxmlformats.org/officeDocument/2006/relationships/hyperlink" Target="https://talan.bank.gov.ua/get-user-certificate/o1xrL1HHueMzjpie0x74" TargetMode="External"/><Relationship Id="rId1523" Type="http://schemas.openxmlformats.org/officeDocument/2006/relationships/hyperlink" Target="https://talan.bank.gov.ua/get-user-certificate/o1xrLYvtvxnqW7ZY3o-9" TargetMode="External"/><Relationship Id="rId1730" Type="http://schemas.openxmlformats.org/officeDocument/2006/relationships/hyperlink" Target="https://talan.bank.gov.ua/get-user-certificate/o1xrLaB-doojTJxjmoXX" TargetMode="External"/><Relationship Id="rId22" Type="http://schemas.openxmlformats.org/officeDocument/2006/relationships/hyperlink" Target="https://talan.bank.gov.ua/get-user-certificate/o1xrLOw-9r_Bvdnpu_nP" TargetMode="External"/><Relationship Id="rId1828" Type="http://schemas.openxmlformats.org/officeDocument/2006/relationships/hyperlink" Target="https://talan.bank.gov.ua/get-user-certificate/o1xrLsD3bjvmxN1LbbAO" TargetMode="External"/><Relationship Id="rId171" Type="http://schemas.openxmlformats.org/officeDocument/2006/relationships/hyperlink" Target="https://talan.bank.gov.ua/get-user-certificate/o1xrLdL59Cj2NXRSdeHy" TargetMode="External"/><Relationship Id="rId269" Type="http://schemas.openxmlformats.org/officeDocument/2006/relationships/hyperlink" Target="https://talan.bank.gov.ua/get-user-certificate/o1xrLHcKaeEtEsv-5AWy" TargetMode="External"/><Relationship Id="rId476" Type="http://schemas.openxmlformats.org/officeDocument/2006/relationships/hyperlink" Target="https://talan.bank.gov.ua/get-user-certificate/o1xrLIKZ8NGLzN37Y18c" TargetMode="External"/><Relationship Id="rId683" Type="http://schemas.openxmlformats.org/officeDocument/2006/relationships/hyperlink" Target="https://talan.bank.gov.ua/get-user-certificate/o1xrLZXy_81iXYXUBUj5" TargetMode="External"/><Relationship Id="rId890" Type="http://schemas.openxmlformats.org/officeDocument/2006/relationships/hyperlink" Target="https://talan.bank.gov.ua/get-user-certificate/o1xrLm-QaKfdd_ndReka" TargetMode="External"/><Relationship Id="rId129" Type="http://schemas.openxmlformats.org/officeDocument/2006/relationships/hyperlink" Target="https://talan.bank.gov.ua/get-user-certificate/o1xrLob_XL6f0XtMp__s" TargetMode="External"/><Relationship Id="rId336" Type="http://schemas.openxmlformats.org/officeDocument/2006/relationships/hyperlink" Target="https://talan.bank.gov.ua/get-user-certificate/o1xrLrzKWkON97nAHB5f" TargetMode="External"/><Relationship Id="rId543" Type="http://schemas.openxmlformats.org/officeDocument/2006/relationships/hyperlink" Target="https://talan.bank.gov.ua/get-user-certificate/o1xrL4Hwkiqqfn8yX9RW" TargetMode="External"/><Relationship Id="rId988" Type="http://schemas.openxmlformats.org/officeDocument/2006/relationships/hyperlink" Target="https://talan.bank.gov.ua/get-user-certificate/o1xrLmcz3lWqZ4Rt7w16" TargetMode="External"/><Relationship Id="rId1173" Type="http://schemas.openxmlformats.org/officeDocument/2006/relationships/hyperlink" Target="https://talan.bank.gov.ua/get-user-certificate/o1xrLQS-piz7bK0A49Pk" TargetMode="External"/><Relationship Id="rId1380" Type="http://schemas.openxmlformats.org/officeDocument/2006/relationships/hyperlink" Target="https://talan.bank.gov.ua/get-user-certificate/o1xrLw9nB1w5dqF_MAde" TargetMode="External"/><Relationship Id="rId403" Type="http://schemas.openxmlformats.org/officeDocument/2006/relationships/hyperlink" Target="https://talan.bank.gov.ua/get-user-certificate/o1xrLGks2-PoaiJUflfi" TargetMode="External"/><Relationship Id="rId750" Type="http://schemas.openxmlformats.org/officeDocument/2006/relationships/hyperlink" Target="https://talan.bank.gov.ua/get-user-certificate/o1xrLK1mwQAJUWB1m4Zm" TargetMode="External"/><Relationship Id="rId848" Type="http://schemas.openxmlformats.org/officeDocument/2006/relationships/hyperlink" Target="https://talan.bank.gov.ua/get-user-certificate/o1xrLEVtesytsmpBHLKk" TargetMode="External"/><Relationship Id="rId1033" Type="http://schemas.openxmlformats.org/officeDocument/2006/relationships/hyperlink" Target="https://talan.bank.gov.ua/get-user-certificate/o1xrL_tVIaGrw1xZofVb" TargetMode="External"/><Relationship Id="rId1478" Type="http://schemas.openxmlformats.org/officeDocument/2006/relationships/hyperlink" Target="https://talan.bank.gov.ua/get-user-certificate/o1xrL9XTW-xwMrbwVX0a" TargetMode="External"/><Relationship Id="rId1685" Type="http://schemas.openxmlformats.org/officeDocument/2006/relationships/hyperlink" Target="https://talan.bank.gov.ua/get-user-certificate/o1xrL2F9iiit1TNJObVQ" TargetMode="External"/><Relationship Id="rId1892" Type="http://schemas.openxmlformats.org/officeDocument/2006/relationships/hyperlink" Target="https://talan.bank.gov.ua/get-user-certificate/o1xrLRR-GfwZGHLDXhyx" TargetMode="External"/><Relationship Id="rId610" Type="http://schemas.openxmlformats.org/officeDocument/2006/relationships/hyperlink" Target="https://talan.bank.gov.ua/get-user-certificate/o1xrL79MXbfXNKx5MeNz" TargetMode="External"/><Relationship Id="rId708" Type="http://schemas.openxmlformats.org/officeDocument/2006/relationships/hyperlink" Target="https://talan.bank.gov.ua/get-user-certificate/o1xrLkO8FcIUx3XbPo6a" TargetMode="External"/><Relationship Id="rId915" Type="http://schemas.openxmlformats.org/officeDocument/2006/relationships/hyperlink" Target="https://talan.bank.gov.ua/get-user-certificate/o1xrLh0is4FgH-uVRqIy" TargetMode="External"/><Relationship Id="rId1240" Type="http://schemas.openxmlformats.org/officeDocument/2006/relationships/hyperlink" Target="https://talan.bank.gov.ua/get-user-certificate/o1xrLj8cNY6khE4mn14h" TargetMode="External"/><Relationship Id="rId1338" Type="http://schemas.openxmlformats.org/officeDocument/2006/relationships/hyperlink" Target="https://talan.bank.gov.ua/get-user-certificate/o1xrLF91GpUO3Fadl8c5" TargetMode="External"/><Relationship Id="rId1545" Type="http://schemas.openxmlformats.org/officeDocument/2006/relationships/hyperlink" Target="https://talan.bank.gov.ua/get-user-certificate/o1xrL5vDW1VTKwyK8mHh" TargetMode="External"/><Relationship Id="rId1100" Type="http://schemas.openxmlformats.org/officeDocument/2006/relationships/hyperlink" Target="https://talan.bank.gov.ua/get-user-certificate/o1xrLU6abSN7eFRoHI_b" TargetMode="External"/><Relationship Id="rId1405" Type="http://schemas.openxmlformats.org/officeDocument/2006/relationships/hyperlink" Target="https://talan.bank.gov.ua/get-user-certificate/o1xrLTNbRSFYV_ZwzoHv" TargetMode="External"/><Relationship Id="rId1752" Type="http://schemas.openxmlformats.org/officeDocument/2006/relationships/hyperlink" Target="https://talan.bank.gov.ua/get-user-certificate/o1xrLrJooqTN4lqOStRh" TargetMode="External"/><Relationship Id="rId44" Type="http://schemas.openxmlformats.org/officeDocument/2006/relationships/hyperlink" Target="https://talan.bank.gov.ua/get-user-certificate/o1xrLZitiaOU320LN7pm" TargetMode="External"/><Relationship Id="rId1612" Type="http://schemas.openxmlformats.org/officeDocument/2006/relationships/hyperlink" Target="https://talan.bank.gov.ua/get-user-certificate/o1xrLGhjzp0EqLVBOD1n" TargetMode="External"/><Relationship Id="rId1917" Type="http://schemas.openxmlformats.org/officeDocument/2006/relationships/hyperlink" Target="https://talan.bank.gov.ua/get-user-certificate/o1xrLKzws_dUZscWKXN7" TargetMode="External"/><Relationship Id="rId193" Type="http://schemas.openxmlformats.org/officeDocument/2006/relationships/hyperlink" Target="https://talan.bank.gov.ua/get-user-certificate/o1xrLGzMRC2Tj7WTBs3L" TargetMode="External"/><Relationship Id="rId498" Type="http://schemas.openxmlformats.org/officeDocument/2006/relationships/hyperlink" Target="https://talan.bank.gov.ua/get-user-certificate/o1xrL8uQ3WhHk3P0F-38" TargetMode="External"/><Relationship Id="rId260" Type="http://schemas.openxmlformats.org/officeDocument/2006/relationships/hyperlink" Target="https://talan.bank.gov.ua/get-user-certificate/o1xrLzsUwktb8svMMZ6k" TargetMode="External"/><Relationship Id="rId120" Type="http://schemas.openxmlformats.org/officeDocument/2006/relationships/hyperlink" Target="https://talan.bank.gov.ua/get-user-certificate/o1xrLgKtXn0w0ofG8eED" TargetMode="External"/><Relationship Id="rId358" Type="http://schemas.openxmlformats.org/officeDocument/2006/relationships/hyperlink" Target="https://talan.bank.gov.ua/get-user-certificate/o1xrLlipsdNIW9t54GoE" TargetMode="External"/><Relationship Id="rId565" Type="http://schemas.openxmlformats.org/officeDocument/2006/relationships/hyperlink" Target="https://talan.bank.gov.ua/get-user-certificate/o1xrLH4TL8Zh1tGzxyQ8" TargetMode="External"/><Relationship Id="rId772" Type="http://schemas.openxmlformats.org/officeDocument/2006/relationships/hyperlink" Target="https://talan.bank.gov.ua/get-user-certificate/o1xrLKDscmePlVvlZE3K" TargetMode="External"/><Relationship Id="rId1195" Type="http://schemas.openxmlformats.org/officeDocument/2006/relationships/hyperlink" Target="https://talan.bank.gov.ua/get-user-certificate/o1xrLHrGxW1chRbl0qRF" TargetMode="External"/><Relationship Id="rId218" Type="http://schemas.openxmlformats.org/officeDocument/2006/relationships/hyperlink" Target="https://talan.bank.gov.ua/get-user-certificate/o1xrL4wOhWaeFa6nBfaH" TargetMode="External"/><Relationship Id="rId425" Type="http://schemas.openxmlformats.org/officeDocument/2006/relationships/hyperlink" Target="https://talan.bank.gov.ua/get-user-certificate/o1xrLONKKFWZYBH_3I_d" TargetMode="External"/><Relationship Id="rId632" Type="http://schemas.openxmlformats.org/officeDocument/2006/relationships/hyperlink" Target="https://talan.bank.gov.ua/get-user-certificate/o1xrLez2Nt9ntzNNew2a" TargetMode="External"/><Relationship Id="rId1055" Type="http://schemas.openxmlformats.org/officeDocument/2006/relationships/hyperlink" Target="https://talan.bank.gov.ua/get-user-certificate/o1xrL8RZTHFELrQvdp0C" TargetMode="External"/><Relationship Id="rId1262" Type="http://schemas.openxmlformats.org/officeDocument/2006/relationships/hyperlink" Target="https://talan.bank.gov.ua/get-user-certificate/o1xrL1qhMfRfe3iwD-RX" TargetMode="External"/><Relationship Id="rId937" Type="http://schemas.openxmlformats.org/officeDocument/2006/relationships/hyperlink" Target="https://talan.bank.gov.ua/get-user-certificate/o1xrLCY_cc-2Ttf5KQjy" TargetMode="External"/><Relationship Id="rId1122" Type="http://schemas.openxmlformats.org/officeDocument/2006/relationships/hyperlink" Target="https://talan.bank.gov.ua/get-user-certificate/o1xrLbXMbumQbuYg341Z" TargetMode="External"/><Relationship Id="rId1567" Type="http://schemas.openxmlformats.org/officeDocument/2006/relationships/hyperlink" Target="https://talan.bank.gov.ua/get-user-certificate/o1xrLgGB73GzDEoR_A0K" TargetMode="External"/><Relationship Id="rId1774" Type="http://schemas.openxmlformats.org/officeDocument/2006/relationships/hyperlink" Target="https://talan.bank.gov.ua/get-user-certificate/o1xrL6fZMoa1QiMDG6P6" TargetMode="External"/><Relationship Id="rId66" Type="http://schemas.openxmlformats.org/officeDocument/2006/relationships/hyperlink" Target="https://talan.bank.gov.ua/get-user-certificate/o1xrLIqHJDu6Mo6Ccjxc" TargetMode="External"/><Relationship Id="rId1427" Type="http://schemas.openxmlformats.org/officeDocument/2006/relationships/hyperlink" Target="https://talan.bank.gov.ua/get-user-certificate/o1xrLhA4_r_qaw_z2Knh" TargetMode="External"/><Relationship Id="rId1634" Type="http://schemas.openxmlformats.org/officeDocument/2006/relationships/hyperlink" Target="https://talan.bank.gov.ua/get-user-certificate/o1xrLg6EXgIfjobPSfUI" TargetMode="External"/><Relationship Id="rId1841" Type="http://schemas.openxmlformats.org/officeDocument/2006/relationships/hyperlink" Target="https://talan.bank.gov.ua/get-user-certificate/o1xrLbJknoB61r4wOWM3" TargetMode="External"/><Relationship Id="rId1939" Type="http://schemas.openxmlformats.org/officeDocument/2006/relationships/hyperlink" Target="https://talan.bank.gov.ua/get-user-certificate/o1xrLqVBpq9jSQimD1tg" TargetMode="External"/><Relationship Id="rId1701" Type="http://schemas.openxmlformats.org/officeDocument/2006/relationships/hyperlink" Target="https://talan.bank.gov.ua/get-user-certificate/o1xrLaa8ad69CQ3Imx-J" TargetMode="External"/><Relationship Id="rId282" Type="http://schemas.openxmlformats.org/officeDocument/2006/relationships/hyperlink" Target="https://talan.bank.gov.ua/get-user-certificate/o1xrLF3jtREEgfbswb8n" TargetMode="External"/><Relationship Id="rId587" Type="http://schemas.openxmlformats.org/officeDocument/2006/relationships/hyperlink" Target="https://talan.bank.gov.ua/get-user-certificate/o1xrLKthyzmOtk87Zto8" TargetMode="External"/><Relationship Id="rId8" Type="http://schemas.openxmlformats.org/officeDocument/2006/relationships/hyperlink" Target="https://talan.bank.gov.ua/get-user-certificate/o1xrL16Pba_U4K3ygNjO" TargetMode="External"/><Relationship Id="rId142" Type="http://schemas.openxmlformats.org/officeDocument/2006/relationships/hyperlink" Target="https://talan.bank.gov.ua/get-user-certificate/o1xrL6QQ3_6I7LBtzsLu" TargetMode="External"/><Relationship Id="rId447" Type="http://schemas.openxmlformats.org/officeDocument/2006/relationships/hyperlink" Target="https://talan.bank.gov.ua/get-user-certificate/o1xrLPdolQFeLUfLtB1T" TargetMode="External"/><Relationship Id="rId794" Type="http://schemas.openxmlformats.org/officeDocument/2006/relationships/hyperlink" Target="https://talan.bank.gov.ua/get-user-certificate/o1xrL2HnB-P2MB-nd5Nk" TargetMode="External"/><Relationship Id="rId1077" Type="http://schemas.openxmlformats.org/officeDocument/2006/relationships/hyperlink" Target="https://talan.bank.gov.ua/get-user-certificate/o1xrLBb2WVhQT9XioV2x" TargetMode="External"/><Relationship Id="rId654" Type="http://schemas.openxmlformats.org/officeDocument/2006/relationships/hyperlink" Target="https://talan.bank.gov.ua/get-user-certificate/o1xrLZQinMXhiL108OKv" TargetMode="External"/><Relationship Id="rId861" Type="http://schemas.openxmlformats.org/officeDocument/2006/relationships/hyperlink" Target="https://talan.bank.gov.ua/get-user-certificate/o1xrLyd9lGfJzpYlNWf9" TargetMode="External"/><Relationship Id="rId959" Type="http://schemas.openxmlformats.org/officeDocument/2006/relationships/hyperlink" Target="https://talan.bank.gov.ua/get-user-certificate/o1xrL0RG7mehHTPEYvBM" TargetMode="External"/><Relationship Id="rId1284" Type="http://schemas.openxmlformats.org/officeDocument/2006/relationships/hyperlink" Target="https://talan.bank.gov.ua/get-user-certificate/o1xrLeGCpa7N6g-KicgT" TargetMode="External"/><Relationship Id="rId1491" Type="http://schemas.openxmlformats.org/officeDocument/2006/relationships/hyperlink" Target="https://talan.bank.gov.ua/get-user-certificate/o1xrLYStDNuSkFyEQyVP" TargetMode="External"/><Relationship Id="rId1589" Type="http://schemas.openxmlformats.org/officeDocument/2006/relationships/hyperlink" Target="https://talan.bank.gov.ua/get-user-certificate/o1xrL5kVmJx6PyRcD9zC" TargetMode="External"/><Relationship Id="rId307" Type="http://schemas.openxmlformats.org/officeDocument/2006/relationships/hyperlink" Target="https://talan.bank.gov.ua/get-user-certificate/o1xrL9Sqksg-PgTOmHou" TargetMode="External"/><Relationship Id="rId514" Type="http://schemas.openxmlformats.org/officeDocument/2006/relationships/hyperlink" Target="https://talan.bank.gov.ua/get-user-certificate/o1xrLbzptfeYf3_Z7yFz" TargetMode="External"/><Relationship Id="rId721" Type="http://schemas.openxmlformats.org/officeDocument/2006/relationships/hyperlink" Target="https://talan.bank.gov.ua/get-user-certificate/o1xrLPSimxeR-ovjda8j" TargetMode="External"/><Relationship Id="rId1144" Type="http://schemas.openxmlformats.org/officeDocument/2006/relationships/hyperlink" Target="https://talan.bank.gov.ua/get-user-certificate/o1xrL2HW6fU30OhgFWgg" TargetMode="External"/><Relationship Id="rId1351" Type="http://schemas.openxmlformats.org/officeDocument/2006/relationships/hyperlink" Target="https://talan.bank.gov.ua/get-user-certificate/o1xrL25vtQR3PsPWqpRD" TargetMode="External"/><Relationship Id="rId1449" Type="http://schemas.openxmlformats.org/officeDocument/2006/relationships/hyperlink" Target="https://talan.bank.gov.ua/get-user-certificate/o1xrL5dZuS7PNWquFkzT" TargetMode="External"/><Relationship Id="rId1796" Type="http://schemas.openxmlformats.org/officeDocument/2006/relationships/hyperlink" Target="https://talan.bank.gov.ua/get-user-certificate/o1xrLT8opKL2eWpxYk9Q" TargetMode="External"/><Relationship Id="rId88" Type="http://schemas.openxmlformats.org/officeDocument/2006/relationships/hyperlink" Target="https://talan.bank.gov.ua/get-user-certificate/o1xrL68edAjiPWaaI3vU" TargetMode="External"/><Relationship Id="rId819" Type="http://schemas.openxmlformats.org/officeDocument/2006/relationships/hyperlink" Target="https://talan.bank.gov.ua/get-user-certificate/o1xrLlppi76aLs5RLLeH" TargetMode="External"/><Relationship Id="rId1004" Type="http://schemas.openxmlformats.org/officeDocument/2006/relationships/hyperlink" Target="https://talan.bank.gov.ua/get-user-certificate/o1xrLkCyGzCq6ZhgcZPj" TargetMode="External"/><Relationship Id="rId1211" Type="http://schemas.openxmlformats.org/officeDocument/2006/relationships/hyperlink" Target="https://talan.bank.gov.ua/get-user-certificate/o1xrLQEv7HDmJC9hqT2-" TargetMode="External"/><Relationship Id="rId1656" Type="http://schemas.openxmlformats.org/officeDocument/2006/relationships/hyperlink" Target="https://talan.bank.gov.ua/get-user-certificate/o1xrLqb7sa3Mdx1ExxpU" TargetMode="External"/><Relationship Id="rId1863" Type="http://schemas.openxmlformats.org/officeDocument/2006/relationships/hyperlink" Target="https://talan.bank.gov.ua/get-user-certificate/o1xrLkNzJBne66017cb8" TargetMode="External"/><Relationship Id="rId1309" Type="http://schemas.openxmlformats.org/officeDocument/2006/relationships/hyperlink" Target="https://talan.bank.gov.ua/get-user-certificate/o1xrLVhlHwEBb4auTd_5" TargetMode="External"/><Relationship Id="rId1516" Type="http://schemas.openxmlformats.org/officeDocument/2006/relationships/hyperlink" Target="https://talan.bank.gov.ua/get-user-certificate/o1xrLRtNVL74ELDaVnUS" TargetMode="External"/><Relationship Id="rId1723" Type="http://schemas.openxmlformats.org/officeDocument/2006/relationships/hyperlink" Target="https://talan.bank.gov.ua/get-user-certificate/o1xrL_S0YqD6JfmpCKq9" TargetMode="External"/><Relationship Id="rId1930" Type="http://schemas.openxmlformats.org/officeDocument/2006/relationships/hyperlink" Target="https://talan.bank.gov.ua/get-user-certificate/o1xrLYEXjdq85o4opOTK" TargetMode="External"/><Relationship Id="rId15" Type="http://schemas.openxmlformats.org/officeDocument/2006/relationships/hyperlink" Target="https://talan.bank.gov.ua/get-user-certificate/o1xrL7N5ZI6c8lX7FVIL" TargetMode="External"/><Relationship Id="rId164" Type="http://schemas.openxmlformats.org/officeDocument/2006/relationships/hyperlink" Target="https://talan.bank.gov.ua/get-user-certificate/o1xrLBoQVJF_bUEdOp3D" TargetMode="External"/><Relationship Id="rId371" Type="http://schemas.openxmlformats.org/officeDocument/2006/relationships/hyperlink" Target="https://talan.bank.gov.ua/get-user-certificate/o1xrLQAdrRabsqy5quqq" TargetMode="External"/><Relationship Id="rId469" Type="http://schemas.openxmlformats.org/officeDocument/2006/relationships/hyperlink" Target="https://talan.bank.gov.ua/get-user-certificate/o1xrLeNC1bnLBCL-1Ln3" TargetMode="External"/><Relationship Id="rId676" Type="http://schemas.openxmlformats.org/officeDocument/2006/relationships/hyperlink" Target="https://talan.bank.gov.ua/get-user-certificate/o1xrLy8MmW2JnX1_4IB6" TargetMode="External"/><Relationship Id="rId883" Type="http://schemas.openxmlformats.org/officeDocument/2006/relationships/hyperlink" Target="https://talan.bank.gov.ua/get-user-certificate/o1xrL11L6tYWvUPK_5Yr" TargetMode="External"/><Relationship Id="rId1099" Type="http://schemas.openxmlformats.org/officeDocument/2006/relationships/hyperlink" Target="https://talan.bank.gov.ua/get-user-certificate/o1xrL8nvZTOQXhVH1o7b" TargetMode="External"/><Relationship Id="rId231" Type="http://schemas.openxmlformats.org/officeDocument/2006/relationships/hyperlink" Target="https://talan.bank.gov.ua/get-user-certificate/o1xrLEdZIgcpkxB_0ZOX" TargetMode="External"/><Relationship Id="rId329" Type="http://schemas.openxmlformats.org/officeDocument/2006/relationships/hyperlink" Target="https://talan.bank.gov.ua/get-user-certificate/o1xrLxvfOETAymW6PKEn" TargetMode="External"/><Relationship Id="rId536" Type="http://schemas.openxmlformats.org/officeDocument/2006/relationships/hyperlink" Target="https://talan.bank.gov.ua/get-user-certificate/o1xrLR1Keqx6fu2GAfln" TargetMode="External"/><Relationship Id="rId1166" Type="http://schemas.openxmlformats.org/officeDocument/2006/relationships/hyperlink" Target="https://talan.bank.gov.ua/get-user-certificate/o1xrL9Elwnz-rbo72Gbb" TargetMode="External"/><Relationship Id="rId1373" Type="http://schemas.openxmlformats.org/officeDocument/2006/relationships/hyperlink" Target="https://talan.bank.gov.ua/get-user-certificate/o1xrLnlncRVDC2frCh6k" TargetMode="External"/><Relationship Id="rId743" Type="http://schemas.openxmlformats.org/officeDocument/2006/relationships/hyperlink" Target="https://talan.bank.gov.ua/get-user-certificate/o1xrL8xdLsGHcew54dL6" TargetMode="External"/><Relationship Id="rId950" Type="http://schemas.openxmlformats.org/officeDocument/2006/relationships/hyperlink" Target="https://talan.bank.gov.ua/get-user-certificate/o1xrLo-66gDOQXXWUt_n" TargetMode="External"/><Relationship Id="rId1026" Type="http://schemas.openxmlformats.org/officeDocument/2006/relationships/hyperlink" Target="https://talan.bank.gov.ua/get-user-certificate/o1xrL9IaRucgW-Gl4mZN" TargetMode="External"/><Relationship Id="rId1580" Type="http://schemas.openxmlformats.org/officeDocument/2006/relationships/hyperlink" Target="https://talan.bank.gov.ua/get-user-certificate/o1xrL2X2ITtKA7LCQbUR" TargetMode="External"/><Relationship Id="rId1678" Type="http://schemas.openxmlformats.org/officeDocument/2006/relationships/hyperlink" Target="https://talan.bank.gov.ua/get-user-certificate/o1xrLY3-amrcKD265sUo" TargetMode="External"/><Relationship Id="rId1885" Type="http://schemas.openxmlformats.org/officeDocument/2006/relationships/hyperlink" Target="https://talan.bank.gov.ua/get-user-certificate/o1xrLaJ6lhh3KAb_W4rL" TargetMode="External"/><Relationship Id="rId603" Type="http://schemas.openxmlformats.org/officeDocument/2006/relationships/hyperlink" Target="https://talan.bank.gov.ua/get-user-certificate/o1xrLQCc-jZjVzMIyIR8" TargetMode="External"/><Relationship Id="rId810" Type="http://schemas.openxmlformats.org/officeDocument/2006/relationships/hyperlink" Target="https://talan.bank.gov.ua/get-user-certificate/o1xrL2fGFg-VHfFvEzXX" TargetMode="External"/><Relationship Id="rId908" Type="http://schemas.openxmlformats.org/officeDocument/2006/relationships/hyperlink" Target="https://talan.bank.gov.ua/get-user-certificate/o1xrL0N2m_dw6mI62RlE" TargetMode="External"/><Relationship Id="rId1233" Type="http://schemas.openxmlformats.org/officeDocument/2006/relationships/hyperlink" Target="https://talan.bank.gov.ua/get-user-certificate/o1xrLpI8L1a9Q8B2qK6X" TargetMode="External"/><Relationship Id="rId1440" Type="http://schemas.openxmlformats.org/officeDocument/2006/relationships/hyperlink" Target="https://talan.bank.gov.ua/get-user-certificate/o1xrLApQrGCWLXtmkMKC" TargetMode="External"/><Relationship Id="rId1538" Type="http://schemas.openxmlformats.org/officeDocument/2006/relationships/hyperlink" Target="https://talan.bank.gov.ua/get-user-certificate/o1xrLQHhFTmvpyhhYA1M" TargetMode="External"/><Relationship Id="rId1300" Type="http://schemas.openxmlformats.org/officeDocument/2006/relationships/hyperlink" Target="https://talan.bank.gov.ua/get-user-certificate/o1xrLTQDirfLEKsZ6Mwc" TargetMode="External"/><Relationship Id="rId1745" Type="http://schemas.openxmlformats.org/officeDocument/2006/relationships/hyperlink" Target="https://talan.bank.gov.ua/get-user-certificate/o1xrL9wL5UTYDhmgdv59" TargetMode="External"/><Relationship Id="rId37" Type="http://schemas.openxmlformats.org/officeDocument/2006/relationships/hyperlink" Target="https://talan.bank.gov.ua/get-user-certificate/o1xrLJ-k-EElMp0o0ybX" TargetMode="External"/><Relationship Id="rId1605" Type="http://schemas.openxmlformats.org/officeDocument/2006/relationships/hyperlink" Target="https://talan.bank.gov.ua/get-user-certificate/o1xrL0uaaDe2nvHAtTUf" TargetMode="External"/><Relationship Id="rId1812" Type="http://schemas.openxmlformats.org/officeDocument/2006/relationships/hyperlink" Target="https://talan.bank.gov.ua/get-user-certificate/o1xrLoYNeP1KmqlPm-6X" TargetMode="External"/><Relationship Id="rId186" Type="http://schemas.openxmlformats.org/officeDocument/2006/relationships/hyperlink" Target="https://talan.bank.gov.ua/get-user-certificate/o1xrLFW7KXMACZ74c3pC" TargetMode="External"/><Relationship Id="rId393" Type="http://schemas.openxmlformats.org/officeDocument/2006/relationships/hyperlink" Target="https://talan.bank.gov.ua/get-user-certificate/o1xrLr4gIiaYKKm4Tei5" TargetMode="External"/><Relationship Id="rId253" Type="http://schemas.openxmlformats.org/officeDocument/2006/relationships/hyperlink" Target="https://talan.bank.gov.ua/get-user-certificate/o1xrL9FyvWc918_AYgs_" TargetMode="External"/><Relationship Id="rId460" Type="http://schemas.openxmlformats.org/officeDocument/2006/relationships/hyperlink" Target="https://talan.bank.gov.ua/get-user-certificate/o1xrL9KQbiy8h0tYbpK1" TargetMode="External"/><Relationship Id="rId698" Type="http://schemas.openxmlformats.org/officeDocument/2006/relationships/hyperlink" Target="https://talan.bank.gov.ua/get-user-certificate/o1xrLd17cp8dIJNrQc2J" TargetMode="External"/><Relationship Id="rId1090" Type="http://schemas.openxmlformats.org/officeDocument/2006/relationships/hyperlink" Target="https://talan.bank.gov.ua/get-user-certificate/o1xrL7MQes_YT7wlM9p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45"/>
  <sheetViews>
    <sheetView tabSelected="1" topLeftCell="A1168" workbookViewId="0">
      <selection activeCell="H1187" sqref="H1187"/>
    </sheetView>
  </sheetViews>
  <sheetFormatPr defaultRowHeight="14.4" x14ac:dyDescent="0.3"/>
  <cols>
    <col min="1" max="1" width="13" customWidth="1"/>
    <col min="2" max="2" width="14.77734375" customWidth="1"/>
    <col min="3" max="3" width="38.21875" customWidth="1"/>
    <col min="4" max="4" width="27.109375" customWidth="1"/>
  </cols>
  <sheetData>
    <row r="1" spans="1:4" s="1" customFormat="1" x14ac:dyDescent="0.3">
      <c r="A1" s="1" t="s">
        <v>0</v>
      </c>
      <c r="B1" s="1" t="s">
        <v>1</v>
      </c>
      <c r="C1" s="1" t="s">
        <v>3887</v>
      </c>
      <c r="D1" s="1" t="s">
        <v>2</v>
      </c>
    </row>
    <row r="2" spans="1:4" x14ac:dyDescent="0.3">
      <c r="A2" t="s">
        <v>3</v>
      </c>
      <c r="B2" t="s">
        <v>3888</v>
      </c>
      <c r="C2" t="s">
        <v>4</v>
      </c>
      <c r="D2" t="str">
        <f>HYPERLINK("https://talan.bank.gov.ua/get-user-certificate/o1xrLt81rVZ2IOffQp-b","Завантажити сертифікат")</f>
        <v>Завантажити сертифікат</v>
      </c>
    </row>
    <row r="3" spans="1:4" x14ac:dyDescent="0.3">
      <c r="A3" t="s">
        <v>5</v>
      </c>
      <c r="B3" t="s">
        <v>3888</v>
      </c>
      <c r="C3" t="s">
        <v>6</v>
      </c>
      <c r="D3" t="str">
        <f>HYPERLINK("https://talan.bank.gov.ua/get-user-certificate/o1xrL_dKdHfTwlau7EQw","Завантажити сертифікат")</f>
        <v>Завантажити сертифікат</v>
      </c>
    </row>
    <row r="4" spans="1:4" x14ac:dyDescent="0.3">
      <c r="A4" t="s">
        <v>7</v>
      </c>
      <c r="B4" t="s">
        <v>3888</v>
      </c>
      <c r="C4" t="s">
        <v>8</v>
      </c>
      <c r="D4" t="str">
        <f>HYPERLINK("https://talan.bank.gov.ua/get-user-certificate/o1xrLJ6NZZER1C58QF3M","Завантажити сертифікат")</f>
        <v>Завантажити сертифікат</v>
      </c>
    </row>
    <row r="5" spans="1:4" x14ac:dyDescent="0.3">
      <c r="A5" t="s">
        <v>9</v>
      </c>
      <c r="B5" t="s">
        <v>3888</v>
      </c>
      <c r="C5" t="s">
        <v>10</v>
      </c>
      <c r="D5" t="str">
        <f>HYPERLINK("https://talan.bank.gov.ua/get-user-certificate/o1xrL2NoE0tjcHRn4Gsi","Завантажити сертифікат")</f>
        <v>Завантажити сертифікат</v>
      </c>
    </row>
    <row r="6" spans="1:4" x14ac:dyDescent="0.3">
      <c r="A6" t="s">
        <v>11</v>
      </c>
      <c r="B6" t="s">
        <v>3888</v>
      </c>
      <c r="C6" t="s">
        <v>12</v>
      </c>
      <c r="D6" t="str">
        <f>HYPERLINK("https://talan.bank.gov.ua/get-user-certificate/o1xrLeIUxMmUTe4RTsYd","Завантажити сертифікат")</f>
        <v>Завантажити сертифікат</v>
      </c>
    </row>
    <row r="7" spans="1:4" x14ac:dyDescent="0.3">
      <c r="A7" t="s">
        <v>13</v>
      </c>
      <c r="B7" t="s">
        <v>3888</v>
      </c>
      <c r="C7" t="s">
        <v>14</v>
      </c>
      <c r="D7" t="str">
        <f>HYPERLINK("https://talan.bank.gov.ua/get-user-certificate/o1xrL10otybVnpkETf21","Завантажити сертифікат")</f>
        <v>Завантажити сертифікат</v>
      </c>
    </row>
    <row r="8" spans="1:4" x14ac:dyDescent="0.3">
      <c r="A8" t="s">
        <v>15</v>
      </c>
      <c r="B8" t="s">
        <v>3888</v>
      </c>
      <c r="C8" t="s">
        <v>16</v>
      </c>
      <c r="D8" t="str">
        <f>HYPERLINK("https://talan.bank.gov.ua/get-user-certificate/o1xrLkhak5GV7c9uHYLz","Завантажити сертифікат")</f>
        <v>Завантажити сертифікат</v>
      </c>
    </row>
    <row r="9" spans="1:4" x14ac:dyDescent="0.3">
      <c r="A9" t="s">
        <v>17</v>
      </c>
      <c r="B9" t="s">
        <v>3888</v>
      </c>
      <c r="C9" t="s">
        <v>18</v>
      </c>
      <c r="D9" t="str">
        <f>HYPERLINK("https://talan.bank.gov.ua/get-user-certificate/o1xrL16Pba_U4K3ygNjO","Завантажити сертифікат")</f>
        <v>Завантажити сертифікат</v>
      </c>
    </row>
    <row r="10" spans="1:4" x14ac:dyDescent="0.3">
      <c r="A10" t="s">
        <v>19</v>
      </c>
      <c r="B10" t="s">
        <v>3888</v>
      </c>
      <c r="C10" t="s">
        <v>20</v>
      </c>
      <c r="D10" t="str">
        <f>HYPERLINK("https://talan.bank.gov.ua/get-user-certificate/o1xrLxQ8Bdg7or8SzWrB","Завантажити сертифікат")</f>
        <v>Завантажити сертифікат</v>
      </c>
    </row>
    <row r="11" spans="1:4" x14ac:dyDescent="0.3">
      <c r="A11" t="s">
        <v>21</v>
      </c>
      <c r="B11" t="s">
        <v>3888</v>
      </c>
      <c r="C11" t="s">
        <v>22</v>
      </c>
      <c r="D11" t="str">
        <f>HYPERLINK("https://talan.bank.gov.ua/get-user-certificate/o1xrL6q5f2Vx_6RyH2MK","Завантажити сертифікат")</f>
        <v>Завантажити сертифікат</v>
      </c>
    </row>
    <row r="12" spans="1:4" x14ac:dyDescent="0.3">
      <c r="A12" t="s">
        <v>23</v>
      </c>
      <c r="B12" t="s">
        <v>3888</v>
      </c>
      <c r="C12" t="s">
        <v>24</v>
      </c>
      <c r="D12" t="str">
        <f>HYPERLINK("https://talan.bank.gov.ua/get-user-certificate/o1xrLiuuJt2N4nDe694H","Завантажити сертифікат")</f>
        <v>Завантажити сертифікат</v>
      </c>
    </row>
    <row r="13" spans="1:4" x14ac:dyDescent="0.3">
      <c r="A13" t="s">
        <v>25</v>
      </c>
      <c r="B13" t="s">
        <v>3888</v>
      </c>
      <c r="C13" t="s">
        <v>26</v>
      </c>
      <c r="D13" t="str">
        <f>HYPERLINK("https://talan.bank.gov.ua/get-user-certificate/o1xrLFyKCIDbvNj1vTF8","Завантажити сертифікат")</f>
        <v>Завантажити сертифікат</v>
      </c>
    </row>
    <row r="14" spans="1:4" x14ac:dyDescent="0.3">
      <c r="A14" t="s">
        <v>27</v>
      </c>
      <c r="B14" t="s">
        <v>3888</v>
      </c>
      <c r="C14" t="s">
        <v>28</v>
      </c>
      <c r="D14" t="str">
        <f>HYPERLINK("https://talan.bank.gov.ua/get-user-certificate/o1xrLPWgtr8QIfprMeyC","Завантажити сертифікат")</f>
        <v>Завантажити сертифікат</v>
      </c>
    </row>
    <row r="15" spans="1:4" x14ac:dyDescent="0.3">
      <c r="A15" t="s">
        <v>29</v>
      </c>
      <c r="B15" t="s">
        <v>3888</v>
      </c>
      <c r="C15" t="s">
        <v>30</v>
      </c>
      <c r="D15" t="str">
        <f>HYPERLINK("https://talan.bank.gov.ua/get-user-certificate/o1xrLIpO1Lscla5ZxLMu","Завантажити сертифікат")</f>
        <v>Завантажити сертифікат</v>
      </c>
    </row>
    <row r="16" spans="1:4" x14ac:dyDescent="0.3">
      <c r="A16" t="s">
        <v>31</v>
      </c>
      <c r="B16" t="s">
        <v>3888</v>
      </c>
      <c r="C16" t="s">
        <v>32</v>
      </c>
      <c r="D16" t="str">
        <f>HYPERLINK("https://talan.bank.gov.ua/get-user-certificate/o1xrL7N5ZI6c8lX7FVIL","Завантажити сертифікат")</f>
        <v>Завантажити сертифікат</v>
      </c>
    </row>
    <row r="17" spans="1:4" x14ac:dyDescent="0.3">
      <c r="A17" t="s">
        <v>33</v>
      </c>
      <c r="B17" t="s">
        <v>3888</v>
      </c>
      <c r="C17" t="s">
        <v>34</v>
      </c>
      <c r="D17" t="str">
        <f>HYPERLINK("https://talan.bank.gov.ua/get-user-certificate/o1xrLobiEOz2XqC84CDE","Завантажити сертифікат")</f>
        <v>Завантажити сертифікат</v>
      </c>
    </row>
    <row r="18" spans="1:4" x14ac:dyDescent="0.3">
      <c r="A18" t="s">
        <v>35</v>
      </c>
      <c r="B18" t="s">
        <v>3888</v>
      </c>
      <c r="C18" t="s">
        <v>36</v>
      </c>
      <c r="D18" t="str">
        <f>HYPERLINK("https://talan.bank.gov.ua/get-user-certificate/o1xrLW4Tu32FUnOq7LkG","Завантажити сертифікат")</f>
        <v>Завантажити сертифікат</v>
      </c>
    </row>
    <row r="19" spans="1:4" x14ac:dyDescent="0.3">
      <c r="A19" t="s">
        <v>37</v>
      </c>
      <c r="B19" t="s">
        <v>3888</v>
      </c>
      <c r="C19" t="s">
        <v>38</v>
      </c>
      <c r="D19" t="str">
        <f>HYPERLINK("https://talan.bank.gov.ua/get-user-certificate/o1xrLKBQodroZJ0KwmAM","Завантажити сертифікат")</f>
        <v>Завантажити сертифікат</v>
      </c>
    </row>
    <row r="20" spans="1:4" x14ac:dyDescent="0.3">
      <c r="A20" t="s">
        <v>39</v>
      </c>
      <c r="B20" t="s">
        <v>3888</v>
      </c>
      <c r="C20" t="s">
        <v>40</v>
      </c>
      <c r="D20" t="str">
        <f>HYPERLINK("https://talan.bank.gov.ua/get-user-certificate/o1xrLA1nzepBMyRfM4V4","Завантажити сертифікат")</f>
        <v>Завантажити сертифікат</v>
      </c>
    </row>
    <row r="21" spans="1:4" x14ac:dyDescent="0.3">
      <c r="A21" t="s">
        <v>41</v>
      </c>
      <c r="B21" t="s">
        <v>3888</v>
      </c>
      <c r="C21" t="s">
        <v>42</v>
      </c>
      <c r="D21" t="str">
        <f>HYPERLINK("https://talan.bank.gov.ua/get-user-certificate/o1xrLxVau0fM4Nk2SRC5","Завантажити сертифікат")</f>
        <v>Завантажити сертифікат</v>
      </c>
    </row>
    <row r="22" spans="1:4" x14ac:dyDescent="0.3">
      <c r="A22" t="s">
        <v>43</v>
      </c>
      <c r="B22" t="s">
        <v>3888</v>
      </c>
      <c r="C22" t="s">
        <v>44</v>
      </c>
      <c r="D22" t="str">
        <f>HYPERLINK("https://talan.bank.gov.ua/get-user-certificate/o1xrLNskOouCeA-NlBUu","Завантажити сертифікат")</f>
        <v>Завантажити сертифікат</v>
      </c>
    </row>
    <row r="23" spans="1:4" x14ac:dyDescent="0.3">
      <c r="A23" t="s">
        <v>45</v>
      </c>
      <c r="B23" t="s">
        <v>3888</v>
      </c>
      <c r="C23" t="s">
        <v>46</v>
      </c>
      <c r="D23" t="str">
        <f>HYPERLINK("https://talan.bank.gov.ua/get-user-certificate/o1xrLOw-9r_Bvdnpu_nP","Завантажити сертифікат")</f>
        <v>Завантажити сертифікат</v>
      </c>
    </row>
    <row r="24" spans="1:4" x14ac:dyDescent="0.3">
      <c r="A24" t="s">
        <v>47</v>
      </c>
      <c r="B24" t="s">
        <v>3888</v>
      </c>
      <c r="C24" t="s">
        <v>48</v>
      </c>
      <c r="D24" t="str">
        <f>HYPERLINK("https://talan.bank.gov.ua/get-user-certificate/o1xrLhJj_wq45OGmM88P","Завантажити сертифікат")</f>
        <v>Завантажити сертифікат</v>
      </c>
    </row>
    <row r="25" spans="1:4" x14ac:dyDescent="0.3">
      <c r="A25" t="s">
        <v>49</v>
      </c>
      <c r="B25" t="s">
        <v>3888</v>
      </c>
      <c r="C25" t="s">
        <v>50</v>
      </c>
      <c r="D25" t="str">
        <f>HYPERLINK("https://talan.bank.gov.ua/get-user-certificate/o1xrL2Zx0RZwbdJzBVcm","Завантажити сертифікат")</f>
        <v>Завантажити сертифікат</v>
      </c>
    </row>
    <row r="26" spans="1:4" x14ac:dyDescent="0.3">
      <c r="A26" t="s">
        <v>51</v>
      </c>
      <c r="B26" t="s">
        <v>3888</v>
      </c>
      <c r="C26" t="s">
        <v>52</v>
      </c>
      <c r="D26" t="str">
        <f>HYPERLINK("https://talan.bank.gov.ua/get-user-certificate/o1xrLqaX87eVU1ugNLCn","Завантажити сертифікат")</f>
        <v>Завантажити сертифікат</v>
      </c>
    </row>
    <row r="27" spans="1:4" x14ac:dyDescent="0.3">
      <c r="A27" t="s">
        <v>53</v>
      </c>
      <c r="B27" t="s">
        <v>3888</v>
      </c>
      <c r="C27" t="s">
        <v>54</v>
      </c>
      <c r="D27" t="str">
        <f>HYPERLINK("https://talan.bank.gov.ua/get-user-certificate/o1xrLjAkrgfe_GBV-mNO","Завантажити сертифікат")</f>
        <v>Завантажити сертифікат</v>
      </c>
    </row>
    <row r="28" spans="1:4" x14ac:dyDescent="0.3">
      <c r="A28" t="s">
        <v>55</v>
      </c>
      <c r="B28" t="s">
        <v>3888</v>
      </c>
      <c r="C28" t="s">
        <v>56</v>
      </c>
      <c r="D28" t="str">
        <f>HYPERLINK("https://talan.bank.gov.ua/get-user-certificate/o1xrL81xRMwIU0iNvRkB","Завантажити сертифікат")</f>
        <v>Завантажити сертифікат</v>
      </c>
    </row>
    <row r="29" spans="1:4" x14ac:dyDescent="0.3">
      <c r="A29" t="s">
        <v>57</v>
      </c>
      <c r="B29" t="s">
        <v>3888</v>
      </c>
      <c r="C29" t="s">
        <v>58</v>
      </c>
      <c r="D29" t="str">
        <f>HYPERLINK("https://talan.bank.gov.ua/get-user-certificate/o1xrLtZsmQcakxQB3DyK","Завантажити сертифікат")</f>
        <v>Завантажити сертифікат</v>
      </c>
    </row>
    <row r="30" spans="1:4" x14ac:dyDescent="0.3">
      <c r="A30" t="s">
        <v>59</v>
      </c>
      <c r="B30" t="s">
        <v>3888</v>
      </c>
      <c r="C30" t="s">
        <v>60</v>
      </c>
      <c r="D30" t="str">
        <f>HYPERLINK("https://talan.bank.gov.ua/get-user-certificate/o1xrLIPmjofXHkHhhjMr","Завантажити сертифікат")</f>
        <v>Завантажити сертифікат</v>
      </c>
    </row>
    <row r="31" spans="1:4" x14ac:dyDescent="0.3">
      <c r="A31" t="s">
        <v>61</v>
      </c>
      <c r="B31" t="s">
        <v>3888</v>
      </c>
      <c r="C31" t="s">
        <v>62</v>
      </c>
      <c r="D31" t="str">
        <f>HYPERLINK("https://talan.bank.gov.ua/get-user-certificate/o1xrLqkaOkDOjCQ71qVs","Завантажити сертифікат")</f>
        <v>Завантажити сертифікат</v>
      </c>
    </row>
    <row r="32" spans="1:4" x14ac:dyDescent="0.3">
      <c r="A32" t="s">
        <v>63</v>
      </c>
      <c r="B32" t="s">
        <v>3888</v>
      </c>
      <c r="C32" t="s">
        <v>64</v>
      </c>
      <c r="D32" t="str">
        <f>HYPERLINK("https://talan.bank.gov.ua/get-user-certificate/o1xrLgLLjv5jrdDueiNi","Завантажити сертифікат")</f>
        <v>Завантажити сертифікат</v>
      </c>
    </row>
    <row r="33" spans="1:4" x14ac:dyDescent="0.3">
      <c r="A33" t="s">
        <v>65</v>
      </c>
      <c r="B33" t="s">
        <v>3888</v>
      </c>
      <c r="C33" t="s">
        <v>66</v>
      </c>
      <c r="D33" t="str">
        <f>HYPERLINK("https://talan.bank.gov.ua/get-user-certificate/o1xrLTyDzqm8rkagiZGz","Завантажити сертифікат")</f>
        <v>Завантажити сертифікат</v>
      </c>
    </row>
    <row r="34" spans="1:4" x14ac:dyDescent="0.3">
      <c r="A34" t="s">
        <v>67</v>
      </c>
      <c r="B34" t="s">
        <v>3888</v>
      </c>
      <c r="C34" t="s">
        <v>68</v>
      </c>
      <c r="D34" t="str">
        <f>HYPERLINK("https://talan.bank.gov.ua/get-user-certificate/o1xrLeJu4Ndpd51axyJJ","Завантажити сертифікат")</f>
        <v>Завантажити сертифікат</v>
      </c>
    </row>
    <row r="35" spans="1:4" x14ac:dyDescent="0.3">
      <c r="A35" t="s">
        <v>69</v>
      </c>
      <c r="B35" t="s">
        <v>3888</v>
      </c>
      <c r="C35" t="s">
        <v>70</v>
      </c>
      <c r="D35" t="str">
        <f>HYPERLINK("https://talan.bank.gov.ua/get-user-certificate/o1xrLh9noo1mhyMW0IDV","Завантажити сертифікат")</f>
        <v>Завантажити сертифікат</v>
      </c>
    </row>
    <row r="36" spans="1:4" x14ac:dyDescent="0.3">
      <c r="A36" t="s">
        <v>71</v>
      </c>
      <c r="B36" t="s">
        <v>3888</v>
      </c>
      <c r="C36" t="s">
        <v>72</v>
      </c>
      <c r="D36" t="str">
        <f>HYPERLINK("https://talan.bank.gov.ua/get-user-certificate/o1xrLDuBZ6Z90u0iUZpJ","Завантажити сертифікат")</f>
        <v>Завантажити сертифікат</v>
      </c>
    </row>
    <row r="37" spans="1:4" x14ac:dyDescent="0.3">
      <c r="A37" t="s">
        <v>73</v>
      </c>
      <c r="B37" t="s">
        <v>3888</v>
      </c>
      <c r="C37" t="s">
        <v>74</v>
      </c>
      <c r="D37" t="str">
        <f>HYPERLINK("https://talan.bank.gov.ua/get-user-certificate/o1xrLW2hTXZsjwE9TloY","Завантажити сертифікат")</f>
        <v>Завантажити сертифікат</v>
      </c>
    </row>
    <row r="38" spans="1:4" x14ac:dyDescent="0.3">
      <c r="A38" t="s">
        <v>75</v>
      </c>
      <c r="B38" t="s">
        <v>3888</v>
      </c>
      <c r="C38" t="s">
        <v>76</v>
      </c>
      <c r="D38" t="str">
        <f>HYPERLINK("https://talan.bank.gov.ua/get-user-certificate/o1xrLJ-k-EElMp0o0ybX","Завантажити сертифікат")</f>
        <v>Завантажити сертифікат</v>
      </c>
    </row>
    <row r="39" spans="1:4" x14ac:dyDescent="0.3">
      <c r="A39" t="s">
        <v>77</v>
      </c>
      <c r="B39" t="s">
        <v>3888</v>
      </c>
      <c r="C39" t="s">
        <v>78</v>
      </c>
      <c r="D39" t="str">
        <f>HYPERLINK("https://talan.bank.gov.ua/get-user-certificate/o1xrLwPzojJPcYHjToHZ","Завантажити сертифікат")</f>
        <v>Завантажити сертифікат</v>
      </c>
    </row>
    <row r="40" spans="1:4" x14ac:dyDescent="0.3">
      <c r="A40" t="s">
        <v>79</v>
      </c>
      <c r="B40" t="s">
        <v>3888</v>
      </c>
      <c r="C40" t="s">
        <v>80</v>
      </c>
      <c r="D40" t="str">
        <f>HYPERLINK("https://talan.bank.gov.ua/get-user-certificate/o1xrLYprVT0lExfMgK9I","Завантажити сертифікат")</f>
        <v>Завантажити сертифікат</v>
      </c>
    </row>
    <row r="41" spans="1:4" x14ac:dyDescent="0.3">
      <c r="A41" t="s">
        <v>81</v>
      </c>
      <c r="B41" t="s">
        <v>3888</v>
      </c>
      <c r="C41" t="s">
        <v>82</v>
      </c>
      <c r="D41" t="str">
        <f>HYPERLINK("https://talan.bank.gov.ua/get-user-certificate/o1xrLJQiX6obeXlbtKEa","Завантажити сертифікат")</f>
        <v>Завантажити сертифікат</v>
      </c>
    </row>
    <row r="42" spans="1:4" x14ac:dyDescent="0.3">
      <c r="A42" t="s">
        <v>83</v>
      </c>
      <c r="B42" t="s">
        <v>3888</v>
      </c>
      <c r="C42" t="s">
        <v>84</v>
      </c>
      <c r="D42" t="str">
        <f>HYPERLINK("https://talan.bank.gov.ua/get-user-certificate/o1xrLeSpxOADZwCOs1xh","Завантажити сертифікат")</f>
        <v>Завантажити сертифікат</v>
      </c>
    </row>
    <row r="43" spans="1:4" x14ac:dyDescent="0.3">
      <c r="A43" t="s">
        <v>85</v>
      </c>
      <c r="B43" t="s">
        <v>3888</v>
      </c>
      <c r="C43" t="s">
        <v>86</v>
      </c>
      <c r="D43" t="str">
        <f>HYPERLINK("https://talan.bank.gov.ua/get-user-certificate/o1xrL-3nTJnzAFK7hf0u","Завантажити сертифікат")</f>
        <v>Завантажити сертифікат</v>
      </c>
    </row>
    <row r="44" spans="1:4" x14ac:dyDescent="0.3">
      <c r="A44" t="s">
        <v>87</v>
      </c>
      <c r="B44" t="s">
        <v>3888</v>
      </c>
      <c r="C44" t="s">
        <v>88</v>
      </c>
      <c r="D44" t="str">
        <f>HYPERLINK("https://talan.bank.gov.ua/get-user-certificate/o1xrL5Q-ACIYVXFetg3u","Завантажити сертифікат")</f>
        <v>Завантажити сертифікат</v>
      </c>
    </row>
    <row r="45" spans="1:4" x14ac:dyDescent="0.3">
      <c r="A45" t="s">
        <v>89</v>
      </c>
      <c r="B45" t="s">
        <v>3888</v>
      </c>
      <c r="C45" t="s">
        <v>90</v>
      </c>
      <c r="D45" t="str">
        <f>HYPERLINK("https://talan.bank.gov.ua/get-user-certificate/o1xrLZitiaOU320LN7pm","Завантажити сертифікат")</f>
        <v>Завантажити сертифікат</v>
      </c>
    </row>
    <row r="46" spans="1:4" x14ac:dyDescent="0.3">
      <c r="A46" t="s">
        <v>91</v>
      </c>
      <c r="B46" t="s">
        <v>3888</v>
      </c>
      <c r="C46" t="s">
        <v>92</v>
      </c>
      <c r="D46" t="str">
        <f>HYPERLINK("https://talan.bank.gov.ua/get-user-certificate/o1xrL4jjyzAHBurSgyJ2","Завантажити сертифікат")</f>
        <v>Завантажити сертифікат</v>
      </c>
    </row>
    <row r="47" spans="1:4" x14ac:dyDescent="0.3">
      <c r="A47" t="s">
        <v>93</v>
      </c>
      <c r="B47" t="s">
        <v>3888</v>
      </c>
      <c r="C47" t="s">
        <v>94</v>
      </c>
      <c r="D47" t="str">
        <f>HYPERLINK("https://talan.bank.gov.ua/get-user-certificate/o1xrLA5Fe6Rars25Yncp","Завантажити сертифікат")</f>
        <v>Завантажити сертифікат</v>
      </c>
    </row>
    <row r="48" spans="1:4" x14ac:dyDescent="0.3">
      <c r="A48" t="s">
        <v>95</v>
      </c>
      <c r="B48" t="s">
        <v>3888</v>
      </c>
      <c r="C48" t="s">
        <v>96</v>
      </c>
      <c r="D48" t="str">
        <f>HYPERLINK("https://talan.bank.gov.ua/get-user-certificate/o1xrLvSfk_0nR56Fxbby","Завантажити сертифікат")</f>
        <v>Завантажити сертифікат</v>
      </c>
    </row>
    <row r="49" spans="1:4" x14ac:dyDescent="0.3">
      <c r="A49" t="s">
        <v>97</v>
      </c>
      <c r="B49" t="s">
        <v>3888</v>
      </c>
      <c r="C49" t="s">
        <v>98</v>
      </c>
      <c r="D49" t="str">
        <f>HYPERLINK("https://talan.bank.gov.ua/get-user-certificate/o1xrLhIYwzPu5--IFRGz","Завантажити сертифікат")</f>
        <v>Завантажити сертифікат</v>
      </c>
    </row>
    <row r="50" spans="1:4" x14ac:dyDescent="0.3">
      <c r="A50" t="s">
        <v>99</v>
      </c>
      <c r="B50" t="s">
        <v>3888</v>
      </c>
      <c r="C50" t="s">
        <v>100</v>
      </c>
      <c r="D50" t="str">
        <f>HYPERLINK("https://talan.bank.gov.ua/get-user-certificate/o1xrL0m3CJIZ59j--cJx","Завантажити сертифікат")</f>
        <v>Завантажити сертифікат</v>
      </c>
    </row>
    <row r="51" spans="1:4" x14ac:dyDescent="0.3">
      <c r="A51" t="s">
        <v>101</v>
      </c>
      <c r="B51" t="s">
        <v>3888</v>
      </c>
      <c r="C51" t="s">
        <v>102</v>
      </c>
      <c r="D51" t="str">
        <f>HYPERLINK("https://talan.bank.gov.ua/get-user-certificate/o1xrLPYfdczs92MdAK1H","Завантажити сертифікат")</f>
        <v>Завантажити сертифікат</v>
      </c>
    </row>
    <row r="52" spans="1:4" x14ac:dyDescent="0.3">
      <c r="A52" t="s">
        <v>103</v>
      </c>
      <c r="B52" t="s">
        <v>3888</v>
      </c>
      <c r="C52" t="s">
        <v>104</v>
      </c>
      <c r="D52" t="str">
        <f>HYPERLINK("https://talan.bank.gov.ua/get-user-certificate/o1xrLnmaCzZW4ROG8K7L","Завантажити сертифікат")</f>
        <v>Завантажити сертифікат</v>
      </c>
    </row>
    <row r="53" spans="1:4" x14ac:dyDescent="0.3">
      <c r="A53" t="s">
        <v>105</v>
      </c>
      <c r="B53" t="s">
        <v>3888</v>
      </c>
      <c r="C53" t="s">
        <v>106</v>
      </c>
      <c r="D53" t="str">
        <f>HYPERLINK("https://talan.bank.gov.ua/get-user-certificate/o1xrLLd5Ca06BvSdM9X8","Завантажити сертифікат")</f>
        <v>Завантажити сертифікат</v>
      </c>
    </row>
    <row r="54" spans="1:4" x14ac:dyDescent="0.3">
      <c r="A54" t="s">
        <v>107</v>
      </c>
      <c r="B54" t="s">
        <v>3888</v>
      </c>
      <c r="C54" t="s">
        <v>108</v>
      </c>
      <c r="D54" t="str">
        <f>HYPERLINK("https://talan.bank.gov.ua/get-user-certificate/o1xrL0metGaiOf0pOeRF","Завантажити сертифікат")</f>
        <v>Завантажити сертифікат</v>
      </c>
    </row>
    <row r="55" spans="1:4" x14ac:dyDescent="0.3">
      <c r="A55" t="s">
        <v>109</v>
      </c>
      <c r="B55" t="s">
        <v>3888</v>
      </c>
      <c r="C55" t="s">
        <v>110</v>
      </c>
      <c r="D55" t="str">
        <f>HYPERLINK("https://talan.bank.gov.ua/get-user-certificate/o1xrLeu0SMHfx1IXHW_f","Завантажити сертифікат")</f>
        <v>Завантажити сертифікат</v>
      </c>
    </row>
    <row r="56" spans="1:4" x14ac:dyDescent="0.3">
      <c r="A56" t="s">
        <v>111</v>
      </c>
      <c r="B56" t="s">
        <v>3888</v>
      </c>
      <c r="C56" t="s">
        <v>112</v>
      </c>
      <c r="D56" t="str">
        <f>HYPERLINK("https://talan.bank.gov.ua/get-user-certificate/o1xrLPrelKuNO5BwphDb","Завантажити сертифікат")</f>
        <v>Завантажити сертифікат</v>
      </c>
    </row>
    <row r="57" spans="1:4" x14ac:dyDescent="0.3">
      <c r="A57" t="s">
        <v>113</v>
      </c>
      <c r="B57" t="s">
        <v>3888</v>
      </c>
      <c r="C57" t="s">
        <v>114</v>
      </c>
      <c r="D57" t="str">
        <f>HYPERLINK("https://talan.bank.gov.ua/get-user-certificate/o1xrL3PBecew8jQ2fe5u","Завантажити сертифікат")</f>
        <v>Завантажити сертифікат</v>
      </c>
    </row>
    <row r="58" spans="1:4" x14ac:dyDescent="0.3">
      <c r="A58" t="s">
        <v>115</v>
      </c>
      <c r="B58" t="s">
        <v>3888</v>
      </c>
      <c r="C58" t="s">
        <v>116</v>
      </c>
      <c r="D58" t="str">
        <f>HYPERLINK("https://talan.bank.gov.ua/get-user-certificate/o1xrLwthXckUF1XABMoe","Завантажити сертифікат")</f>
        <v>Завантажити сертифікат</v>
      </c>
    </row>
    <row r="59" spans="1:4" x14ac:dyDescent="0.3">
      <c r="A59" t="s">
        <v>117</v>
      </c>
      <c r="B59" t="s">
        <v>3888</v>
      </c>
      <c r="C59" t="s">
        <v>118</v>
      </c>
      <c r="D59" t="str">
        <f>HYPERLINK("https://talan.bank.gov.ua/get-user-certificate/o1xrL9bRTC6j01_kfo0Y","Завантажити сертифікат")</f>
        <v>Завантажити сертифікат</v>
      </c>
    </row>
    <row r="60" spans="1:4" x14ac:dyDescent="0.3">
      <c r="A60" t="s">
        <v>119</v>
      </c>
      <c r="B60" t="s">
        <v>3888</v>
      </c>
      <c r="C60" t="s">
        <v>120</v>
      </c>
      <c r="D60" t="str">
        <f>HYPERLINK("https://talan.bank.gov.ua/get-user-certificate/o1xrLQTrY0pM5MOZ4qRV","Завантажити сертифікат")</f>
        <v>Завантажити сертифікат</v>
      </c>
    </row>
    <row r="61" spans="1:4" x14ac:dyDescent="0.3">
      <c r="A61" t="s">
        <v>121</v>
      </c>
      <c r="B61" t="s">
        <v>3888</v>
      </c>
      <c r="C61" t="s">
        <v>122</v>
      </c>
      <c r="D61" t="str">
        <f>HYPERLINK("https://talan.bank.gov.ua/get-user-certificate/o1xrLkiFwKIjyzOHGnSW","Завантажити сертифікат")</f>
        <v>Завантажити сертифікат</v>
      </c>
    </row>
    <row r="62" spans="1:4" x14ac:dyDescent="0.3">
      <c r="A62" t="s">
        <v>123</v>
      </c>
      <c r="B62" t="s">
        <v>3888</v>
      </c>
      <c r="C62" t="s">
        <v>124</v>
      </c>
      <c r="D62" t="str">
        <f>HYPERLINK("https://talan.bank.gov.ua/get-user-certificate/o1xrLwKw8562mmP1KG7r","Завантажити сертифікат")</f>
        <v>Завантажити сертифікат</v>
      </c>
    </row>
    <row r="63" spans="1:4" x14ac:dyDescent="0.3">
      <c r="A63" t="s">
        <v>125</v>
      </c>
      <c r="B63" t="s">
        <v>3888</v>
      </c>
      <c r="C63" t="s">
        <v>126</v>
      </c>
      <c r="D63" t="str">
        <f>HYPERLINK("https://talan.bank.gov.ua/get-user-certificate/o1xrLaPjAferTcSfhhz4","Завантажити сертифікат")</f>
        <v>Завантажити сертифікат</v>
      </c>
    </row>
    <row r="64" spans="1:4" x14ac:dyDescent="0.3">
      <c r="A64" t="s">
        <v>127</v>
      </c>
      <c r="B64" t="s">
        <v>3888</v>
      </c>
      <c r="C64" t="s">
        <v>128</v>
      </c>
      <c r="D64" t="str">
        <f>HYPERLINK("https://talan.bank.gov.ua/get-user-certificate/o1xrLNjxYlvzIf1aeB4n","Завантажити сертифікат")</f>
        <v>Завантажити сертифікат</v>
      </c>
    </row>
    <row r="65" spans="1:4" x14ac:dyDescent="0.3">
      <c r="A65" t="s">
        <v>129</v>
      </c>
      <c r="B65" t="s">
        <v>3888</v>
      </c>
      <c r="C65" t="s">
        <v>130</v>
      </c>
      <c r="D65" t="str">
        <f>HYPERLINK("https://talan.bank.gov.ua/get-user-certificate/o1xrL-ZWk91EaciEfQti","Завантажити сертифікат")</f>
        <v>Завантажити сертифікат</v>
      </c>
    </row>
    <row r="66" spans="1:4" x14ac:dyDescent="0.3">
      <c r="A66" t="s">
        <v>131</v>
      </c>
      <c r="B66" t="s">
        <v>3888</v>
      </c>
      <c r="C66" t="s">
        <v>132</v>
      </c>
      <c r="D66" t="str">
        <f>HYPERLINK("https://talan.bank.gov.ua/get-user-certificate/o1xrLjbpLeRFw6_7M5vw","Завантажити сертифікат")</f>
        <v>Завантажити сертифікат</v>
      </c>
    </row>
    <row r="67" spans="1:4" x14ac:dyDescent="0.3">
      <c r="A67" t="s">
        <v>133</v>
      </c>
      <c r="B67" t="s">
        <v>3888</v>
      </c>
      <c r="C67" t="s">
        <v>134</v>
      </c>
      <c r="D67" t="str">
        <f>HYPERLINK("https://talan.bank.gov.ua/get-user-certificate/o1xrLIqHJDu6Mo6Ccjxc","Завантажити сертифікат")</f>
        <v>Завантажити сертифікат</v>
      </c>
    </row>
    <row r="68" spans="1:4" x14ac:dyDescent="0.3">
      <c r="A68" t="s">
        <v>135</v>
      </c>
      <c r="B68" t="s">
        <v>3888</v>
      </c>
      <c r="C68" t="s">
        <v>136</v>
      </c>
      <c r="D68" t="str">
        <f>HYPERLINK("https://talan.bank.gov.ua/get-user-certificate/o1xrL3r0JRP7mRkEpffZ","Завантажити сертифікат")</f>
        <v>Завантажити сертифікат</v>
      </c>
    </row>
    <row r="69" spans="1:4" x14ac:dyDescent="0.3">
      <c r="A69" t="s">
        <v>137</v>
      </c>
      <c r="B69" t="s">
        <v>3888</v>
      </c>
      <c r="C69" t="s">
        <v>138</v>
      </c>
      <c r="D69" t="str">
        <f>HYPERLINK("https://talan.bank.gov.ua/get-user-certificate/o1xrLzhoCArtM_s-4B4F","Завантажити сертифікат")</f>
        <v>Завантажити сертифікат</v>
      </c>
    </row>
    <row r="70" spans="1:4" x14ac:dyDescent="0.3">
      <c r="A70" t="s">
        <v>139</v>
      </c>
      <c r="B70" t="s">
        <v>3888</v>
      </c>
      <c r="C70" t="s">
        <v>140</v>
      </c>
      <c r="D70" t="str">
        <f>HYPERLINK("https://talan.bank.gov.ua/get-user-certificate/o1xrL_JgTv8iowSmLcpl","Завантажити сертифікат")</f>
        <v>Завантажити сертифікат</v>
      </c>
    </row>
    <row r="71" spans="1:4" x14ac:dyDescent="0.3">
      <c r="A71" t="s">
        <v>141</v>
      </c>
      <c r="B71" t="s">
        <v>3888</v>
      </c>
      <c r="C71" t="s">
        <v>142</v>
      </c>
      <c r="D71" t="str">
        <f>HYPERLINK("https://talan.bank.gov.ua/get-user-certificate/o1xrLFAg7K_Dt-AQGXXk","Завантажити сертифікат")</f>
        <v>Завантажити сертифікат</v>
      </c>
    </row>
    <row r="72" spans="1:4" x14ac:dyDescent="0.3">
      <c r="A72" t="s">
        <v>143</v>
      </c>
      <c r="B72" t="s">
        <v>3888</v>
      </c>
      <c r="C72" t="s">
        <v>144</v>
      </c>
      <c r="D72" t="str">
        <f>HYPERLINK("https://talan.bank.gov.ua/get-user-certificate/o1xrLTKpLdPAxbOTaoV5","Завантажити сертифікат")</f>
        <v>Завантажити сертифікат</v>
      </c>
    </row>
    <row r="73" spans="1:4" x14ac:dyDescent="0.3">
      <c r="A73" t="s">
        <v>145</v>
      </c>
      <c r="B73" t="s">
        <v>3888</v>
      </c>
      <c r="C73" t="s">
        <v>146</v>
      </c>
      <c r="D73" t="str">
        <f>HYPERLINK("https://talan.bank.gov.ua/get-user-certificate/o1xrLz5cK-wOdQYY28ar","Завантажити сертифікат")</f>
        <v>Завантажити сертифікат</v>
      </c>
    </row>
    <row r="74" spans="1:4" x14ac:dyDescent="0.3">
      <c r="A74" t="s">
        <v>147</v>
      </c>
      <c r="B74" t="s">
        <v>3888</v>
      </c>
      <c r="C74" t="s">
        <v>148</v>
      </c>
      <c r="D74" t="str">
        <f>HYPERLINK("https://talan.bank.gov.ua/get-user-certificate/o1xrLz-Gz7xcY1pjWbV1","Завантажити сертифікат")</f>
        <v>Завантажити сертифікат</v>
      </c>
    </row>
    <row r="75" spans="1:4" x14ac:dyDescent="0.3">
      <c r="A75" t="s">
        <v>149</v>
      </c>
      <c r="B75" t="s">
        <v>3888</v>
      </c>
      <c r="C75" t="s">
        <v>150</v>
      </c>
      <c r="D75" t="str">
        <f>HYPERLINK("https://talan.bank.gov.ua/get-user-certificate/o1xrL6GWEmJoxX0ZPMwO","Завантажити сертифікат")</f>
        <v>Завантажити сертифікат</v>
      </c>
    </row>
    <row r="76" spans="1:4" x14ac:dyDescent="0.3">
      <c r="A76" t="s">
        <v>151</v>
      </c>
      <c r="B76" t="s">
        <v>3888</v>
      </c>
      <c r="C76" t="s">
        <v>152</v>
      </c>
      <c r="D76" t="str">
        <f>HYPERLINK("https://talan.bank.gov.ua/get-user-certificate/o1xrLRc8L6wV8p72eU9g","Завантажити сертифікат")</f>
        <v>Завантажити сертифікат</v>
      </c>
    </row>
    <row r="77" spans="1:4" x14ac:dyDescent="0.3">
      <c r="A77" t="s">
        <v>153</v>
      </c>
      <c r="B77" t="s">
        <v>3888</v>
      </c>
      <c r="C77" t="s">
        <v>154</v>
      </c>
      <c r="D77" t="str">
        <f>HYPERLINK("https://talan.bank.gov.ua/get-user-certificate/o1xrLLqSrdPMsZg43jUd","Завантажити сертифікат")</f>
        <v>Завантажити сертифікат</v>
      </c>
    </row>
    <row r="78" spans="1:4" x14ac:dyDescent="0.3">
      <c r="A78" t="s">
        <v>155</v>
      </c>
      <c r="B78" t="s">
        <v>3888</v>
      </c>
      <c r="C78" t="s">
        <v>156</v>
      </c>
      <c r="D78" t="str">
        <f>HYPERLINK("https://talan.bank.gov.ua/get-user-certificate/o1xrLCAvT4c8CXbHVFh1","Завантажити сертифікат")</f>
        <v>Завантажити сертифікат</v>
      </c>
    </row>
    <row r="79" spans="1:4" x14ac:dyDescent="0.3">
      <c r="A79" t="s">
        <v>157</v>
      </c>
      <c r="B79" t="s">
        <v>3888</v>
      </c>
      <c r="C79" t="s">
        <v>158</v>
      </c>
      <c r="D79" t="str">
        <f>HYPERLINK("https://talan.bank.gov.ua/get-user-certificate/o1xrL9zSaSMhJ3hO4HBz","Завантажити сертифікат")</f>
        <v>Завантажити сертифікат</v>
      </c>
    </row>
    <row r="80" spans="1:4" x14ac:dyDescent="0.3">
      <c r="A80" t="s">
        <v>159</v>
      </c>
      <c r="B80" t="s">
        <v>3888</v>
      </c>
      <c r="C80" t="s">
        <v>160</v>
      </c>
      <c r="D80" t="str">
        <f>HYPERLINK("https://talan.bank.gov.ua/get-user-certificate/o1xrL0oxFWN2Tf8zF1KO","Завантажити сертифікат")</f>
        <v>Завантажити сертифікат</v>
      </c>
    </row>
    <row r="81" spans="1:4" x14ac:dyDescent="0.3">
      <c r="A81" t="s">
        <v>161</v>
      </c>
      <c r="B81" t="s">
        <v>3888</v>
      </c>
      <c r="C81" t="s">
        <v>162</v>
      </c>
      <c r="D81" t="str">
        <f>HYPERLINK("https://talan.bank.gov.ua/get-user-certificate/o1xrL9WU78wQ8RCq0WFp","Завантажити сертифікат")</f>
        <v>Завантажити сертифікат</v>
      </c>
    </row>
    <row r="82" spans="1:4" x14ac:dyDescent="0.3">
      <c r="A82" t="s">
        <v>163</v>
      </c>
      <c r="B82" t="s">
        <v>3888</v>
      </c>
      <c r="C82" t="s">
        <v>164</v>
      </c>
      <c r="D82" t="str">
        <f>HYPERLINK("https://talan.bank.gov.ua/get-user-certificate/o1xrLaxIWY-25mDHWfgi","Завантажити сертифікат")</f>
        <v>Завантажити сертифікат</v>
      </c>
    </row>
    <row r="83" spans="1:4" x14ac:dyDescent="0.3">
      <c r="A83" t="s">
        <v>165</v>
      </c>
      <c r="B83" t="s">
        <v>3888</v>
      </c>
      <c r="C83" t="s">
        <v>166</v>
      </c>
      <c r="D83" t="str">
        <f>HYPERLINK("https://talan.bank.gov.ua/get-user-certificate/o1xrL9sXHb-SDtezVDrv","Завантажити сертифікат")</f>
        <v>Завантажити сертифікат</v>
      </c>
    </row>
    <row r="84" spans="1:4" x14ac:dyDescent="0.3">
      <c r="A84" t="s">
        <v>167</v>
      </c>
      <c r="B84" t="s">
        <v>3888</v>
      </c>
      <c r="C84" t="s">
        <v>168</v>
      </c>
      <c r="D84" t="str">
        <f>HYPERLINK("https://talan.bank.gov.ua/get-user-certificate/o1xrL0qKOWxw9YVNJcFL","Завантажити сертифікат")</f>
        <v>Завантажити сертифікат</v>
      </c>
    </row>
    <row r="85" spans="1:4" x14ac:dyDescent="0.3">
      <c r="A85" t="s">
        <v>169</v>
      </c>
      <c r="B85" t="s">
        <v>3888</v>
      </c>
      <c r="C85" t="s">
        <v>170</v>
      </c>
      <c r="D85" t="str">
        <f>HYPERLINK("https://talan.bank.gov.ua/get-user-certificate/o1xrLEEJcP3Btj7AUoHu","Завантажити сертифікат")</f>
        <v>Завантажити сертифікат</v>
      </c>
    </row>
    <row r="86" spans="1:4" x14ac:dyDescent="0.3">
      <c r="A86" t="s">
        <v>171</v>
      </c>
      <c r="B86" t="s">
        <v>3888</v>
      </c>
      <c r="C86" t="s">
        <v>172</v>
      </c>
      <c r="D86" t="str">
        <f>HYPERLINK("https://talan.bank.gov.ua/get-user-certificate/o1xrLEL7DponaH9il6h-","Завантажити сертифікат")</f>
        <v>Завантажити сертифікат</v>
      </c>
    </row>
    <row r="87" spans="1:4" x14ac:dyDescent="0.3">
      <c r="A87" t="s">
        <v>173</v>
      </c>
      <c r="B87" t="s">
        <v>3888</v>
      </c>
      <c r="C87" t="s">
        <v>174</v>
      </c>
      <c r="D87" t="str">
        <f>HYPERLINK("https://talan.bank.gov.ua/get-user-certificate/o1xrLHGmwP_-y_sthsUL","Завантажити сертифікат")</f>
        <v>Завантажити сертифікат</v>
      </c>
    </row>
    <row r="88" spans="1:4" x14ac:dyDescent="0.3">
      <c r="A88" t="s">
        <v>175</v>
      </c>
      <c r="B88" t="s">
        <v>3888</v>
      </c>
      <c r="C88" t="s">
        <v>176</v>
      </c>
      <c r="D88" t="str">
        <f>HYPERLINK("https://talan.bank.gov.ua/get-user-certificate/o1xrLjfVEFdnoMbMxDE4","Завантажити сертифікат")</f>
        <v>Завантажити сертифікат</v>
      </c>
    </row>
    <row r="89" spans="1:4" x14ac:dyDescent="0.3">
      <c r="A89" t="s">
        <v>177</v>
      </c>
      <c r="B89" t="s">
        <v>3888</v>
      </c>
      <c r="C89" t="s">
        <v>178</v>
      </c>
      <c r="D89" t="str">
        <f>HYPERLINK("https://talan.bank.gov.ua/get-user-certificate/o1xrL68edAjiPWaaI3vU","Завантажити сертифікат")</f>
        <v>Завантажити сертифікат</v>
      </c>
    </row>
    <row r="90" spans="1:4" x14ac:dyDescent="0.3">
      <c r="A90" t="s">
        <v>179</v>
      </c>
      <c r="B90" t="s">
        <v>3888</v>
      </c>
      <c r="C90" t="s">
        <v>180</v>
      </c>
      <c r="D90" t="str">
        <f>HYPERLINK("https://talan.bank.gov.ua/get-user-certificate/o1xrL6qUaKDV0rj1FpgG","Завантажити сертифікат")</f>
        <v>Завантажити сертифікат</v>
      </c>
    </row>
    <row r="91" spans="1:4" x14ac:dyDescent="0.3">
      <c r="A91" t="s">
        <v>181</v>
      </c>
      <c r="B91" t="s">
        <v>3888</v>
      </c>
      <c r="C91" t="s">
        <v>182</v>
      </c>
      <c r="D91" t="str">
        <f>HYPERLINK("https://talan.bank.gov.ua/get-user-certificate/o1xrLBlvirgSUDMrWwG5","Завантажити сертифікат")</f>
        <v>Завантажити сертифікат</v>
      </c>
    </row>
    <row r="92" spans="1:4" x14ac:dyDescent="0.3">
      <c r="A92" t="s">
        <v>183</v>
      </c>
      <c r="B92" t="s">
        <v>3888</v>
      </c>
      <c r="C92" t="s">
        <v>184</v>
      </c>
      <c r="D92" t="str">
        <f>HYPERLINK("https://talan.bank.gov.ua/get-user-certificate/o1xrLoRHRl0oZPLdRdxn","Завантажити сертифікат")</f>
        <v>Завантажити сертифікат</v>
      </c>
    </row>
    <row r="93" spans="1:4" x14ac:dyDescent="0.3">
      <c r="A93" t="s">
        <v>185</v>
      </c>
      <c r="B93" t="s">
        <v>3888</v>
      </c>
      <c r="C93" t="s">
        <v>186</v>
      </c>
      <c r="D93" t="str">
        <f>HYPERLINK("https://talan.bank.gov.ua/get-user-certificate/o1xrLQQsH0IBK4R1BemS","Завантажити сертифікат")</f>
        <v>Завантажити сертифікат</v>
      </c>
    </row>
    <row r="94" spans="1:4" x14ac:dyDescent="0.3">
      <c r="A94" t="s">
        <v>187</v>
      </c>
      <c r="B94" t="s">
        <v>3888</v>
      </c>
      <c r="C94" t="s">
        <v>188</v>
      </c>
      <c r="D94" t="str">
        <f>HYPERLINK("https://talan.bank.gov.ua/get-user-certificate/o1xrLGEwKoag3zeMYCPO","Завантажити сертифікат")</f>
        <v>Завантажити сертифікат</v>
      </c>
    </row>
    <row r="95" spans="1:4" x14ac:dyDescent="0.3">
      <c r="A95" t="s">
        <v>189</v>
      </c>
      <c r="B95" t="s">
        <v>3888</v>
      </c>
      <c r="C95" t="s">
        <v>190</v>
      </c>
      <c r="D95" t="str">
        <f>HYPERLINK("https://talan.bank.gov.ua/get-user-certificate/o1xrLi-Cs7UP6dAzjxbK","Завантажити сертифікат")</f>
        <v>Завантажити сертифікат</v>
      </c>
    </row>
    <row r="96" spans="1:4" x14ac:dyDescent="0.3">
      <c r="A96" t="s">
        <v>191</v>
      </c>
      <c r="B96" t="s">
        <v>3888</v>
      </c>
      <c r="C96" t="s">
        <v>192</v>
      </c>
      <c r="D96" t="str">
        <f>HYPERLINK("https://talan.bank.gov.ua/get-user-certificate/o1xrL-bYl8QGBSHl2r-t","Завантажити сертифікат")</f>
        <v>Завантажити сертифікат</v>
      </c>
    </row>
    <row r="97" spans="1:4" x14ac:dyDescent="0.3">
      <c r="A97" t="s">
        <v>193</v>
      </c>
      <c r="B97" t="s">
        <v>3888</v>
      </c>
      <c r="C97" t="s">
        <v>194</v>
      </c>
      <c r="D97" t="str">
        <f>HYPERLINK("https://talan.bank.gov.ua/get-user-certificate/o1xrLILLcZGy4aJAQgWK","Завантажити сертифікат")</f>
        <v>Завантажити сертифікат</v>
      </c>
    </row>
    <row r="98" spans="1:4" x14ac:dyDescent="0.3">
      <c r="A98" t="s">
        <v>195</v>
      </c>
      <c r="B98" t="s">
        <v>3888</v>
      </c>
      <c r="C98" t="s">
        <v>196</v>
      </c>
      <c r="D98" t="str">
        <f>HYPERLINK("https://talan.bank.gov.ua/get-user-certificate/o1xrLSYT4u7ZYQaabYxO","Завантажити сертифікат")</f>
        <v>Завантажити сертифікат</v>
      </c>
    </row>
    <row r="99" spans="1:4" x14ac:dyDescent="0.3">
      <c r="A99" t="s">
        <v>197</v>
      </c>
      <c r="B99" t="s">
        <v>3888</v>
      </c>
      <c r="C99" t="s">
        <v>198</v>
      </c>
      <c r="D99" t="str">
        <f>HYPERLINK("https://talan.bank.gov.ua/get-user-certificate/o1xrLTomRT26t7tjxWsD","Завантажити сертифікат")</f>
        <v>Завантажити сертифікат</v>
      </c>
    </row>
    <row r="100" spans="1:4" x14ac:dyDescent="0.3">
      <c r="A100" t="s">
        <v>199</v>
      </c>
      <c r="B100" t="s">
        <v>3888</v>
      </c>
      <c r="C100" t="s">
        <v>200</v>
      </c>
      <c r="D100" t="str">
        <f>HYPERLINK("https://talan.bank.gov.ua/get-user-certificate/o1xrL8YkxVWQZHlqcUp1","Завантажити сертифікат")</f>
        <v>Завантажити сертифікат</v>
      </c>
    </row>
    <row r="101" spans="1:4" x14ac:dyDescent="0.3">
      <c r="A101" t="s">
        <v>201</v>
      </c>
      <c r="B101" t="s">
        <v>3888</v>
      </c>
      <c r="C101" t="s">
        <v>202</v>
      </c>
      <c r="D101" t="str">
        <f>HYPERLINK("https://talan.bank.gov.ua/get-user-certificate/o1xrLfh0H-mEiXtVLbac","Завантажити сертифікат")</f>
        <v>Завантажити сертифікат</v>
      </c>
    </row>
    <row r="102" spans="1:4" x14ac:dyDescent="0.3">
      <c r="A102" t="s">
        <v>203</v>
      </c>
      <c r="B102" t="s">
        <v>3888</v>
      </c>
      <c r="C102" t="s">
        <v>204</v>
      </c>
      <c r="D102" t="str">
        <f>HYPERLINK("https://talan.bank.gov.ua/get-user-certificate/o1xrLbW_EY-jCOz8BHbh","Завантажити сертифікат")</f>
        <v>Завантажити сертифікат</v>
      </c>
    </row>
    <row r="103" spans="1:4" x14ac:dyDescent="0.3">
      <c r="A103" t="s">
        <v>205</v>
      </c>
      <c r="B103" t="s">
        <v>3888</v>
      </c>
      <c r="C103" t="s">
        <v>206</v>
      </c>
      <c r="D103" t="str">
        <f>HYPERLINK("https://talan.bank.gov.ua/get-user-certificate/o1xrL6GjwoBjSPb5vi4u","Завантажити сертифікат")</f>
        <v>Завантажити сертифікат</v>
      </c>
    </row>
    <row r="104" spans="1:4" x14ac:dyDescent="0.3">
      <c r="A104" t="s">
        <v>207</v>
      </c>
      <c r="B104" t="s">
        <v>3888</v>
      </c>
      <c r="C104" t="s">
        <v>208</v>
      </c>
      <c r="D104" t="str">
        <f>HYPERLINK("https://talan.bank.gov.ua/get-user-certificate/o1xrLTlyEfbOb8uG7Uor","Завантажити сертифікат")</f>
        <v>Завантажити сертифікат</v>
      </c>
    </row>
    <row r="105" spans="1:4" x14ac:dyDescent="0.3">
      <c r="A105" t="s">
        <v>209</v>
      </c>
      <c r="B105" t="s">
        <v>3888</v>
      </c>
      <c r="C105" t="s">
        <v>210</v>
      </c>
      <c r="D105" t="str">
        <f>HYPERLINK("https://talan.bank.gov.ua/get-user-certificate/o1xrLL2-pNMeSUPWwCyz","Завантажити сертифікат")</f>
        <v>Завантажити сертифікат</v>
      </c>
    </row>
    <row r="106" spans="1:4" x14ac:dyDescent="0.3">
      <c r="A106" t="s">
        <v>211</v>
      </c>
      <c r="B106" t="s">
        <v>3888</v>
      </c>
      <c r="C106" t="s">
        <v>212</v>
      </c>
      <c r="D106" t="str">
        <f>HYPERLINK("https://talan.bank.gov.ua/get-user-certificate/o1xrL1iUHKqvl1l9Gdi9","Завантажити сертифікат")</f>
        <v>Завантажити сертифікат</v>
      </c>
    </row>
    <row r="107" spans="1:4" x14ac:dyDescent="0.3">
      <c r="A107" t="s">
        <v>213</v>
      </c>
      <c r="B107" t="s">
        <v>3888</v>
      </c>
      <c r="C107" t="s">
        <v>214</v>
      </c>
      <c r="D107" t="str">
        <f>HYPERLINK("https://talan.bank.gov.ua/get-user-certificate/o1xrLYycyElKJRd1cu5U","Завантажити сертифікат")</f>
        <v>Завантажити сертифікат</v>
      </c>
    </row>
    <row r="108" spans="1:4" x14ac:dyDescent="0.3">
      <c r="A108" t="s">
        <v>215</v>
      </c>
      <c r="B108" t="s">
        <v>3888</v>
      </c>
      <c r="C108" t="s">
        <v>216</v>
      </c>
      <c r="D108" t="str">
        <f>HYPERLINK("https://talan.bank.gov.ua/get-user-certificate/o1xrLledU5ZAPlfEe_XO","Завантажити сертифікат")</f>
        <v>Завантажити сертифікат</v>
      </c>
    </row>
    <row r="109" spans="1:4" x14ac:dyDescent="0.3">
      <c r="A109" t="s">
        <v>217</v>
      </c>
      <c r="B109" t="s">
        <v>3888</v>
      </c>
      <c r="C109" t="s">
        <v>218</v>
      </c>
      <c r="D109" t="str">
        <f>HYPERLINK("https://talan.bank.gov.ua/get-user-certificate/o1xrLwDdG-bTN5cSMGMh","Завантажити сертифікат")</f>
        <v>Завантажити сертифікат</v>
      </c>
    </row>
    <row r="110" spans="1:4" x14ac:dyDescent="0.3">
      <c r="A110" t="s">
        <v>219</v>
      </c>
      <c r="B110" t="s">
        <v>3888</v>
      </c>
      <c r="C110" t="s">
        <v>220</v>
      </c>
      <c r="D110" t="str">
        <f>HYPERLINK("https://talan.bank.gov.ua/get-user-certificate/o1xrLgLxXf8cENXCK4Sb","Завантажити сертифікат")</f>
        <v>Завантажити сертифікат</v>
      </c>
    </row>
    <row r="111" spans="1:4" x14ac:dyDescent="0.3">
      <c r="A111" t="s">
        <v>221</v>
      </c>
      <c r="B111" t="s">
        <v>3888</v>
      </c>
      <c r="C111" t="s">
        <v>222</v>
      </c>
      <c r="D111" t="str">
        <f>HYPERLINK("https://talan.bank.gov.ua/get-user-certificate/o1xrLmKQ_eguNLkvl0W1","Завантажити сертифікат")</f>
        <v>Завантажити сертифікат</v>
      </c>
    </row>
    <row r="112" spans="1:4" x14ac:dyDescent="0.3">
      <c r="A112" t="s">
        <v>223</v>
      </c>
      <c r="B112" t="s">
        <v>3888</v>
      </c>
      <c r="C112" t="s">
        <v>224</v>
      </c>
      <c r="D112" t="str">
        <f>HYPERLINK("https://talan.bank.gov.ua/get-user-certificate/o1xrLNScgx3RTR7g_KEA","Завантажити сертифікат")</f>
        <v>Завантажити сертифікат</v>
      </c>
    </row>
    <row r="113" spans="1:4" x14ac:dyDescent="0.3">
      <c r="A113" t="s">
        <v>225</v>
      </c>
      <c r="B113" t="s">
        <v>3888</v>
      </c>
      <c r="C113" t="s">
        <v>226</v>
      </c>
      <c r="D113" t="str">
        <f>HYPERLINK("https://talan.bank.gov.ua/get-user-certificate/o1xrL5yPzxHUQ5kchcA_","Завантажити сертифікат")</f>
        <v>Завантажити сертифікат</v>
      </c>
    </row>
    <row r="114" spans="1:4" x14ac:dyDescent="0.3">
      <c r="A114" t="s">
        <v>227</v>
      </c>
      <c r="B114" t="s">
        <v>3888</v>
      </c>
      <c r="C114" t="s">
        <v>228</v>
      </c>
      <c r="D114" t="str">
        <f>HYPERLINK("https://talan.bank.gov.ua/get-user-certificate/o1xrLqwFfwRoOuXXLFa4","Завантажити сертифікат")</f>
        <v>Завантажити сертифікат</v>
      </c>
    </row>
    <row r="115" spans="1:4" x14ac:dyDescent="0.3">
      <c r="A115" t="s">
        <v>229</v>
      </c>
      <c r="B115" t="s">
        <v>3888</v>
      </c>
      <c r="C115" t="s">
        <v>230</v>
      </c>
      <c r="D115" t="str">
        <f>HYPERLINK("https://talan.bank.gov.ua/get-user-certificate/o1xrLlrlAbKI4qiBPxDS","Завантажити сертифікат")</f>
        <v>Завантажити сертифікат</v>
      </c>
    </row>
    <row r="116" spans="1:4" x14ac:dyDescent="0.3">
      <c r="A116" t="s">
        <v>231</v>
      </c>
      <c r="B116" t="s">
        <v>3888</v>
      </c>
      <c r="C116" t="s">
        <v>232</v>
      </c>
      <c r="D116" t="str">
        <f>HYPERLINK("https://talan.bank.gov.ua/get-user-certificate/o1xrLzhoo2CVWWv-18qY","Завантажити сертифікат")</f>
        <v>Завантажити сертифікат</v>
      </c>
    </row>
    <row r="117" spans="1:4" x14ac:dyDescent="0.3">
      <c r="A117" t="s">
        <v>233</v>
      </c>
      <c r="B117" t="s">
        <v>3888</v>
      </c>
      <c r="C117" t="s">
        <v>234</v>
      </c>
      <c r="D117" t="str">
        <f>HYPERLINK("https://talan.bank.gov.ua/get-user-certificate/o1xrL1J7zT70orlBj2Gi","Завантажити сертифікат")</f>
        <v>Завантажити сертифікат</v>
      </c>
    </row>
    <row r="118" spans="1:4" x14ac:dyDescent="0.3">
      <c r="A118" t="s">
        <v>235</v>
      </c>
      <c r="B118" t="s">
        <v>3888</v>
      </c>
      <c r="C118" t="s">
        <v>236</v>
      </c>
      <c r="D118" t="str">
        <f>HYPERLINK("https://talan.bank.gov.ua/get-user-certificate/o1xrL3Otfy_lEiFH-qZp","Завантажити сертифікат")</f>
        <v>Завантажити сертифікат</v>
      </c>
    </row>
    <row r="119" spans="1:4" x14ac:dyDescent="0.3">
      <c r="A119" t="s">
        <v>237</v>
      </c>
      <c r="B119" t="s">
        <v>3888</v>
      </c>
      <c r="C119" t="s">
        <v>238</v>
      </c>
      <c r="D119" t="str">
        <f>HYPERLINK("https://talan.bank.gov.ua/get-user-certificate/o1xrLodc9vcSpgajfBdt","Завантажити сертифікат")</f>
        <v>Завантажити сертифікат</v>
      </c>
    </row>
    <row r="120" spans="1:4" x14ac:dyDescent="0.3">
      <c r="A120" t="s">
        <v>239</v>
      </c>
      <c r="B120" t="s">
        <v>3888</v>
      </c>
      <c r="C120" t="s">
        <v>240</v>
      </c>
      <c r="D120" t="str">
        <f>HYPERLINK("https://talan.bank.gov.ua/get-user-certificate/o1xrLIox6tInXm6s7uWR","Завантажити сертифікат")</f>
        <v>Завантажити сертифікат</v>
      </c>
    </row>
    <row r="121" spans="1:4" x14ac:dyDescent="0.3">
      <c r="A121" t="s">
        <v>241</v>
      </c>
      <c r="B121" t="s">
        <v>3888</v>
      </c>
      <c r="C121" t="s">
        <v>242</v>
      </c>
      <c r="D121" t="str">
        <f>HYPERLINK("https://talan.bank.gov.ua/get-user-certificate/o1xrLgKtXn0w0ofG8eED","Завантажити сертифікат")</f>
        <v>Завантажити сертифікат</v>
      </c>
    </row>
    <row r="122" spans="1:4" x14ac:dyDescent="0.3">
      <c r="A122" t="s">
        <v>243</v>
      </c>
      <c r="B122" t="s">
        <v>3888</v>
      </c>
      <c r="C122" t="s">
        <v>244</v>
      </c>
      <c r="D122" t="str">
        <f>HYPERLINK("https://talan.bank.gov.ua/get-user-certificate/o1xrLTp_7VkrrOajNqYK","Завантажити сертифікат")</f>
        <v>Завантажити сертифікат</v>
      </c>
    </row>
    <row r="123" spans="1:4" x14ac:dyDescent="0.3">
      <c r="A123" t="s">
        <v>245</v>
      </c>
      <c r="B123" t="s">
        <v>3888</v>
      </c>
      <c r="C123" t="s">
        <v>246</v>
      </c>
      <c r="D123" t="str">
        <f>HYPERLINK("https://talan.bank.gov.ua/get-user-certificate/o1xrLUEItHAofE_SEvFA","Завантажити сертифікат")</f>
        <v>Завантажити сертифікат</v>
      </c>
    </row>
    <row r="124" spans="1:4" x14ac:dyDescent="0.3">
      <c r="A124" t="s">
        <v>247</v>
      </c>
      <c r="B124" t="s">
        <v>3888</v>
      </c>
      <c r="C124" t="s">
        <v>248</v>
      </c>
      <c r="D124" t="str">
        <f>HYPERLINK("https://talan.bank.gov.ua/get-user-certificate/o1xrLNgse9Z6Hmz7UKOx","Завантажити сертифікат")</f>
        <v>Завантажити сертифікат</v>
      </c>
    </row>
    <row r="125" spans="1:4" x14ac:dyDescent="0.3">
      <c r="A125" t="s">
        <v>249</v>
      </c>
      <c r="B125" t="s">
        <v>3888</v>
      </c>
      <c r="C125" t="s">
        <v>250</v>
      </c>
      <c r="D125" t="str">
        <f>HYPERLINK("https://talan.bank.gov.ua/get-user-certificate/o1xrL5Pq9EMTcf3eg8Eb","Завантажити сертифікат")</f>
        <v>Завантажити сертифікат</v>
      </c>
    </row>
    <row r="126" spans="1:4" x14ac:dyDescent="0.3">
      <c r="A126" t="s">
        <v>251</v>
      </c>
      <c r="B126" t="s">
        <v>3888</v>
      </c>
      <c r="C126" t="s">
        <v>252</v>
      </c>
      <c r="D126" t="str">
        <f>HYPERLINK("https://talan.bank.gov.ua/get-user-certificate/o1xrLwqvSeZrb0WtiGFy","Завантажити сертифікат")</f>
        <v>Завантажити сертифікат</v>
      </c>
    </row>
    <row r="127" spans="1:4" x14ac:dyDescent="0.3">
      <c r="A127" t="s">
        <v>253</v>
      </c>
      <c r="B127" t="s">
        <v>3888</v>
      </c>
      <c r="C127" t="s">
        <v>254</v>
      </c>
      <c r="D127" t="str">
        <f>HYPERLINK("https://talan.bank.gov.ua/get-user-certificate/o1xrLfOsRz7Mv4xGuZYj","Завантажити сертифікат")</f>
        <v>Завантажити сертифікат</v>
      </c>
    </row>
    <row r="128" spans="1:4" x14ac:dyDescent="0.3">
      <c r="A128" t="s">
        <v>255</v>
      </c>
      <c r="B128" t="s">
        <v>3888</v>
      </c>
      <c r="C128" t="s">
        <v>256</v>
      </c>
      <c r="D128" t="str">
        <f>HYPERLINK("https://talan.bank.gov.ua/get-user-certificate/o1xrL_lBYVKPyjVBFmEI","Завантажити сертифікат")</f>
        <v>Завантажити сертифікат</v>
      </c>
    </row>
    <row r="129" spans="1:4" x14ac:dyDescent="0.3">
      <c r="A129" t="s">
        <v>257</v>
      </c>
      <c r="B129" t="s">
        <v>3888</v>
      </c>
      <c r="C129" t="s">
        <v>258</v>
      </c>
      <c r="D129" t="str">
        <f>HYPERLINK("https://talan.bank.gov.ua/get-user-certificate/o1xrLtee6K10kGLxJ5FJ","Завантажити сертифікат")</f>
        <v>Завантажити сертифікат</v>
      </c>
    </row>
    <row r="130" spans="1:4" x14ac:dyDescent="0.3">
      <c r="A130" t="s">
        <v>259</v>
      </c>
      <c r="B130" t="s">
        <v>3888</v>
      </c>
      <c r="C130" t="s">
        <v>260</v>
      </c>
      <c r="D130" t="str">
        <f>HYPERLINK("https://talan.bank.gov.ua/get-user-certificate/o1xrLob_XL6f0XtMp__s","Завантажити сертифікат")</f>
        <v>Завантажити сертифікат</v>
      </c>
    </row>
    <row r="131" spans="1:4" x14ac:dyDescent="0.3">
      <c r="A131" t="s">
        <v>261</v>
      </c>
      <c r="B131" t="s">
        <v>3888</v>
      </c>
      <c r="C131" t="s">
        <v>262</v>
      </c>
      <c r="D131" t="str">
        <f>HYPERLINK("https://talan.bank.gov.ua/get-user-certificate/o1xrLkf7l6wIjfOXMOaF","Завантажити сертифікат")</f>
        <v>Завантажити сертифікат</v>
      </c>
    </row>
    <row r="132" spans="1:4" x14ac:dyDescent="0.3">
      <c r="A132" t="s">
        <v>263</v>
      </c>
      <c r="B132" t="s">
        <v>3888</v>
      </c>
      <c r="C132" t="s">
        <v>264</v>
      </c>
      <c r="D132" t="str">
        <f>HYPERLINK("https://talan.bank.gov.ua/get-user-certificate/o1xrLrlKqMkkXTSAtkft","Завантажити сертифікат")</f>
        <v>Завантажити сертифікат</v>
      </c>
    </row>
    <row r="133" spans="1:4" x14ac:dyDescent="0.3">
      <c r="A133" t="s">
        <v>265</v>
      </c>
      <c r="B133" t="s">
        <v>3888</v>
      </c>
      <c r="C133" t="s">
        <v>266</v>
      </c>
      <c r="D133" t="str">
        <f>HYPERLINK("https://talan.bank.gov.ua/get-user-certificate/o1xrL9F8O-jks5p0LfK5","Завантажити сертифікат")</f>
        <v>Завантажити сертифікат</v>
      </c>
    </row>
    <row r="134" spans="1:4" x14ac:dyDescent="0.3">
      <c r="A134" t="s">
        <v>267</v>
      </c>
      <c r="B134" t="s">
        <v>3888</v>
      </c>
      <c r="C134" t="s">
        <v>268</v>
      </c>
      <c r="D134" t="str">
        <f>HYPERLINK("https://talan.bank.gov.ua/get-user-certificate/o1xrLsp-tfmxmEPCIyl8","Завантажити сертифікат")</f>
        <v>Завантажити сертифікат</v>
      </c>
    </row>
    <row r="135" spans="1:4" x14ac:dyDescent="0.3">
      <c r="A135" t="s">
        <v>269</v>
      </c>
      <c r="B135" t="s">
        <v>3888</v>
      </c>
      <c r="C135" t="s">
        <v>270</v>
      </c>
      <c r="D135" t="str">
        <f>HYPERLINK("https://talan.bank.gov.ua/get-user-certificate/o1xrLpt8Lb3eA23U9n68","Завантажити сертифікат")</f>
        <v>Завантажити сертифікат</v>
      </c>
    </row>
    <row r="136" spans="1:4" x14ac:dyDescent="0.3">
      <c r="A136" t="s">
        <v>271</v>
      </c>
      <c r="B136" t="s">
        <v>3888</v>
      </c>
      <c r="C136" t="s">
        <v>272</v>
      </c>
      <c r="D136" t="str">
        <f>HYPERLINK("https://talan.bank.gov.ua/get-user-certificate/o1xrLQ2HdBExsrFtw6q5","Завантажити сертифікат")</f>
        <v>Завантажити сертифікат</v>
      </c>
    </row>
    <row r="137" spans="1:4" x14ac:dyDescent="0.3">
      <c r="A137" t="s">
        <v>273</v>
      </c>
      <c r="B137" t="s">
        <v>3888</v>
      </c>
      <c r="C137" t="s">
        <v>274</v>
      </c>
      <c r="D137" t="str">
        <f>HYPERLINK("https://talan.bank.gov.ua/get-user-certificate/o1xrLroq3dxmDTOBcqDq","Завантажити сертифікат")</f>
        <v>Завантажити сертифікат</v>
      </c>
    </row>
    <row r="138" spans="1:4" x14ac:dyDescent="0.3">
      <c r="A138" t="s">
        <v>275</v>
      </c>
      <c r="B138" t="s">
        <v>3888</v>
      </c>
      <c r="C138" t="s">
        <v>276</v>
      </c>
      <c r="D138" t="str">
        <f>HYPERLINK("https://talan.bank.gov.ua/get-user-certificate/o1xrLWO8ekWk5IGPK3b9","Завантажити сертифікат")</f>
        <v>Завантажити сертифікат</v>
      </c>
    </row>
    <row r="139" spans="1:4" x14ac:dyDescent="0.3">
      <c r="A139" t="s">
        <v>277</v>
      </c>
      <c r="B139" t="s">
        <v>3888</v>
      </c>
      <c r="C139" t="s">
        <v>278</v>
      </c>
      <c r="D139" t="str">
        <f>HYPERLINK("https://talan.bank.gov.ua/get-user-certificate/o1xrLQDMoq1saPlbCGy0","Завантажити сертифікат")</f>
        <v>Завантажити сертифікат</v>
      </c>
    </row>
    <row r="140" spans="1:4" x14ac:dyDescent="0.3">
      <c r="A140" t="s">
        <v>279</v>
      </c>
      <c r="B140" t="s">
        <v>3888</v>
      </c>
      <c r="C140" t="s">
        <v>280</v>
      </c>
      <c r="D140" t="str">
        <f>HYPERLINK("https://talan.bank.gov.ua/get-user-certificate/o1xrL-TUzs1cokB3J01G","Завантажити сертифікат")</f>
        <v>Завантажити сертифікат</v>
      </c>
    </row>
    <row r="141" spans="1:4" x14ac:dyDescent="0.3">
      <c r="A141" t="s">
        <v>281</v>
      </c>
      <c r="B141" t="s">
        <v>3888</v>
      </c>
      <c r="C141" t="s">
        <v>282</v>
      </c>
      <c r="D141" t="str">
        <f>HYPERLINK("https://talan.bank.gov.ua/get-user-certificate/o1xrLRaL64Iiqk3J_inH","Завантажити сертифікат")</f>
        <v>Завантажити сертифікат</v>
      </c>
    </row>
    <row r="142" spans="1:4" x14ac:dyDescent="0.3">
      <c r="A142" t="s">
        <v>283</v>
      </c>
      <c r="B142" t="s">
        <v>3888</v>
      </c>
      <c r="C142" t="s">
        <v>284</v>
      </c>
      <c r="D142" t="str">
        <f>HYPERLINK("https://talan.bank.gov.ua/get-user-certificate/o1xrLet4TJZyz5F-i2V7","Завантажити сертифікат")</f>
        <v>Завантажити сертифікат</v>
      </c>
    </row>
    <row r="143" spans="1:4" x14ac:dyDescent="0.3">
      <c r="A143" t="s">
        <v>285</v>
      </c>
      <c r="B143" t="s">
        <v>3888</v>
      </c>
      <c r="C143" t="s">
        <v>286</v>
      </c>
      <c r="D143" t="str">
        <f>HYPERLINK("https://talan.bank.gov.ua/get-user-certificate/o1xrL6QQ3_6I7LBtzsLu","Завантажити сертифікат")</f>
        <v>Завантажити сертифікат</v>
      </c>
    </row>
    <row r="144" spans="1:4" x14ac:dyDescent="0.3">
      <c r="A144" t="s">
        <v>287</v>
      </c>
      <c r="B144" t="s">
        <v>3888</v>
      </c>
      <c r="C144" t="s">
        <v>288</v>
      </c>
      <c r="D144" t="str">
        <f>HYPERLINK("https://talan.bank.gov.ua/get-user-certificate/o1xrLY-Lv4Fi0R4hXuin","Завантажити сертифікат")</f>
        <v>Завантажити сертифікат</v>
      </c>
    </row>
    <row r="145" spans="1:4" x14ac:dyDescent="0.3">
      <c r="A145" t="s">
        <v>289</v>
      </c>
      <c r="B145" t="s">
        <v>3888</v>
      </c>
      <c r="C145" t="s">
        <v>290</v>
      </c>
      <c r="D145" t="str">
        <f>HYPERLINK("https://talan.bank.gov.ua/get-user-certificate/o1xrLQf6jz_jJgMLfrx_","Завантажити сертифікат")</f>
        <v>Завантажити сертифікат</v>
      </c>
    </row>
    <row r="146" spans="1:4" x14ac:dyDescent="0.3">
      <c r="A146" t="s">
        <v>291</v>
      </c>
      <c r="B146" t="s">
        <v>3888</v>
      </c>
      <c r="C146" t="s">
        <v>292</v>
      </c>
      <c r="D146" t="str">
        <f>HYPERLINK("https://talan.bank.gov.ua/get-user-certificate/o1xrLqQuSyuOb4wHWGMa","Завантажити сертифікат")</f>
        <v>Завантажити сертифікат</v>
      </c>
    </row>
    <row r="147" spans="1:4" x14ac:dyDescent="0.3">
      <c r="A147" t="s">
        <v>293</v>
      </c>
      <c r="B147" t="s">
        <v>3888</v>
      </c>
      <c r="C147" t="s">
        <v>294</v>
      </c>
      <c r="D147" t="str">
        <f>HYPERLINK("https://talan.bank.gov.ua/get-user-certificate/o1xrLeuN1Xt3t_Z53DO1","Завантажити сертифікат")</f>
        <v>Завантажити сертифікат</v>
      </c>
    </row>
    <row r="148" spans="1:4" x14ac:dyDescent="0.3">
      <c r="A148" t="s">
        <v>295</v>
      </c>
      <c r="B148" t="s">
        <v>3888</v>
      </c>
      <c r="C148" t="s">
        <v>296</v>
      </c>
      <c r="D148" t="str">
        <f>HYPERLINK("https://talan.bank.gov.ua/get-user-certificate/o1xrLmSnwGoqBo4ZUxzr","Завантажити сертифікат")</f>
        <v>Завантажити сертифікат</v>
      </c>
    </row>
    <row r="149" spans="1:4" x14ac:dyDescent="0.3">
      <c r="A149" t="s">
        <v>297</v>
      </c>
      <c r="B149" t="s">
        <v>3888</v>
      </c>
      <c r="C149" t="s">
        <v>298</v>
      </c>
      <c r="D149" t="str">
        <f>HYPERLINK("https://talan.bank.gov.ua/get-user-certificate/o1xrLFO2dmDwgBF8EYHJ","Завантажити сертифікат")</f>
        <v>Завантажити сертифікат</v>
      </c>
    </row>
    <row r="150" spans="1:4" x14ac:dyDescent="0.3">
      <c r="A150" t="s">
        <v>299</v>
      </c>
      <c r="B150" t="s">
        <v>3888</v>
      </c>
      <c r="C150" t="s">
        <v>300</v>
      </c>
      <c r="D150" t="str">
        <f>HYPERLINK("https://talan.bank.gov.ua/get-user-certificate/o1xrLJnCzhDOVXk488rI","Завантажити сертифікат")</f>
        <v>Завантажити сертифікат</v>
      </c>
    </row>
    <row r="151" spans="1:4" x14ac:dyDescent="0.3">
      <c r="A151" t="s">
        <v>301</v>
      </c>
      <c r="B151" t="s">
        <v>3888</v>
      </c>
      <c r="C151" t="s">
        <v>302</v>
      </c>
      <c r="D151" t="str">
        <f>HYPERLINK("https://talan.bank.gov.ua/get-user-certificate/o1xrLNLX-GkjDIr-OyQL","Завантажити сертифікат")</f>
        <v>Завантажити сертифікат</v>
      </c>
    </row>
    <row r="152" spans="1:4" x14ac:dyDescent="0.3">
      <c r="A152" t="s">
        <v>303</v>
      </c>
      <c r="B152" t="s">
        <v>3888</v>
      </c>
      <c r="C152" t="s">
        <v>304</v>
      </c>
      <c r="D152" t="str">
        <f>HYPERLINK("https://talan.bank.gov.ua/get-user-certificate/o1xrLgiRSes08nwUKJQ4","Завантажити сертифікат")</f>
        <v>Завантажити сертифікат</v>
      </c>
    </row>
    <row r="153" spans="1:4" x14ac:dyDescent="0.3">
      <c r="A153" t="s">
        <v>305</v>
      </c>
      <c r="B153" t="s">
        <v>3888</v>
      </c>
      <c r="C153" t="s">
        <v>306</v>
      </c>
      <c r="D153" t="str">
        <f>HYPERLINK("https://talan.bank.gov.ua/get-user-certificate/o1xrLqX66YrJ4Jv5_TPC","Завантажити сертифікат")</f>
        <v>Завантажити сертифікат</v>
      </c>
    </row>
    <row r="154" spans="1:4" x14ac:dyDescent="0.3">
      <c r="A154" t="s">
        <v>307</v>
      </c>
      <c r="B154" t="s">
        <v>3888</v>
      </c>
      <c r="C154" t="s">
        <v>308</v>
      </c>
      <c r="D154" t="str">
        <f>HYPERLINK("https://talan.bank.gov.ua/get-user-certificate/o1xrLvNQD3kVP3wmqVgk","Завантажити сертифікат")</f>
        <v>Завантажити сертифікат</v>
      </c>
    </row>
    <row r="155" spans="1:4" x14ac:dyDescent="0.3">
      <c r="A155" t="s">
        <v>309</v>
      </c>
      <c r="B155" t="s">
        <v>3888</v>
      </c>
      <c r="C155" t="s">
        <v>310</v>
      </c>
      <c r="D155" t="str">
        <f>HYPERLINK("https://talan.bank.gov.ua/get-user-certificate/o1xrLpY2HzS0ar140xe8","Завантажити сертифікат")</f>
        <v>Завантажити сертифікат</v>
      </c>
    </row>
    <row r="156" spans="1:4" x14ac:dyDescent="0.3">
      <c r="A156" t="s">
        <v>311</v>
      </c>
      <c r="B156" t="s">
        <v>3888</v>
      </c>
      <c r="C156" t="s">
        <v>312</v>
      </c>
      <c r="D156" t="str">
        <f>HYPERLINK("https://talan.bank.gov.ua/get-user-certificate/o1xrLMaYtjKnZ2Z6SUu-","Завантажити сертифікат")</f>
        <v>Завантажити сертифікат</v>
      </c>
    </row>
    <row r="157" spans="1:4" x14ac:dyDescent="0.3">
      <c r="A157" t="s">
        <v>313</v>
      </c>
      <c r="B157" t="s">
        <v>3888</v>
      </c>
      <c r="C157" t="s">
        <v>314</v>
      </c>
      <c r="D157" t="str">
        <f>HYPERLINK("https://talan.bank.gov.ua/get-user-certificate/o1xrLta3H7AFuZIgT3Vw","Завантажити сертифікат")</f>
        <v>Завантажити сертифікат</v>
      </c>
    </row>
    <row r="158" spans="1:4" x14ac:dyDescent="0.3">
      <c r="A158" t="s">
        <v>315</v>
      </c>
      <c r="B158" t="s">
        <v>3888</v>
      </c>
      <c r="C158" t="s">
        <v>316</v>
      </c>
      <c r="D158" t="str">
        <f>HYPERLINK("https://talan.bank.gov.ua/get-user-certificate/o1xrLGWFoQ5yEPG8L6j7","Завантажити сертифікат")</f>
        <v>Завантажити сертифікат</v>
      </c>
    </row>
    <row r="159" spans="1:4" x14ac:dyDescent="0.3">
      <c r="A159" t="s">
        <v>317</v>
      </c>
      <c r="B159" t="s">
        <v>3888</v>
      </c>
      <c r="C159" t="s">
        <v>318</v>
      </c>
      <c r="D159" t="str">
        <f>HYPERLINK("https://talan.bank.gov.ua/get-user-certificate/o1xrL1quReltKDUc2G7u","Завантажити сертифікат")</f>
        <v>Завантажити сертифікат</v>
      </c>
    </row>
    <row r="160" spans="1:4" x14ac:dyDescent="0.3">
      <c r="A160" t="s">
        <v>319</v>
      </c>
      <c r="B160" t="s">
        <v>3888</v>
      </c>
      <c r="C160" t="s">
        <v>320</v>
      </c>
      <c r="D160" t="str">
        <f>HYPERLINK("https://talan.bank.gov.ua/get-user-certificate/o1xrLnwQEYD-0B0hm2co","Завантажити сертифікат")</f>
        <v>Завантажити сертифікат</v>
      </c>
    </row>
    <row r="161" spans="1:4" x14ac:dyDescent="0.3">
      <c r="A161" t="s">
        <v>321</v>
      </c>
      <c r="B161" t="s">
        <v>3888</v>
      </c>
      <c r="C161" t="s">
        <v>322</v>
      </c>
      <c r="D161" t="str">
        <f>HYPERLINK("https://talan.bank.gov.ua/get-user-certificate/o1xrLqOMoEp6XHE3Sy4z","Завантажити сертифікат")</f>
        <v>Завантажити сертифікат</v>
      </c>
    </row>
    <row r="162" spans="1:4" x14ac:dyDescent="0.3">
      <c r="A162" t="s">
        <v>323</v>
      </c>
      <c r="B162" t="s">
        <v>3888</v>
      </c>
      <c r="C162" t="s">
        <v>324</v>
      </c>
      <c r="D162" t="str">
        <f>HYPERLINK("https://talan.bank.gov.ua/get-user-certificate/o1xrLqp4orXzAPONtIjf","Завантажити сертифікат")</f>
        <v>Завантажити сертифікат</v>
      </c>
    </row>
    <row r="163" spans="1:4" x14ac:dyDescent="0.3">
      <c r="A163" t="s">
        <v>325</v>
      </c>
      <c r="B163" t="s">
        <v>3888</v>
      </c>
      <c r="C163" t="s">
        <v>326</v>
      </c>
      <c r="D163" t="str">
        <f>HYPERLINK("https://talan.bank.gov.ua/get-user-certificate/o1xrLmh504QMPe5Dx2Y3","Завантажити сертифікат")</f>
        <v>Завантажити сертифікат</v>
      </c>
    </row>
    <row r="164" spans="1:4" x14ac:dyDescent="0.3">
      <c r="A164" t="s">
        <v>327</v>
      </c>
      <c r="B164" t="s">
        <v>3888</v>
      </c>
      <c r="C164" t="s">
        <v>328</v>
      </c>
      <c r="D164" t="str">
        <f>HYPERLINK("https://talan.bank.gov.ua/get-user-certificate/o1xrLsVbcJwnyn7HqOzs","Завантажити сертифікат")</f>
        <v>Завантажити сертифікат</v>
      </c>
    </row>
    <row r="165" spans="1:4" x14ac:dyDescent="0.3">
      <c r="A165" t="s">
        <v>329</v>
      </c>
      <c r="B165" t="s">
        <v>3888</v>
      </c>
      <c r="C165" t="s">
        <v>330</v>
      </c>
      <c r="D165" t="str">
        <f>HYPERLINK("https://talan.bank.gov.ua/get-user-certificate/o1xrLBoQVJF_bUEdOp3D","Завантажити сертифікат")</f>
        <v>Завантажити сертифікат</v>
      </c>
    </row>
    <row r="166" spans="1:4" x14ac:dyDescent="0.3">
      <c r="A166" t="s">
        <v>331</v>
      </c>
      <c r="B166" t="s">
        <v>3888</v>
      </c>
      <c r="C166" t="s">
        <v>332</v>
      </c>
      <c r="D166" t="str">
        <f>HYPERLINK("https://talan.bank.gov.ua/get-user-certificate/o1xrLtmmFPPdyKWPDCQW","Завантажити сертифікат")</f>
        <v>Завантажити сертифікат</v>
      </c>
    </row>
    <row r="167" spans="1:4" x14ac:dyDescent="0.3">
      <c r="A167" t="s">
        <v>333</v>
      </c>
      <c r="B167" t="s">
        <v>3888</v>
      </c>
      <c r="C167" t="s">
        <v>334</v>
      </c>
      <c r="D167" t="str">
        <f>HYPERLINK("https://talan.bank.gov.ua/get-user-certificate/o1xrLuijloGVG7nR66Xv","Завантажити сертифікат")</f>
        <v>Завантажити сертифікат</v>
      </c>
    </row>
    <row r="168" spans="1:4" x14ac:dyDescent="0.3">
      <c r="A168" t="s">
        <v>335</v>
      </c>
      <c r="B168" t="s">
        <v>3888</v>
      </c>
      <c r="C168" t="s">
        <v>336</v>
      </c>
      <c r="D168" t="str">
        <f>HYPERLINK("https://talan.bank.gov.ua/get-user-certificate/o1xrLc4XEMj33i3euBwb","Завантажити сертифікат")</f>
        <v>Завантажити сертифікат</v>
      </c>
    </row>
    <row r="169" spans="1:4" x14ac:dyDescent="0.3">
      <c r="A169" t="s">
        <v>337</v>
      </c>
      <c r="B169" t="s">
        <v>3888</v>
      </c>
      <c r="C169" t="s">
        <v>338</v>
      </c>
      <c r="D169" t="str">
        <f>HYPERLINK("https://talan.bank.gov.ua/get-user-certificate/o1xrLqfNV5S_1mK98GXj","Завантажити сертифікат")</f>
        <v>Завантажити сертифікат</v>
      </c>
    </row>
    <row r="170" spans="1:4" x14ac:dyDescent="0.3">
      <c r="A170" t="s">
        <v>339</v>
      </c>
      <c r="B170" t="s">
        <v>3888</v>
      </c>
      <c r="C170" t="s">
        <v>340</v>
      </c>
      <c r="D170" t="str">
        <f>HYPERLINK("https://talan.bank.gov.ua/get-user-certificate/o1xrL55sqgYAQUduKuG6","Завантажити сертифікат")</f>
        <v>Завантажити сертифікат</v>
      </c>
    </row>
    <row r="171" spans="1:4" x14ac:dyDescent="0.3">
      <c r="A171" t="s">
        <v>341</v>
      </c>
      <c r="B171" t="s">
        <v>3888</v>
      </c>
      <c r="C171" t="s">
        <v>342</v>
      </c>
      <c r="D171" t="str">
        <f>HYPERLINK("https://talan.bank.gov.ua/get-user-certificate/o1xrLuG3IdM9OTgL8yYI","Завантажити сертифікат")</f>
        <v>Завантажити сертифікат</v>
      </c>
    </row>
    <row r="172" spans="1:4" x14ac:dyDescent="0.3">
      <c r="A172" t="s">
        <v>343</v>
      </c>
      <c r="B172" t="s">
        <v>3888</v>
      </c>
      <c r="C172" t="s">
        <v>344</v>
      </c>
      <c r="D172" t="str">
        <f>HYPERLINK("https://talan.bank.gov.ua/get-user-certificate/o1xrLdL59Cj2NXRSdeHy","Завантажити сертифікат")</f>
        <v>Завантажити сертифікат</v>
      </c>
    </row>
    <row r="173" spans="1:4" x14ac:dyDescent="0.3">
      <c r="A173" t="s">
        <v>345</v>
      </c>
      <c r="B173" t="s">
        <v>3888</v>
      </c>
      <c r="C173" t="s">
        <v>346</v>
      </c>
      <c r="D173" t="str">
        <f>HYPERLINK("https://talan.bank.gov.ua/get-user-certificate/o1xrLoN6Gv3A_Oh1xlHE","Завантажити сертифікат")</f>
        <v>Завантажити сертифікат</v>
      </c>
    </row>
    <row r="174" spans="1:4" x14ac:dyDescent="0.3">
      <c r="A174" t="s">
        <v>347</v>
      </c>
      <c r="B174" t="s">
        <v>3888</v>
      </c>
      <c r="C174" t="s">
        <v>348</v>
      </c>
      <c r="D174" t="str">
        <f>HYPERLINK("https://talan.bank.gov.ua/get-user-certificate/o1xrL2J2oqRD-pAWQ4WH","Завантажити сертифікат")</f>
        <v>Завантажити сертифікат</v>
      </c>
    </row>
    <row r="175" spans="1:4" x14ac:dyDescent="0.3">
      <c r="A175" t="s">
        <v>349</v>
      </c>
      <c r="B175" t="s">
        <v>3888</v>
      </c>
      <c r="C175" t="s">
        <v>350</v>
      </c>
      <c r="D175" t="str">
        <f>HYPERLINK("https://talan.bank.gov.ua/get-user-certificate/o1xrLCrLn8zZjwTWWG6L","Завантажити сертифікат")</f>
        <v>Завантажити сертифікат</v>
      </c>
    </row>
    <row r="176" spans="1:4" x14ac:dyDescent="0.3">
      <c r="A176" t="s">
        <v>351</v>
      </c>
      <c r="B176" t="s">
        <v>3888</v>
      </c>
      <c r="C176" t="s">
        <v>352</v>
      </c>
      <c r="D176" t="str">
        <f>HYPERLINK("https://talan.bank.gov.ua/get-user-certificate/o1xrLzsUOlk1fXOPeRKk","Завантажити сертифікат")</f>
        <v>Завантажити сертифікат</v>
      </c>
    </row>
    <row r="177" spans="1:4" x14ac:dyDescent="0.3">
      <c r="A177" t="s">
        <v>353</v>
      </c>
      <c r="B177" t="s">
        <v>3888</v>
      </c>
      <c r="C177" t="s">
        <v>354</v>
      </c>
      <c r="D177" t="str">
        <f>HYPERLINK("https://talan.bank.gov.ua/get-user-certificate/o1xrLl-Ryb87dg8BwrY1","Завантажити сертифікат")</f>
        <v>Завантажити сертифікат</v>
      </c>
    </row>
    <row r="178" spans="1:4" x14ac:dyDescent="0.3">
      <c r="A178" t="s">
        <v>355</v>
      </c>
      <c r="B178" t="s">
        <v>3888</v>
      </c>
      <c r="C178" t="s">
        <v>356</v>
      </c>
      <c r="D178" t="str">
        <f>HYPERLINK("https://talan.bank.gov.ua/get-user-certificate/o1xrL02ohgkV7X2XHYxq","Завантажити сертифікат")</f>
        <v>Завантажити сертифікат</v>
      </c>
    </row>
    <row r="179" spans="1:4" x14ac:dyDescent="0.3">
      <c r="A179" t="s">
        <v>357</v>
      </c>
      <c r="B179" t="s">
        <v>3888</v>
      </c>
      <c r="C179" t="s">
        <v>358</v>
      </c>
      <c r="D179" t="str">
        <f>HYPERLINK("https://talan.bank.gov.ua/get-user-certificate/o1xrLGuI8VsbaiLmk5N_","Завантажити сертифікат")</f>
        <v>Завантажити сертифікат</v>
      </c>
    </row>
    <row r="180" spans="1:4" x14ac:dyDescent="0.3">
      <c r="A180" t="s">
        <v>359</v>
      </c>
      <c r="B180" t="s">
        <v>3888</v>
      </c>
      <c r="C180" t="s">
        <v>360</v>
      </c>
      <c r="D180" t="str">
        <f>HYPERLINK("https://talan.bank.gov.ua/get-user-certificate/o1xrL18Dd1AfLFUvKxrQ","Завантажити сертифікат")</f>
        <v>Завантажити сертифікат</v>
      </c>
    </row>
    <row r="181" spans="1:4" x14ac:dyDescent="0.3">
      <c r="A181" t="s">
        <v>361</v>
      </c>
      <c r="B181" t="s">
        <v>3888</v>
      </c>
      <c r="C181" t="s">
        <v>362</v>
      </c>
      <c r="D181" t="str">
        <f>HYPERLINK("https://talan.bank.gov.ua/get-user-certificate/o1xrLdrj1VtV22yY49n9","Завантажити сертифікат")</f>
        <v>Завантажити сертифікат</v>
      </c>
    </row>
    <row r="182" spans="1:4" x14ac:dyDescent="0.3">
      <c r="A182" t="s">
        <v>363</v>
      </c>
      <c r="B182" t="s">
        <v>3888</v>
      </c>
      <c r="C182" t="s">
        <v>364</v>
      </c>
      <c r="D182" t="str">
        <f>HYPERLINK("https://talan.bank.gov.ua/get-user-certificate/o1xrLniO8xNnpvR4wxvW","Завантажити сертифікат")</f>
        <v>Завантажити сертифікат</v>
      </c>
    </row>
    <row r="183" spans="1:4" x14ac:dyDescent="0.3">
      <c r="A183" t="s">
        <v>365</v>
      </c>
      <c r="B183" t="s">
        <v>3888</v>
      </c>
      <c r="C183" t="s">
        <v>366</v>
      </c>
      <c r="D183" t="str">
        <f>HYPERLINK("https://talan.bank.gov.ua/get-user-certificate/o1xrLwEEuOJWOni3v4Pj","Завантажити сертифікат")</f>
        <v>Завантажити сертифікат</v>
      </c>
    </row>
    <row r="184" spans="1:4" x14ac:dyDescent="0.3">
      <c r="A184" t="s">
        <v>367</v>
      </c>
      <c r="B184" t="s">
        <v>3888</v>
      </c>
      <c r="C184" t="s">
        <v>368</v>
      </c>
      <c r="D184" t="str">
        <f>HYPERLINK("https://talan.bank.gov.ua/get-user-certificate/o1xrLwfUAMPUQFdV_d1_","Завантажити сертифікат")</f>
        <v>Завантажити сертифікат</v>
      </c>
    </row>
    <row r="185" spans="1:4" x14ac:dyDescent="0.3">
      <c r="A185" t="s">
        <v>369</v>
      </c>
      <c r="B185" t="s">
        <v>3888</v>
      </c>
      <c r="C185" t="s">
        <v>370</v>
      </c>
      <c r="D185" t="str">
        <f>HYPERLINK("https://talan.bank.gov.ua/get-user-certificate/o1xrLURJiu3TEW7jA2cu","Завантажити сертифікат")</f>
        <v>Завантажити сертифікат</v>
      </c>
    </row>
    <row r="186" spans="1:4" x14ac:dyDescent="0.3">
      <c r="A186" t="s">
        <v>371</v>
      </c>
      <c r="B186" t="s">
        <v>3888</v>
      </c>
      <c r="C186" t="s">
        <v>372</v>
      </c>
      <c r="D186" t="str">
        <f>HYPERLINK("https://talan.bank.gov.ua/get-user-certificate/o1xrLbqLC3TCtgaPfFu4","Завантажити сертифікат")</f>
        <v>Завантажити сертифікат</v>
      </c>
    </row>
    <row r="187" spans="1:4" x14ac:dyDescent="0.3">
      <c r="A187" t="s">
        <v>373</v>
      </c>
      <c r="B187" t="s">
        <v>3888</v>
      </c>
      <c r="C187" t="s">
        <v>374</v>
      </c>
      <c r="D187" t="str">
        <f>HYPERLINK("https://talan.bank.gov.ua/get-user-certificate/o1xrLFW7KXMACZ74c3pC","Завантажити сертифікат")</f>
        <v>Завантажити сертифікат</v>
      </c>
    </row>
    <row r="188" spans="1:4" x14ac:dyDescent="0.3">
      <c r="A188" t="s">
        <v>375</v>
      </c>
      <c r="B188" t="s">
        <v>3888</v>
      </c>
      <c r="C188" t="s">
        <v>376</v>
      </c>
      <c r="D188" t="str">
        <f>HYPERLINK("https://talan.bank.gov.ua/get-user-certificate/o1xrLpTUlq0WNe77hIDv","Завантажити сертифікат")</f>
        <v>Завантажити сертифікат</v>
      </c>
    </row>
    <row r="189" spans="1:4" x14ac:dyDescent="0.3">
      <c r="A189" t="s">
        <v>377</v>
      </c>
      <c r="B189" t="s">
        <v>3888</v>
      </c>
      <c r="C189" t="s">
        <v>378</v>
      </c>
      <c r="D189" t="str">
        <f>HYPERLINK("https://talan.bank.gov.ua/get-user-certificate/o1xrLyIAaCko-1J23vas","Завантажити сертифікат")</f>
        <v>Завантажити сертифікат</v>
      </c>
    </row>
    <row r="190" spans="1:4" x14ac:dyDescent="0.3">
      <c r="A190" t="s">
        <v>379</v>
      </c>
      <c r="B190" t="s">
        <v>3888</v>
      </c>
      <c r="C190" t="s">
        <v>380</v>
      </c>
      <c r="D190" t="str">
        <f>HYPERLINK("https://talan.bank.gov.ua/get-user-certificate/o1xrLA450QvbQXLeJ4uK","Завантажити сертифікат")</f>
        <v>Завантажити сертифікат</v>
      </c>
    </row>
    <row r="191" spans="1:4" x14ac:dyDescent="0.3">
      <c r="A191" t="s">
        <v>381</v>
      </c>
      <c r="B191" t="s">
        <v>3888</v>
      </c>
      <c r="C191" t="s">
        <v>382</v>
      </c>
      <c r="D191" t="str">
        <f>HYPERLINK("https://talan.bank.gov.ua/get-user-certificate/o1xrLQk_JAVX4evQBEyG","Завантажити сертифікат")</f>
        <v>Завантажити сертифікат</v>
      </c>
    </row>
    <row r="192" spans="1:4" x14ac:dyDescent="0.3">
      <c r="A192" t="s">
        <v>383</v>
      </c>
      <c r="B192" t="s">
        <v>3888</v>
      </c>
      <c r="C192" t="s">
        <v>384</v>
      </c>
      <c r="D192" t="str">
        <f>HYPERLINK("https://talan.bank.gov.ua/get-user-certificate/o1xrLxRa24IWh1ZJLCgY","Завантажити сертифікат")</f>
        <v>Завантажити сертифікат</v>
      </c>
    </row>
    <row r="193" spans="1:4" x14ac:dyDescent="0.3">
      <c r="A193" t="s">
        <v>385</v>
      </c>
      <c r="B193" t="s">
        <v>3888</v>
      </c>
      <c r="C193" t="s">
        <v>386</v>
      </c>
      <c r="D193" t="str">
        <f>HYPERLINK("https://talan.bank.gov.ua/get-user-certificate/o1xrLs9J-Ayd901zL7Lr","Завантажити сертифікат")</f>
        <v>Завантажити сертифікат</v>
      </c>
    </row>
    <row r="194" spans="1:4" x14ac:dyDescent="0.3">
      <c r="A194" t="s">
        <v>387</v>
      </c>
      <c r="B194" t="s">
        <v>3888</v>
      </c>
      <c r="C194" t="s">
        <v>388</v>
      </c>
      <c r="D194" t="str">
        <f>HYPERLINK("https://talan.bank.gov.ua/get-user-certificate/o1xrLGzMRC2Tj7WTBs3L","Завантажити сертифікат")</f>
        <v>Завантажити сертифікат</v>
      </c>
    </row>
    <row r="195" spans="1:4" x14ac:dyDescent="0.3">
      <c r="A195" t="s">
        <v>389</v>
      </c>
      <c r="B195" t="s">
        <v>3888</v>
      </c>
      <c r="C195" t="s">
        <v>390</v>
      </c>
      <c r="D195" t="str">
        <f>HYPERLINK("https://talan.bank.gov.ua/get-user-certificate/o1xrLc36FuHAEFI-wVSn","Завантажити сертифікат")</f>
        <v>Завантажити сертифікат</v>
      </c>
    </row>
    <row r="196" spans="1:4" x14ac:dyDescent="0.3">
      <c r="A196" t="s">
        <v>391</v>
      </c>
      <c r="B196" t="s">
        <v>3888</v>
      </c>
      <c r="C196" t="s">
        <v>392</v>
      </c>
      <c r="D196" t="str">
        <f>HYPERLINK("https://talan.bank.gov.ua/get-user-certificate/o1xrL0jxFpf05XfbtmMi","Завантажити сертифікат")</f>
        <v>Завантажити сертифікат</v>
      </c>
    </row>
    <row r="197" spans="1:4" x14ac:dyDescent="0.3">
      <c r="A197" t="s">
        <v>393</v>
      </c>
      <c r="B197" t="s">
        <v>3888</v>
      </c>
      <c r="C197" t="s">
        <v>394</v>
      </c>
      <c r="D197" t="str">
        <f>HYPERLINK("https://talan.bank.gov.ua/get-user-certificate/o1xrLkMm7p3D0mo3gFme","Завантажити сертифікат")</f>
        <v>Завантажити сертифікат</v>
      </c>
    </row>
    <row r="198" spans="1:4" x14ac:dyDescent="0.3">
      <c r="A198" t="s">
        <v>395</v>
      </c>
      <c r="B198" t="s">
        <v>3888</v>
      </c>
      <c r="C198" t="s">
        <v>396</v>
      </c>
      <c r="D198" t="str">
        <f>HYPERLINK("https://talan.bank.gov.ua/get-user-certificate/o1xrLKnLAxziepFNagnt","Завантажити сертифікат")</f>
        <v>Завантажити сертифікат</v>
      </c>
    </row>
    <row r="199" spans="1:4" x14ac:dyDescent="0.3">
      <c r="A199" t="s">
        <v>397</v>
      </c>
      <c r="B199" t="s">
        <v>3888</v>
      </c>
      <c r="C199" t="s">
        <v>398</v>
      </c>
      <c r="D199" t="str">
        <f>HYPERLINK("https://talan.bank.gov.ua/get-user-certificate/o1xrLbmenUXuhuD0Nvi1","Завантажити сертифікат")</f>
        <v>Завантажити сертифікат</v>
      </c>
    </row>
    <row r="200" spans="1:4" x14ac:dyDescent="0.3">
      <c r="A200" t="s">
        <v>399</v>
      </c>
      <c r="B200" t="s">
        <v>3888</v>
      </c>
      <c r="C200" t="s">
        <v>400</v>
      </c>
      <c r="D200" t="str">
        <f>HYPERLINK("https://talan.bank.gov.ua/get-user-certificate/o1xrLJsreeFprY6bnm_5","Завантажити сертифікат")</f>
        <v>Завантажити сертифікат</v>
      </c>
    </row>
    <row r="201" spans="1:4" x14ac:dyDescent="0.3">
      <c r="A201" t="s">
        <v>401</v>
      </c>
      <c r="B201" t="s">
        <v>3888</v>
      </c>
      <c r="C201" t="s">
        <v>402</v>
      </c>
      <c r="D201" t="str">
        <f>HYPERLINK("https://talan.bank.gov.ua/get-user-certificate/o1xrLg8PbETBfS6gvvau","Завантажити сертифікат")</f>
        <v>Завантажити сертифікат</v>
      </c>
    </row>
    <row r="202" spans="1:4" x14ac:dyDescent="0.3">
      <c r="A202" t="s">
        <v>403</v>
      </c>
      <c r="B202" t="s">
        <v>3888</v>
      </c>
      <c r="C202" t="s">
        <v>404</v>
      </c>
      <c r="D202" t="str">
        <f>HYPERLINK("https://talan.bank.gov.ua/get-user-certificate/o1xrLd-6zBOsolqL_nvg","Завантажити сертифікат")</f>
        <v>Завантажити сертифікат</v>
      </c>
    </row>
    <row r="203" spans="1:4" x14ac:dyDescent="0.3">
      <c r="A203" t="s">
        <v>405</v>
      </c>
      <c r="B203" t="s">
        <v>3888</v>
      </c>
      <c r="C203" t="s">
        <v>406</v>
      </c>
      <c r="D203" t="str">
        <f>HYPERLINK("https://talan.bank.gov.ua/get-user-certificate/o1xrLDDHRWhNsatwO01_","Завантажити сертифікат")</f>
        <v>Завантажити сертифікат</v>
      </c>
    </row>
    <row r="204" spans="1:4" x14ac:dyDescent="0.3">
      <c r="A204" t="s">
        <v>407</v>
      </c>
      <c r="B204" t="s">
        <v>3888</v>
      </c>
      <c r="C204" t="s">
        <v>408</v>
      </c>
      <c r="D204" t="str">
        <f>HYPERLINK("https://talan.bank.gov.ua/get-user-certificate/o1xrLJWyNh8HT4fanUPO","Завантажити сертифікат")</f>
        <v>Завантажити сертифікат</v>
      </c>
    </row>
    <row r="205" spans="1:4" x14ac:dyDescent="0.3">
      <c r="A205" t="s">
        <v>409</v>
      </c>
      <c r="B205" t="s">
        <v>3888</v>
      </c>
      <c r="C205" t="s">
        <v>410</v>
      </c>
      <c r="D205" t="str">
        <f>HYPERLINK("https://talan.bank.gov.ua/get-user-certificate/o1xrLrzE7pRf56qx5bF5","Завантажити сертифікат")</f>
        <v>Завантажити сертифікат</v>
      </c>
    </row>
    <row r="206" spans="1:4" x14ac:dyDescent="0.3">
      <c r="A206" t="s">
        <v>411</v>
      </c>
      <c r="B206" t="s">
        <v>3888</v>
      </c>
      <c r="C206" t="s">
        <v>412</v>
      </c>
      <c r="D206" t="str">
        <f>HYPERLINK("https://talan.bank.gov.ua/get-user-certificate/o1xrLBHLg7O7jShBJf50","Завантажити сертифікат")</f>
        <v>Завантажити сертифікат</v>
      </c>
    </row>
    <row r="207" spans="1:4" x14ac:dyDescent="0.3">
      <c r="A207" t="s">
        <v>413</v>
      </c>
      <c r="B207" t="s">
        <v>3888</v>
      </c>
      <c r="C207" t="s">
        <v>414</v>
      </c>
      <c r="D207" t="str">
        <f>HYPERLINK("https://talan.bank.gov.ua/get-user-certificate/o1xrLVf5IeUYQQUWoVgu","Завантажити сертифікат")</f>
        <v>Завантажити сертифікат</v>
      </c>
    </row>
    <row r="208" spans="1:4" x14ac:dyDescent="0.3">
      <c r="A208" t="s">
        <v>415</v>
      </c>
      <c r="B208" t="s">
        <v>3888</v>
      </c>
      <c r="C208" t="s">
        <v>416</v>
      </c>
      <c r="D208" t="str">
        <f>HYPERLINK("https://talan.bank.gov.ua/get-user-certificate/o1xrLsEFaYMseYNX3WMT","Завантажити сертифікат")</f>
        <v>Завантажити сертифікат</v>
      </c>
    </row>
    <row r="209" spans="1:4" x14ac:dyDescent="0.3">
      <c r="A209" t="s">
        <v>417</v>
      </c>
      <c r="B209" t="s">
        <v>3888</v>
      </c>
      <c r="C209" t="s">
        <v>418</v>
      </c>
      <c r="D209" t="str">
        <f>HYPERLINK("https://talan.bank.gov.ua/get-user-certificate/o1xrLk_LE73AJ_uzMS5x","Завантажити сертифікат")</f>
        <v>Завантажити сертифікат</v>
      </c>
    </row>
    <row r="210" spans="1:4" x14ac:dyDescent="0.3">
      <c r="A210" t="s">
        <v>419</v>
      </c>
      <c r="B210" t="s">
        <v>3888</v>
      </c>
      <c r="C210" t="s">
        <v>420</v>
      </c>
      <c r="D210" t="str">
        <f>HYPERLINK("https://talan.bank.gov.ua/get-user-certificate/o1xrLGyAeH01j0AIFi0u","Завантажити сертифікат")</f>
        <v>Завантажити сертифікат</v>
      </c>
    </row>
    <row r="211" spans="1:4" x14ac:dyDescent="0.3">
      <c r="A211" t="s">
        <v>421</v>
      </c>
      <c r="B211" t="s">
        <v>3888</v>
      </c>
      <c r="C211" t="s">
        <v>422</v>
      </c>
      <c r="D211" t="str">
        <f>HYPERLINK("https://talan.bank.gov.ua/get-user-certificate/o1xrLTEjT4VmHQRgHkqV","Завантажити сертифікат")</f>
        <v>Завантажити сертифікат</v>
      </c>
    </row>
    <row r="212" spans="1:4" x14ac:dyDescent="0.3">
      <c r="A212" t="s">
        <v>423</v>
      </c>
      <c r="B212" t="s">
        <v>3888</v>
      </c>
      <c r="C212" t="s">
        <v>424</v>
      </c>
      <c r="D212" t="str">
        <f>HYPERLINK("https://talan.bank.gov.ua/get-user-certificate/o1xrLkyE6RBFCaMWi4aj","Завантажити сертифікат")</f>
        <v>Завантажити сертифікат</v>
      </c>
    </row>
    <row r="213" spans="1:4" x14ac:dyDescent="0.3">
      <c r="A213" t="s">
        <v>425</v>
      </c>
      <c r="B213" t="s">
        <v>3888</v>
      </c>
      <c r="C213" t="s">
        <v>426</v>
      </c>
      <c r="D213" t="str">
        <f>HYPERLINK("https://talan.bank.gov.ua/get-user-certificate/o1xrLUUPVyOBtlZfk8Z1","Завантажити сертифікат")</f>
        <v>Завантажити сертифікат</v>
      </c>
    </row>
    <row r="214" spans="1:4" x14ac:dyDescent="0.3">
      <c r="A214" t="s">
        <v>427</v>
      </c>
      <c r="B214" t="s">
        <v>3888</v>
      </c>
      <c r="C214" t="s">
        <v>428</v>
      </c>
      <c r="D214" t="str">
        <f>HYPERLINK("https://talan.bank.gov.ua/get-user-certificate/o1xrLFep7h78L2wXVq-9","Завантажити сертифікат")</f>
        <v>Завантажити сертифікат</v>
      </c>
    </row>
    <row r="215" spans="1:4" x14ac:dyDescent="0.3">
      <c r="A215" t="s">
        <v>429</v>
      </c>
      <c r="B215" t="s">
        <v>3888</v>
      </c>
      <c r="C215" t="s">
        <v>430</v>
      </c>
      <c r="D215" t="str">
        <f>HYPERLINK("https://talan.bank.gov.ua/get-user-certificate/o1xrLthwtrVP1QkngxsJ","Завантажити сертифікат")</f>
        <v>Завантажити сертифікат</v>
      </c>
    </row>
    <row r="216" spans="1:4" x14ac:dyDescent="0.3">
      <c r="A216" t="s">
        <v>431</v>
      </c>
      <c r="B216" t="s">
        <v>3888</v>
      </c>
      <c r="C216" t="s">
        <v>432</v>
      </c>
      <c r="D216" t="str">
        <f>HYPERLINK("https://talan.bank.gov.ua/get-user-certificate/o1xrL36Acc7YbpkSA_SK","Завантажити сертифікат")</f>
        <v>Завантажити сертифікат</v>
      </c>
    </row>
    <row r="217" spans="1:4" x14ac:dyDescent="0.3">
      <c r="A217" t="s">
        <v>433</v>
      </c>
      <c r="B217" t="s">
        <v>3888</v>
      </c>
      <c r="C217" t="s">
        <v>434</v>
      </c>
      <c r="D217" t="str">
        <f>HYPERLINK("https://talan.bank.gov.ua/get-user-certificate/o1xrLI_e2X3hwJh_wUKW","Завантажити сертифікат")</f>
        <v>Завантажити сертифікат</v>
      </c>
    </row>
    <row r="218" spans="1:4" x14ac:dyDescent="0.3">
      <c r="A218" t="s">
        <v>435</v>
      </c>
      <c r="B218" t="s">
        <v>3888</v>
      </c>
      <c r="C218" t="s">
        <v>436</v>
      </c>
      <c r="D218" t="str">
        <f>HYPERLINK("https://talan.bank.gov.ua/get-user-certificate/o1xrLLYYNw_1J4bcovVa","Завантажити сертифікат")</f>
        <v>Завантажити сертифікат</v>
      </c>
    </row>
    <row r="219" spans="1:4" x14ac:dyDescent="0.3">
      <c r="A219" t="s">
        <v>437</v>
      </c>
      <c r="B219" t="s">
        <v>3888</v>
      </c>
      <c r="C219" t="s">
        <v>438</v>
      </c>
      <c r="D219" t="str">
        <f>HYPERLINK("https://talan.bank.gov.ua/get-user-certificate/o1xrL4wOhWaeFa6nBfaH","Завантажити сертифікат")</f>
        <v>Завантажити сертифікат</v>
      </c>
    </row>
    <row r="220" spans="1:4" x14ac:dyDescent="0.3">
      <c r="A220" t="s">
        <v>439</v>
      </c>
      <c r="B220" t="s">
        <v>3888</v>
      </c>
      <c r="C220" t="s">
        <v>440</v>
      </c>
      <c r="D220" t="str">
        <f>HYPERLINK("https://talan.bank.gov.ua/get-user-certificate/o1xrLNeC2Io9M-o6oKeo","Завантажити сертифікат")</f>
        <v>Завантажити сертифікат</v>
      </c>
    </row>
    <row r="221" spans="1:4" x14ac:dyDescent="0.3">
      <c r="A221" t="s">
        <v>441</v>
      </c>
      <c r="B221" t="s">
        <v>3888</v>
      </c>
      <c r="C221" t="s">
        <v>442</v>
      </c>
      <c r="D221" t="str">
        <f>HYPERLINK("https://talan.bank.gov.ua/get-user-certificate/o1xrLDe057nI_QeCSDfc","Завантажити сертифікат")</f>
        <v>Завантажити сертифікат</v>
      </c>
    </row>
    <row r="222" spans="1:4" x14ac:dyDescent="0.3">
      <c r="A222" t="s">
        <v>443</v>
      </c>
      <c r="B222" t="s">
        <v>3888</v>
      </c>
      <c r="C222" t="s">
        <v>444</v>
      </c>
      <c r="D222" t="str">
        <f>HYPERLINK("https://talan.bank.gov.ua/get-user-certificate/o1xrL76mUpIAhcTqjEQW","Завантажити сертифікат")</f>
        <v>Завантажити сертифікат</v>
      </c>
    </row>
    <row r="223" spans="1:4" x14ac:dyDescent="0.3">
      <c r="A223" t="s">
        <v>445</v>
      </c>
      <c r="B223" t="s">
        <v>3888</v>
      </c>
      <c r="C223" t="s">
        <v>446</v>
      </c>
      <c r="D223" t="str">
        <f>HYPERLINK("https://talan.bank.gov.ua/get-user-certificate/o1xrLtCzoh46TKYuec2C","Завантажити сертифікат")</f>
        <v>Завантажити сертифікат</v>
      </c>
    </row>
    <row r="224" spans="1:4" x14ac:dyDescent="0.3">
      <c r="A224" t="s">
        <v>447</v>
      </c>
      <c r="B224" t="s">
        <v>3888</v>
      </c>
      <c r="C224" t="s">
        <v>448</v>
      </c>
      <c r="D224" t="str">
        <f>HYPERLINK("https://talan.bank.gov.ua/get-user-certificate/o1xrL1ZciGWm_-K3Kr7S","Завантажити сертифікат")</f>
        <v>Завантажити сертифікат</v>
      </c>
    </row>
    <row r="225" spans="1:4" x14ac:dyDescent="0.3">
      <c r="A225" t="s">
        <v>449</v>
      </c>
      <c r="B225" t="s">
        <v>3888</v>
      </c>
      <c r="C225" t="s">
        <v>450</v>
      </c>
      <c r="D225" t="str">
        <f>HYPERLINK("https://talan.bank.gov.ua/get-user-certificate/o1xrL866o0gqQ8vO5zMP","Завантажити сертифікат")</f>
        <v>Завантажити сертифікат</v>
      </c>
    </row>
    <row r="226" spans="1:4" x14ac:dyDescent="0.3">
      <c r="A226" t="s">
        <v>451</v>
      </c>
      <c r="B226" t="s">
        <v>3888</v>
      </c>
      <c r="C226" t="s">
        <v>452</v>
      </c>
      <c r="D226" t="str">
        <f>HYPERLINK("https://talan.bank.gov.ua/get-user-certificate/o1xrLJYZ-pjFhQaPylm5","Завантажити сертифікат")</f>
        <v>Завантажити сертифікат</v>
      </c>
    </row>
    <row r="227" spans="1:4" x14ac:dyDescent="0.3">
      <c r="A227" t="s">
        <v>453</v>
      </c>
      <c r="B227" t="s">
        <v>3888</v>
      </c>
      <c r="C227" t="s">
        <v>454</v>
      </c>
      <c r="D227" t="str">
        <f>HYPERLINK("https://talan.bank.gov.ua/get-user-certificate/o1xrLZAD-ot42W6WeJs3","Завантажити сертифікат")</f>
        <v>Завантажити сертифікат</v>
      </c>
    </row>
    <row r="228" spans="1:4" x14ac:dyDescent="0.3">
      <c r="A228" t="s">
        <v>455</v>
      </c>
      <c r="B228" t="s">
        <v>3888</v>
      </c>
      <c r="C228" t="s">
        <v>456</v>
      </c>
      <c r="D228" t="str">
        <f>HYPERLINK("https://talan.bank.gov.ua/get-user-certificate/o1xrL8EZgNFFwqsB8zsC","Завантажити сертифікат")</f>
        <v>Завантажити сертифікат</v>
      </c>
    </row>
    <row r="229" spans="1:4" x14ac:dyDescent="0.3">
      <c r="A229" t="s">
        <v>457</v>
      </c>
      <c r="B229" t="s">
        <v>3888</v>
      </c>
      <c r="C229" t="s">
        <v>458</v>
      </c>
      <c r="D229" t="str">
        <f>HYPERLINK("https://talan.bank.gov.ua/get-user-certificate/o1xrLSLXZImd_9E6liDJ","Завантажити сертифікат")</f>
        <v>Завантажити сертифікат</v>
      </c>
    </row>
    <row r="230" spans="1:4" x14ac:dyDescent="0.3">
      <c r="A230" t="s">
        <v>459</v>
      </c>
      <c r="B230" t="s">
        <v>3888</v>
      </c>
      <c r="C230" t="s">
        <v>460</v>
      </c>
      <c r="D230" t="str">
        <f>HYPERLINK("https://talan.bank.gov.ua/get-user-certificate/o1xrLxauQlPT3FH8L9RV","Завантажити сертифікат")</f>
        <v>Завантажити сертифікат</v>
      </c>
    </row>
    <row r="231" spans="1:4" x14ac:dyDescent="0.3">
      <c r="A231" t="s">
        <v>461</v>
      </c>
      <c r="B231" t="s">
        <v>3888</v>
      </c>
      <c r="C231" t="s">
        <v>462</v>
      </c>
      <c r="D231" t="str">
        <f>HYPERLINK("https://talan.bank.gov.ua/get-user-certificate/o1xrLBeeC4SEyTdR1QRg","Завантажити сертифікат")</f>
        <v>Завантажити сертифікат</v>
      </c>
    </row>
    <row r="232" spans="1:4" x14ac:dyDescent="0.3">
      <c r="A232" t="s">
        <v>463</v>
      </c>
      <c r="B232" t="s">
        <v>3888</v>
      </c>
      <c r="C232" t="s">
        <v>464</v>
      </c>
      <c r="D232" t="str">
        <f>HYPERLINK("https://talan.bank.gov.ua/get-user-certificate/o1xrLEdZIgcpkxB_0ZOX","Завантажити сертифікат")</f>
        <v>Завантажити сертифікат</v>
      </c>
    </row>
    <row r="233" spans="1:4" x14ac:dyDescent="0.3">
      <c r="A233" t="s">
        <v>465</v>
      </c>
      <c r="B233" t="s">
        <v>3888</v>
      </c>
      <c r="C233" t="s">
        <v>466</v>
      </c>
      <c r="D233" t="str">
        <f>HYPERLINK("https://talan.bank.gov.ua/get-user-certificate/o1xrLEtQVO-ExuqYhT73","Завантажити сертифікат")</f>
        <v>Завантажити сертифікат</v>
      </c>
    </row>
    <row r="234" spans="1:4" x14ac:dyDescent="0.3">
      <c r="A234" t="s">
        <v>467</v>
      </c>
      <c r="B234" t="s">
        <v>3888</v>
      </c>
      <c r="C234" t="s">
        <v>468</v>
      </c>
      <c r="D234" t="str">
        <f>HYPERLINK("https://talan.bank.gov.ua/get-user-certificate/o1xrLDY75PvwDC-ofEb3","Завантажити сертифікат")</f>
        <v>Завантажити сертифікат</v>
      </c>
    </row>
    <row r="235" spans="1:4" x14ac:dyDescent="0.3">
      <c r="A235" t="s">
        <v>469</v>
      </c>
      <c r="B235" t="s">
        <v>3888</v>
      </c>
      <c r="C235" t="s">
        <v>470</v>
      </c>
      <c r="D235" t="str">
        <f>HYPERLINK("https://talan.bank.gov.ua/get-user-certificate/o1xrLbi7OVF0Phxw72UV","Завантажити сертифікат")</f>
        <v>Завантажити сертифікат</v>
      </c>
    </row>
    <row r="236" spans="1:4" x14ac:dyDescent="0.3">
      <c r="A236" t="s">
        <v>471</v>
      </c>
      <c r="B236" t="s">
        <v>3888</v>
      </c>
      <c r="C236" t="s">
        <v>472</v>
      </c>
      <c r="D236" t="str">
        <f>HYPERLINK("https://talan.bank.gov.ua/get-user-certificate/o1xrL2ggL8YKeqp1V7BO","Завантажити сертифікат")</f>
        <v>Завантажити сертифікат</v>
      </c>
    </row>
    <row r="237" spans="1:4" x14ac:dyDescent="0.3">
      <c r="A237" t="s">
        <v>473</v>
      </c>
      <c r="B237" t="s">
        <v>3888</v>
      </c>
      <c r="C237" t="s">
        <v>474</v>
      </c>
      <c r="D237" t="str">
        <f>HYPERLINK("https://talan.bank.gov.ua/get-user-certificate/o1xrL9wBvkQUGhhImxZB","Завантажити сертифікат")</f>
        <v>Завантажити сертифікат</v>
      </c>
    </row>
    <row r="238" spans="1:4" x14ac:dyDescent="0.3">
      <c r="A238" t="s">
        <v>475</v>
      </c>
      <c r="B238" t="s">
        <v>3888</v>
      </c>
      <c r="C238" t="s">
        <v>476</v>
      </c>
      <c r="D238" t="str">
        <f>HYPERLINK("https://talan.bank.gov.ua/get-user-certificate/o1xrLfQRcbkJWXPQBCbG","Завантажити сертифікат")</f>
        <v>Завантажити сертифікат</v>
      </c>
    </row>
    <row r="239" spans="1:4" x14ac:dyDescent="0.3">
      <c r="A239" t="s">
        <v>477</v>
      </c>
      <c r="B239" t="s">
        <v>3888</v>
      </c>
      <c r="C239" t="s">
        <v>478</v>
      </c>
      <c r="D239" t="str">
        <f>HYPERLINK("https://talan.bank.gov.ua/get-user-certificate/o1xrLqT0_V0BOxLRk1Iq","Завантажити сертифікат")</f>
        <v>Завантажити сертифікат</v>
      </c>
    </row>
    <row r="240" spans="1:4" x14ac:dyDescent="0.3">
      <c r="A240" t="s">
        <v>479</v>
      </c>
      <c r="B240" t="s">
        <v>3888</v>
      </c>
      <c r="C240" t="s">
        <v>480</v>
      </c>
      <c r="D240" t="str">
        <f>HYPERLINK("https://talan.bank.gov.ua/get-user-certificate/o1xrL-pyodhSpaD9MsGA","Завантажити сертифікат")</f>
        <v>Завантажити сертифікат</v>
      </c>
    </row>
    <row r="241" spans="1:4" x14ac:dyDescent="0.3">
      <c r="A241" t="s">
        <v>481</v>
      </c>
      <c r="B241" t="s">
        <v>3888</v>
      </c>
      <c r="C241" t="s">
        <v>482</v>
      </c>
      <c r="D241" t="str">
        <f>HYPERLINK("https://talan.bank.gov.ua/get-user-certificate/o1xrL82GnoorXgqUAkE4","Завантажити сертифікат")</f>
        <v>Завантажити сертифікат</v>
      </c>
    </row>
    <row r="242" spans="1:4" x14ac:dyDescent="0.3">
      <c r="A242" t="s">
        <v>483</v>
      </c>
      <c r="B242" t="s">
        <v>3888</v>
      </c>
      <c r="C242" t="s">
        <v>484</v>
      </c>
      <c r="D242" t="str">
        <f>HYPERLINK("https://talan.bank.gov.ua/get-user-certificate/o1xrLrDQ7cod2m31ZW1e","Завантажити сертифікат")</f>
        <v>Завантажити сертифікат</v>
      </c>
    </row>
    <row r="243" spans="1:4" x14ac:dyDescent="0.3">
      <c r="A243" t="s">
        <v>485</v>
      </c>
      <c r="B243" t="s">
        <v>3888</v>
      </c>
      <c r="C243" t="s">
        <v>486</v>
      </c>
      <c r="D243" t="str">
        <f>HYPERLINK("https://talan.bank.gov.ua/get-user-certificate/o1xrLXbHlNQ55LQz6hQn","Завантажити сертифікат")</f>
        <v>Завантажити сертифікат</v>
      </c>
    </row>
    <row r="244" spans="1:4" x14ac:dyDescent="0.3">
      <c r="A244" t="s">
        <v>487</v>
      </c>
      <c r="B244" t="s">
        <v>3888</v>
      </c>
      <c r="C244" t="s">
        <v>488</v>
      </c>
      <c r="D244" t="str">
        <f>HYPERLINK("https://talan.bank.gov.ua/get-user-certificate/o1xrLC3c4mGtIzCGT3jI","Завантажити сертифікат")</f>
        <v>Завантажити сертифікат</v>
      </c>
    </row>
    <row r="245" spans="1:4" x14ac:dyDescent="0.3">
      <c r="A245" t="s">
        <v>489</v>
      </c>
      <c r="B245" t="s">
        <v>3888</v>
      </c>
      <c r="C245" t="s">
        <v>490</v>
      </c>
      <c r="D245" t="str">
        <f>HYPERLINK("https://talan.bank.gov.ua/get-user-certificate/o1xrLt5hmXa3DtwFJgLC","Завантажити сертифікат")</f>
        <v>Завантажити сертифікат</v>
      </c>
    </row>
    <row r="246" spans="1:4" x14ac:dyDescent="0.3">
      <c r="A246" t="s">
        <v>491</v>
      </c>
      <c r="B246" t="s">
        <v>3888</v>
      </c>
      <c r="C246" t="s">
        <v>492</v>
      </c>
      <c r="D246" t="str">
        <f>HYPERLINK("https://talan.bank.gov.ua/get-user-certificate/o1xrLiROrf756N9bEYMX","Завантажити сертифікат")</f>
        <v>Завантажити сертифікат</v>
      </c>
    </row>
    <row r="247" spans="1:4" x14ac:dyDescent="0.3">
      <c r="A247" t="s">
        <v>493</v>
      </c>
      <c r="B247" t="s">
        <v>3888</v>
      </c>
      <c r="C247" t="s">
        <v>494</v>
      </c>
      <c r="D247" t="str">
        <f>HYPERLINK("https://talan.bank.gov.ua/get-user-certificate/o1xrLP80C8rEp5gWuHTQ","Завантажити сертифікат")</f>
        <v>Завантажити сертифікат</v>
      </c>
    </row>
    <row r="248" spans="1:4" x14ac:dyDescent="0.3">
      <c r="A248" t="s">
        <v>495</v>
      </c>
      <c r="B248" t="s">
        <v>3888</v>
      </c>
      <c r="C248" t="s">
        <v>496</v>
      </c>
      <c r="D248" t="str">
        <f>HYPERLINK("https://talan.bank.gov.ua/get-user-certificate/o1xrLwwjV1kqjPPXAoRl","Завантажити сертифікат")</f>
        <v>Завантажити сертифікат</v>
      </c>
    </row>
    <row r="249" spans="1:4" x14ac:dyDescent="0.3">
      <c r="A249" t="s">
        <v>497</v>
      </c>
      <c r="B249" t="s">
        <v>3888</v>
      </c>
      <c r="C249" t="s">
        <v>498</v>
      </c>
      <c r="D249" t="str">
        <f>HYPERLINK("https://talan.bank.gov.ua/get-user-certificate/o1xrLoHnULulddUy6IkM","Завантажити сертифікат")</f>
        <v>Завантажити сертифікат</v>
      </c>
    </row>
    <row r="250" spans="1:4" x14ac:dyDescent="0.3">
      <c r="A250" t="s">
        <v>499</v>
      </c>
      <c r="B250" t="s">
        <v>3888</v>
      </c>
      <c r="C250" t="s">
        <v>500</v>
      </c>
      <c r="D250" t="str">
        <f>HYPERLINK("https://talan.bank.gov.ua/get-user-certificate/o1xrLoR2yonAZ9Ss8-G5","Завантажити сертифікат")</f>
        <v>Завантажити сертифікат</v>
      </c>
    </row>
    <row r="251" spans="1:4" x14ac:dyDescent="0.3">
      <c r="A251" t="s">
        <v>501</v>
      </c>
      <c r="B251" t="s">
        <v>3888</v>
      </c>
      <c r="C251" t="s">
        <v>502</v>
      </c>
      <c r="D251" t="str">
        <f>HYPERLINK("https://talan.bank.gov.ua/get-user-certificate/o1xrLnKQfO_2bYBhZjLK","Завантажити сертифікат")</f>
        <v>Завантажити сертифікат</v>
      </c>
    </row>
    <row r="252" spans="1:4" x14ac:dyDescent="0.3">
      <c r="A252" t="s">
        <v>503</v>
      </c>
      <c r="B252" t="s">
        <v>3888</v>
      </c>
      <c r="C252" t="s">
        <v>504</v>
      </c>
      <c r="D252" t="str">
        <f>HYPERLINK("https://talan.bank.gov.ua/get-user-certificate/o1xrLfNGe74eAuT0RRhp","Завантажити сертифікат")</f>
        <v>Завантажити сертифікат</v>
      </c>
    </row>
    <row r="253" spans="1:4" x14ac:dyDescent="0.3">
      <c r="A253" t="s">
        <v>505</v>
      </c>
      <c r="B253" t="s">
        <v>3888</v>
      </c>
      <c r="C253" t="s">
        <v>506</v>
      </c>
      <c r="D253" t="str">
        <f>HYPERLINK("https://talan.bank.gov.ua/get-user-certificate/o1xrLxXZPKjBErnCsJ_e","Завантажити сертифікат")</f>
        <v>Завантажити сертифікат</v>
      </c>
    </row>
    <row r="254" spans="1:4" x14ac:dyDescent="0.3">
      <c r="A254" t="s">
        <v>507</v>
      </c>
      <c r="B254" t="s">
        <v>3888</v>
      </c>
      <c r="C254" t="s">
        <v>508</v>
      </c>
      <c r="D254" t="str">
        <f>HYPERLINK("https://talan.bank.gov.ua/get-user-certificate/o1xrL9FyvWc918_AYgs_","Завантажити сертифікат")</f>
        <v>Завантажити сертифікат</v>
      </c>
    </row>
    <row r="255" spans="1:4" x14ac:dyDescent="0.3">
      <c r="A255" t="s">
        <v>509</v>
      </c>
      <c r="B255" t="s">
        <v>3888</v>
      </c>
      <c r="C255" t="s">
        <v>510</v>
      </c>
      <c r="D255" t="str">
        <f>HYPERLINK("https://talan.bank.gov.ua/get-user-certificate/o1xrLmTZ_8sJonUR5J-F","Завантажити сертифікат")</f>
        <v>Завантажити сертифікат</v>
      </c>
    </row>
    <row r="256" spans="1:4" x14ac:dyDescent="0.3">
      <c r="A256" t="s">
        <v>511</v>
      </c>
      <c r="B256" t="s">
        <v>3888</v>
      </c>
      <c r="C256" t="s">
        <v>512</v>
      </c>
      <c r="D256" t="str">
        <f>HYPERLINK("https://talan.bank.gov.ua/get-user-certificate/o1xrLydHmLRfXyvOftDz","Завантажити сертифікат")</f>
        <v>Завантажити сертифікат</v>
      </c>
    </row>
    <row r="257" spans="1:4" x14ac:dyDescent="0.3">
      <c r="A257" t="s">
        <v>513</v>
      </c>
      <c r="B257" t="s">
        <v>3888</v>
      </c>
      <c r="C257" t="s">
        <v>514</v>
      </c>
      <c r="D257" t="str">
        <f>HYPERLINK("https://talan.bank.gov.ua/get-user-certificate/o1xrLEewUmh1dDVxb3ef","Завантажити сертифікат")</f>
        <v>Завантажити сертифікат</v>
      </c>
    </row>
    <row r="258" spans="1:4" x14ac:dyDescent="0.3">
      <c r="A258" t="s">
        <v>515</v>
      </c>
      <c r="B258" t="s">
        <v>3888</v>
      </c>
      <c r="C258" t="s">
        <v>516</v>
      </c>
      <c r="D258" t="str">
        <f>HYPERLINK("https://talan.bank.gov.ua/get-user-certificate/o1xrLkmaiOiz-9Zk7wMF","Завантажити сертифікат")</f>
        <v>Завантажити сертифікат</v>
      </c>
    </row>
    <row r="259" spans="1:4" x14ac:dyDescent="0.3">
      <c r="A259" t="s">
        <v>517</v>
      </c>
      <c r="B259" t="s">
        <v>3888</v>
      </c>
      <c r="C259" t="s">
        <v>518</v>
      </c>
      <c r="D259" t="str">
        <f>HYPERLINK("https://talan.bank.gov.ua/get-user-certificate/o1xrLEhIWbS_dlAquvah","Завантажити сертифікат")</f>
        <v>Завантажити сертифікат</v>
      </c>
    </row>
    <row r="260" spans="1:4" x14ac:dyDescent="0.3">
      <c r="A260" t="s">
        <v>519</v>
      </c>
      <c r="B260" t="s">
        <v>3888</v>
      </c>
      <c r="C260" t="s">
        <v>520</v>
      </c>
      <c r="D260" t="str">
        <f>HYPERLINK("https://talan.bank.gov.ua/get-user-certificate/o1xrLpRMDcWX-e3wcu_o","Завантажити сертифікат")</f>
        <v>Завантажити сертифікат</v>
      </c>
    </row>
    <row r="261" spans="1:4" x14ac:dyDescent="0.3">
      <c r="A261" t="s">
        <v>521</v>
      </c>
      <c r="B261" t="s">
        <v>3888</v>
      </c>
      <c r="C261" t="s">
        <v>522</v>
      </c>
      <c r="D261" t="str">
        <f>HYPERLINK("https://talan.bank.gov.ua/get-user-certificate/o1xrLzsUwktb8svMMZ6k","Завантажити сертифікат")</f>
        <v>Завантажити сертифікат</v>
      </c>
    </row>
    <row r="262" spans="1:4" x14ac:dyDescent="0.3">
      <c r="A262" t="s">
        <v>523</v>
      </c>
      <c r="B262" t="s">
        <v>3888</v>
      </c>
      <c r="C262" t="s">
        <v>524</v>
      </c>
      <c r="D262" t="str">
        <f>HYPERLINK("https://talan.bank.gov.ua/get-user-certificate/o1xrLB39p_ot-bMvIf2Y","Завантажити сертифікат")</f>
        <v>Завантажити сертифікат</v>
      </c>
    </row>
    <row r="263" spans="1:4" x14ac:dyDescent="0.3">
      <c r="A263" t="s">
        <v>525</v>
      </c>
      <c r="B263" t="s">
        <v>3888</v>
      </c>
      <c r="C263" t="s">
        <v>526</v>
      </c>
      <c r="D263" t="str">
        <f>HYPERLINK("https://talan.bank.gov.ua/get-user-certificate/o1xrLlFucBZeLSFgpptc","Завантажити сертифікат")</f>
        <v>Завантажити сертифікат</v>
      </c>
    </row>
    <row r="264" spans="1:4" x14ac:dyDescent="0.3">
      <c r="A264" t="s">
        <v>527</v>
      </c>
      <c r="B264" t="s">
        <v>3888</v>
      </c>
      <c r="C264" t="s">
        <v>528</v>
      </c>
      <c r="D264" t="str">
        <f>HYPERLINK("https://talan.bank.gov.ua/get-user-certificate/o1xrLy9x3ltzw6ZI0NUj","Завантажити сертифікат")</f>
        <v>Завантажити сертифікат</v>
      </c>
    </row>
    <row r="265" spans="1:4" x14ac:dyDescent="0.3">
      <c r="A265" t="s">
        <v>529</v>
      </c>
      <c r="B265" t="s">
        <v>3888</v>
      </c>
      <c r="C265" t="s">
        <v>530</v>
      </c>
      <c r="D265" t="str">
        <f>HYPERLINK("https://talan.bank.gov.ua/get-user-certificate/o1xrLEdg8HFvLb_8W7qf","Завантажити сертифікат")</f>
        <v>Завантажити сертифікат</v>
      </c>
    </row>
    <row r="266" spans="1:4" x14ac:dyDescent="0.3">
      <c r="A266" t="s">
        <v>531</v>
      </c>
      <c r="B266" t="s">
        <v>3888</v>
      </c>
      <c r="C266" t="s">
        <v>532</v>
      </c>
      <c r="D266" t="str">
        <f>HYPERLINK("https://talan.bank.gov.ua/get-user-certificate/o1xrLJCDOwBq-4_ssoJt","Завантажити сертифікат")</f>
        <v>Завантажити сертифікат</v>
      </c>
    </row>
    <row r="267" spans="1:4" x14ac:dyDescent="0.3">
      <c r="A267" t="s">
        <v>533</v>
      </c>
      <c r="B267" t="s">
        <v>3888</v>
      </c>
      <c r="C267" t="s">
        <v>534</v>
      </c>
      <c r="D267" t="str">
        <f>HYPERLINK("https://talan.bank.gov.ua/get-user-certificate/o1xrLyzc5rGkw3IT2TSZ","Завантажити сертифікат")</f>
        <v>Завантажити сертифікат</v>
      </c>
    </row>
    <row r="268" spans="1:4" x14ac:dyDescent="0.3">
      <c r="A268" t="s">
        <v>535</v>
      </c>
      <c r="B268" t="s">
        <v>3888</v>
      </c>
      <c r="C268" t="s">
        <v>536</v>
      </c>
      <c r="D268" t="str">
        <f>HYPERLINK("https://talan.bank.gov.ua/get-user-certificate/o1xrLerEer4M167rW10j","Завантажити сертифікат")</f>
        <v>Завантажити сертифікат</v>
      </c>
    </row>
    <row r="269" spans="1:4" x14ac:dyDescent="0.3">
      <c r="A269" t="s">
        <v>537</v>
      </c>
      <c r="B269" t="s">
        <v>3888</v>
      </c>
      <c r="C269" t="s">
        <v>538</v>
      </c>
      <c r="D269" t="str">
        <f>HYPERLINK("https://talan.bank.gov.ua/get-user-certificate/o1xrLCwCiJTomp0-PnYl","Завантажити сертифікат")</f>
        <v>Завантажити сертифікат</v>
      </c>
    </row>
    <row r="270" spans="1:4" x14ac:dyDescent="0.3">
      <c r="A270" t="s">
        <v>539</v>
      </c>
      <c r="B270" t="s">
        <v>3888</v>
      </c>
      <c r="C270" t="s">
        <v>540</v>
      </c>
      <c r="D270" t="str">
        <f>HYPERLINK("https://talan.bank.gov.ua/get-user-certificate/o1xrLHcKaeEtEsv-5AWy","Завантажити сертифікат")</f>
        <v>Завантажити сертифікат</v>
      </c>
    </row>
    <row r="271" spans="1:4" x14ac:dyDescent="0.3">
      <c r="A271" t="s">
        <v>541</v>
      </c>
      <c r="B271" t="s">
        <v>3888</v>
      </c>
      <c r="C271" t="s">
        <v>542</v>
      </c>
      <c r="D271" t="str">
        <f>HYPERLINK("https://talan.bank.gov.ua/get-user-certificate/o1xrL42LSsIiCjyd_oAh","Завантажити сертифікат")</f>
        <v>Завантажити сертифікат</v>
      </c>
    </row>
    <row r="272" spans="1:4" x14ac:dyDescent="0.3">
      <c r="A272" t="s">
        <v>543</v>
      </c>
      <c r="B272" t="s">
        <v>3888</v>
      </c>
      <c r="C272" t="s">
        <v>544</v>
      </c>
      <c r="D272" t="str">
        <f>HYPERLINK("https://talan.bank.gov.ua/get-user-certificate/o1xrLwygweGJzcl3znWb","Завантажити сертифікат")</f>
        <v>Завантажити сертифікат</v>
      </c>
    </row>
    <row r="273" spans="1:4" x14ac:dyDescent="0.3">
      <c r="A273" t="s">
        <v>545</v>
      </c>
      <c r="B273" t="s">
        <v>3888</v>
      </c>
      <c r="C273" t="s">
        <v>546</v>
      </c>
      <c r="D273" t="str">
        <f>HYPERLINK("https://talan.bank.gov.ua/get-user-certificate/o1xrLItTB5dnk89IMnaq","Завантажити сертифікат")</f>
        <v>Завантажити сертифікат</v>
      </c>
    </row>
    <row r="274" spans="1:4" x14ac:dyDescent="0.3">
      <c r="A274" t="s">
        <v>547</v>
      </c>
      <c r="B274" t="s">
        <v>3888</v>
      </c>
      <c r="C274" t="s">
        <v>548</v>
      </c>
      <c r="D274" t="str">
        <f>HYPERLINK("https://talan.bank.gov.ua/get-user-certificate/o1xrLkAVvYnGNopMaLOy","Завантажити сертифікат")</f>
        <v>Завантажити сертифікат</v>
      </c>
    </row>
    <row r="275" spans="1:4" x14ac:dyDescent="0.3">
      <c r="A275" t="s">
        <v>549</v>
      </c>
      <c r="B275" t="s">
        <v>3888</v>
      </c>
      <c r="C275" t="s">
        <v>550</v>
      </c>
      <c r="D275" t="str">
        <f>HYPERLINK("https://talan.bank.gov.ua/get-user-certificate/o1xrLQlyomA0FCze-jN8","Завантажити сертифікат")</f>
        <v>Завантажити сертифікат</v>
      </c>
    </row>
    <row r="276" spans="1:4" x14ac:dyDescent="0.3">
      <c r="A276" t="s">
        <v>551</v>
      </c>
      <c r="B276" t="s">
        <v>3888</v>
      </c>
      <c r="C276" t="s">
        <v>552</v>
      </c>
      <c r="D276" t="str">
        <f>HYPERLINK("https://talan.bank.gov.ua/get-user-certificate/o1xrL4y1_kJRZT5zSZeN","Завантажити сертифікат")</f>
        <v>Завантажити сертифікат</v>
      </c>
    </row>
    <row r="277" spans="1:4" x14ac:dyDescent="0.3">
      <c r="A277" t="s">
        <v>553</v>
      </c>
      <c r="B277" t="s">
        <v>3888</v>
      </c>
      <c r="C277" t="s">
        <v>554</v>
      </c>
      <c r="D277" t="str">
        <f>HYPERLINK("https://talan.bank.gov.ua/get-user-certificate/o1xrLCE2F5P5ncfQeSaH","Завантажити сертифікат")</f>
        <v>Завантажити сертифікат</v>
      </c>
    </row>
    <row r="278" spans="1:4" x14ac:dyDescent="0.3">
      <c r="A278" t="s">
        <v>555</v>
      </c>
      <c r="B278" t="s">
        <v>3888</v>
      </c>
      <c r="C278" t="s">
        <v>556</v>
      </c>
      <c r="D278" t="str">
        <f>HYPERLINK("https://talan.bank.gov.ua/get-user-certificate/o1xrLWgYvva0FufdGoPb","Завантажити сертифікат")</f>
        <v>Завантажити сертифікат</v>
      </c>
    </row>
    <row r="279" spans="1:4" x14ac:dyDescent="0.3">
      <c r="A279" t="s">
        <v>557</v>
      </c>
      <c r="B279" t="s">
        <v>3888</v>
      </c>
      <c r="C279" t="s">
        <v>558</v>
      </c>
      <c r="D279" t="str">
        <f>HYPERLINK("https://talan.bank.gov.ua/get-user-certificate/o1xrLM8yzAps69elwXLU","Завантажити сертифікат")</f>
        <v>Завантажити сертифікат</v>
      </c>
    </row>
    <row r="280" spans="1:4" x14ac:dyDescent="0.3">
      <c r="A280" t="s">
        <v>559</v>
      </c>
      <c r="B280" t="s">
        <v>3888</v>
      </c>
      <c r="C280" t="s">
        <v>560</v>
      </c>
      <c r="D280" t="str">
        <f>HYPERLINK("https://talan.bank.gov.ua/get-user-certificate/o1xrLKp2NGWYM-ouxtCX","Завантажити сертифікат")</f>
        <v>Завантажити сертифікат</v>
      </c>
    </row>
    <row r="281" spans="1:4" x14ac:dyDescent="0.3">
      <c r="A281" t="s">
        <v>561</v>
      </c>
      <c r="B281" t="s">
        <v>3888</v>
      </c>
      <c r="C281" t="s">
        <v>562</v>
      </c>
      <c r="D281" t="str">
        <f>HYPERLINK("https://talan.bank.gov.ua/get-user-certificate/o1xrLS3mkoQe48EMr6Xs","Завантажити сертифікат")</f>
        <v>Завантажити сертифікат</v>
      </c>
    </row>
    <row r="282" spans="1:4" x14ac:dyDescent="0.3">
      <c r="A282" t="s">
        <v>563</v>
      </c>
      <c r="B282" t="s">
        <v>3888</v>
      </c>
      <c r="C282" t="s">
        <v>564</v>
      </c>
      <c r="D282" t="str">
        <f>HYPERLINK("https://talan.bank.gov.ua/get-user-certificate/o1xrLb5eJHBxY78i40s6","Завантажити сертифікат")</f>
        <v>Завантажити сертифікат</v>
      </c>
    </row>
    <row r="283" spans="1:4" x14ac:dyDescent="0.3">
      <c r="A283" t="s">
        <v>565</v>
      </c>
      <c r="B283" t="s">
        <v>3888</v>
      </c>
      <c r="C283" t="s">
        <v>566</v>
      </c>
      <c r="D283" t="str">
        <f>HYPERLINK("https://talan.bank.gov.ua/get-user-certificate/o1xrLF3jtREEgfbswb8n","Завантажити сертифікат")</f>
        <v>Завантажити сертифікат</v>
      </c>
    </row>
    <row r="284" spans="1:4" x14ac:dyDescent="0.3">
      <c r="A284" t="s">
        <v>567</v>
      </c>
      <c r="B284" t="s">
        <v>3888</v>
      </c>
      <c r="C284" t="s">
        <v>568</v>
      </c>
      <c r="D284" t="str">
        <f>HYPERLINK("https://talan.bank.gov.ua/get-user-certificate/o1xrLQwRumWrPE38qqD_","Завантажити сертифікат")</f>
        <v>Завантажити сертифікат</v>
      </c>
    </row>
    <row r="285" spans="1:4" x14ac:dyDescent="0.3">
      <c r="A285" t="s">
        <v>569</v>
      </c>
      <c r="B285" t="s">
        <v>3888</v>
      </c>
      <c r="C285" t="s">
        <v>570</v>
      </c>
      <c r="D285" t="str">
        <f>HYPERLINK("https://talan.bank.gov.ua/get-user-certificate/o1xrLf3w-zuYBnpZ3UQD","Завантажити сертифікат")</f>
        <v>Завантажити сертифікат</v>
      </c>
    </row>
    <row r="286" spans="1:4" x14ac:dyDescent="0.3">
      <c r="A286" t="s">
        <v>571</v>
      </c>
      <c r="B286" t="s">
        <v>3888</v>
      </c>
      <c r="C286" t="s">
        <v>572</v>
      </c>
      <c r="D286" t="str">
        <f>HYPERLINK("https://talan.bank.gov.ua/get-user-certificate/o1xrLV7Dqy3UvMYfk725","Завантажити сертифікат")</f>
        <v>Завантажити сертифікат</v>
      </c>
    </row>
    <row r="287" spans="1:4" x14ac:dyDescent="0.3">
      <c r="A287" t="s">
        <v>573</v>
      </c>
      <c r="B287" t="s">
        <v>3888</v>
      </c>
      <c r="C287" t="s">
        <v>574</v>
      </c>
      <c r="D287" t="str">
        <f>HYPERLINK("https://talan.bank.gov.ua/get-user-certificate/o1xrLd9AhN9w78ytV3Iz","Завантажити сертифікат")</f>
        <v>Завантажити сертифікат</v>
      </c>
    </row>
    <row r="288" spans="1:4" x14ac:dyDescent="0.3">
      <c r="A288" t="s">
        <v>575</v>
      </c>
      <c r="B288" t="s">
        <v>3888</v>
      </c>
      <c r="C288" t="s">
        <v>576</v>
      </c>
      <c r="D288" t="str">
        <f>HYPERLINK("https://talan.bank.gov.ua/get-user-certificate/o1xrLa3Yy3ooRTH4E5G1","Завантажити сертифікат")</f>
        <v>Завантажити сертифікат</v>
      </c>
    </row>
    <row r="289" spans="1:4" x14ac:dyDescent="0.3">
      <c r="A289" t="s">
        <v>577</v>
      </c>
      <c r="B289" t="s">
        <v>3888</v>
      </c>
      <c r="C289" t="s">
        <v>578</v>
      </c>
      <c r="D289" t="str">
        <f>HYPERLINK("https://talan.bank.gov.ua/get-user-certificate/o1xrLxkkz_wk6bm-Rtnk","Завантажити сертифікат")</f>
        <v>Завантажити сертифікат</v>
      </c>
    </row>
    <row r="290" spans="1:4" x14ac:dyDescent="0.3">
      <c r="A290" t="s">
        <v>579</v>
      </c>
      <c r="B290" t="s">
        <v>3888</v>
      </c>
      <c r="C290" t="s">
        <v>580</v>
      </c>
      <c r="D290" t="str">
        <f>HYPERLINK("https://talan.bank.gov.ua/get-user-certificate/o1xrL2TwRXmUTcUqEk4G","Завантажити сертифікат")</f>
        <v>Завантажити сертифікат</v>
      </c>
    </row>
    <row r="291" spans="1:4" x14ac:dyDescent="0.3">
      <c r="A291" t="s">
        <v>581</v>
      </c>
      <c r="B291" t="s">
        <v>3888</v>
      </c>
      <c r="C291" t="s">
        <v>582</v>
      </c>
      <c r="D291" t="str">
        <f>HYPERLINK("https://talan.bank.gov.ua/get-user-certificate/o1xrLJOupNfxiwZS0w5s","Завантажити сертифікат")</f>
        <v>Завантажити сертифікат</v>
      </c>
    </row>
    <row r="292" spans="1:4" x14ac:dyDescent="0.3">
      <c r="A292" t="s">
        <v>583</v>
      </c>
      <c r="B292" t="s">
        <v>3888</v>
      </c>
      <c r="C292" t="s">
        <v>584</v>
      </c>
      <c r="D292" t="str">
        <f>HYPERLINK("https://talan.bank.gov.ua/get-user-certificate/o1xrLpvYieQt_YNOlf3D","Завантажити сертифікат")</f>
        <v>Завантажити сертифікат</v>
      </c>
    </row>
    <row r="293" spans="1:4" x14ac:dyDescent="0.3">
      <c r="A293" t="s">
        <v>585</v>
      </c>
      <c r="B293" t="s">
        <v>3888</v>
      </c>
      <c r="C293" t="s">
        <v>586</v>
      </c>
      <c r="D293" t="str">
        <f>HYPERLINK("https://talan.bank.gov.ua/get-user-certificate/o1xrLDhNjEiFk-qsaL0Q","Завантажити сертифікат")</f>
        <v>Завантажити сертифікат</v>
      </c>
    </row>
    <row r="294" spans="1:4" x14ac:dyDescent="0.3">
      <c r="A294" t="s">
        <v>587</v>
      </c>
      <c r="B294" t="s">
        <v>3888</v>
      </c>
      <c r="C294" t="s">
        <v>588</v>
      </c>
      <c r="D294" t="str">
        <f>HYPERLINK("https://talan.bank.gov.ua/get-user-certificate/o1xrLyA5XTrq2dZL-4eR","Завантажити сертифікат")</f>
        <v>Завантажити сертифікат</v>
      </c>
    </row>
    <row r="295" spans="1:4" x14ac:dyDescent="0.3">
      <c r="A295" t="s">
        <v>589</v>
      </c>
      <c r="B295" t="s">
        <v>3888</v>
      </c>
      <c r="C295" t="s">
        <v>590</v>
      </c>
      <c r="D295" t="str">
        <f>HYPERLINK("https://talan.bank.gov.ua/get-user-certificate/o1xrLSorWqKXlCW6rqUh","Завантажити сертифікат")</f>
        <v>Завантажити сертифікат</v>
      </c>
    </row>
    <row r="296" spans="1:4" x14ac:dyDescent="0.3">
      <c r="A296" t="s">
        <v>591</v>
      </c>
      <c r="B296" t="s">
        <v>3888</v>
      </c>
      <c r="C296" t="s">
        <v>592</v>
      </c>
      <c r="D296" t="str">
        <f>HYPERLINK("https://talan.bank.gov.ua/get-user-certificate/o1xrLvDq6LzfPcqq4uHf","Завантажити сертифікат")</f>
        <v>Завантажити сертифікат</v>
      </c>
    </row>
    <row r="297" spans="1:4" x14ac:dyDescent="0.3">
      <c r="A297" t="s">
        <v>593</v>
      </c>
      <c r="B297" t="s">
        <v>3888</v>
      </c>
      <c r="C297" t="s">
        <v>594</v>
      </c>
      <c r="D297" t="str">
        <f>HYPERLINK("https://talan.bank.gov.ua/get-user-certificate/o1xrLtFLg0RlK3nHREwa","Завантажити сертифікат")</f>
        <v>Завантажити сертифікат</v>
      </c>
    </row>
    <row r="298" spans="1:4" x14ac:dyDescent="0.3">
      <c r="A298" t="s">
        <v>595</v>
      </c>
      <c r="B298" t="s">
        <v>3888</v>
      </c>
      <c r="C298" t="s">
        <v>596</v>
      </c>
      <c r="D298" t="str">
        <f>HYPERLINK("https://talan.bank.gov.ua/get-user-certificate/o1xrLh2NRQpmCh-RIMLC","Завантажити сертифікат")</f>
        <v>Завантажити сертифікат</v>
      </c>
    </row>
    <row r="299" spans="1:4" x14ac:dyDescent="0.3">
      <c r="A299" t="s">
        <v>597</v>
      </c>
      <c r="B299" t="s">
        <v>3888</v>
      </c>
      <c r="C299" t="s">
        <v>598</v>
      </c>
      <c r="D299" t="str">
        <f>HYPERLINK("https://talan.bank.gov.ua/get-user-certificate/o1xrL3JAsVyjL-OsKXRI","Завантажити сертифікат")</f>
        <v>Завантажити сертифікат</v>
      </c>
    </row>
    <row r="300" spans="1:4" x14ac:dyDescent="0.3">
      <c r="A300" t="s">
        <v>599</v>
      </c>
      <c r="B300" t="s">
        <v>3888</v>
      </c>
      <c r="C300" t="s">
        <v>600</v>
      </c>
      <c r="D300" t="str">
        <f>HYPERLINK("https://talan.bank.gov.ua/get-user-certificate/o1xrLAGN3kHPyfTLKOph","Завантажити сертифікат")</f>
        <v>Завантажити сертифікат</v>
      </c>
    </row>
    <row r="301" spans="1:4" x14ac:dyDescent="0.3">
      <c r="A301" t="s">
        <v>601</v>
      </c>
      <c r="B301" t="s">
        <v>3888</v>
      </c>
      <c r="C301" t="s">
        <v>602</v>
      </c>
      <c r="D301" t="str">
        <f>HYPERLINK("https://talan.bank.gov.ua/get-user-certificate/o1xrLdoCv7zR9zX0HOBQ","Завантажити сертифікат")</f>
        <v>Завантажити сертифікат</v>
      </c>
    </row>
    <row r="302" spans="1:4" x14ac:dyDescent="0.3">
      <c r="A302" t="s">
        <v>603</v>
      </c>
      <c r="B302" t="s">
        <v>3888</v>
      </c>
      <c r="C302" t="s">
        <v>604</v>
      </c>
      <c r="D302" t="str">
        <f>HYPERLINK("https://talan.bank.gov.ua/get-user-certificate/o1xrLMtSyEHKHhtrjOim","Завантажити сертифікат")</f>
        <v>Завантажити сертифікат</v>
      </c>
    </row>
    <row r="303" spans="1:4" x14ac:dyDescent="0.3">
      <c r="A303" t="s">
        <v>605</v>
      </c>
      <c r="B303" t="s">
        <v>3888</v>
      </c>
      <c r="C303" t="s">
        <v>606</v>
      </c>
      <c r="D303" t="str">
        <f>HYPERLINK("https://talan.bank.gov.ua/get-user-certificate/o1xrLy1gw5bSz512YT7l","Завантажити сертифікат")</f>
        <v>Завантажити сертифікат</v>
      </c>
    </row>
    <row r="304" spans="1:4" x14ac:dyDescent="0.3">
      <c r="A304" t="s">
        <v>607</v>
      </c>
      <c r="B304" t="s">
        <v>3888</v>
      </c>
      <c r="C304" t="s">
        <v>608</v>
      </c>
      <c r="D304" t="str">
        <f>HYPERLINK("https://talan.bank.gov.ua/get-user-certificate/o1xrLg1x4FWkwMGXCwRk","Завантажити сертифікат")</f>
        <v>Завантажити сертифікат</v>
      </c>
    </row>
    <row r="305" spans="1:4" x14ac:dyDescent="0.3">
      <c r="A305" t="s">
        <v>609</v>
      </c>
      <c r="B305" t="s">
        <v>3888</v>
      </c>
      <c r="C305" t="s">
        <v>610</v>
      </c>
      <c r="D305" t="str">
        <f>HYPERLINK("https://talan.bank.gov.ua/get-user-certificate/o1xrLPbE1O2IOtKw8BX9","Завантажити сертифікат")</f>
        <v>Завантажити сертифікат</v>
      </c>
    </row>
    <row r="306" spans="1:4" x14ac:dyDescent="0.3">
      <c r="A306" t="s">
        <v>611</v>
      </c>
      <c r="B306" t="s">
        <v>3888</v>
      </c>
      <c r="C306" t="s">
        <v>612</v>
      </c>
      <c r="D306" t="str">
        <f>HYPERLINK("https://talan.bank.gov.ua/get-user-certificate/o1xrLnj4Tcf_SdZgQ9Vr","Завантажити сертифікат")</f>
        <v>Завантажити сертифікат</v>
      </c>
    </row>
    <row r="307" spans="1:4" x14ac:dyDescent="0.3">
      <c r="A307" t="s">
        <v>613</v>
      </c>
      <c r="B307" t="s">
        <v>3888</v>
      </c>
      <c r="C307" t="s">
        <v>614</v>
      </c>
      <c r="D307" t="str">
        <f>HYPERLINK("https://talan.bank.gov.ua/get-user-certificate/o1xrLHETvvbav1cRMhQY","Завантажити сертифікат")</f>
        <v>Завантажити сертифікат</v>
      </c>
    </row>
    <row r="308" spans="1:4" x14ac:dyDescent="0.3">
      <c r="A308" t="s">
        <v>615</v>
      </c>
      <c r="B308" t="s">
        <v>3888</v>
      </c>
      <c r="C308" t="s">
        <v>616</v>
      </c>
      <c r="D308" t="str">
        <f>HYPERLINK("https://talan.bank.gov.ua/get-user-certificate/o1xrL9Sqksg-PgTOmHou","Завантажити сертифікат")</f>
        <v>Завантажити сертифікат</v>
      </c>
    </row>
    <row r="309" spans="1:4" x14ac:dyDescent="0.3">
      <c r="A309" t="s">
        <v>617</v>
      </c>
      <c r="B309" t="s">
        <v>3888</v>
      </c>
      <c r="C309" t="s">
        <v>618</v>
      </c>
      <c r="D309" t="str">
        <f>HYPERLINK("https://talan.bank.gov.ua/get-user-certificate/o1xrLk6M3gQACg7la5zM","Завантажити сертифікат")</f>
        <v>Завантажити сертифікат</v>
      </c>
    </row>
    <row r="310" spans="1:4" x14ac:dyDescent="0.3">
      <c r="A310" t="s">
        <v>619</v>
      </c>
      <c r="B310" t="s">
        <v>3888</v>
      </c>
      <c r="C310" t="s">
        <v>620</v>
      </c>
      <c r="D310" t="str">
        <f>HYPERLINK("https://talan.bank.gov.ua/get-user-certificate/o1xrL-CbHH2OYhvC0u2W","Завантажити сертифікат")</f>
        <v>Завантажити сертифікат</v>
      </c>
    </row>
    <row r="311" spans="1:4" x14ac:dyDescent="0.3">
      <c r="A311" t="s">
        <v>621</v>
      </c>
      <c r="B311" t="s">
        <v>3888</v>
      </c>
      <c r="C311" t="s">
        <v>622</v>
      </c>
      <c r="D311" t="str">
        <f>HYPERLINK("https://talan.bank.gov.ua/get-user-certificate/o1xrLLKU7awmezR5rprI","Завантажити сертифікат")</f>
        <v>Завантажити сертифікат</v>
      </c>
    </row>
    <row r="312" spans="1:4" x14ac:dyDescent="0.3">
      <c r="A312" t="s">
        <v>623</v>
      </c>
      <c r="B312" t="s">
        <v>3888</v>
      </c>
      <c r="C312" t="s">
        <v>624</v>
      </c>
      <c r="D312" t="str">
        <f>HYPERLINK("https://talan.bank.gov.ua/get-user-certificate/o1xrLIF1wkN2UmiiTvTu","Завантажити сертифікат")</f>
        <v>Завантажити сертифікат</v>
      </c>
    </row>
    <row r="313" spans="1:4" x14ac:dyDescent="0.3">
      <c r="A313" t="s">
        <v>625</v>
      </c>
      <c r="B313" t="s">
        <v>3888</v>
      </c>
      <c r="C313" t="s">
        <v>626</v>
      </c>
      <c r="D313" t="str">
        <f>HYPERLINK("https://talan.bank.gov.ua/get-user-certificate/o1xrLuGRkH1nrps3vKwy","Завантажити сертифікат")</f>
        <v>Завантажити сертифікат</v>
      </c>
    </row>
    <row r="314" spans="1:4" x14ac:dyDescent="0.3">
      <c r="A314" t="s">
        <v>627</v>
      </c>
      <c r="B314" t="s">
        <v>3888</v>
      </c>
      <c r="C314" t="s">
        <v>628</v>
      </c>
      <c r="D314" t="str">
        <f>HYPERLINK("https://talan.bank.gov.ua/get-user-certificate/o1xrLUwP7uSme6kN3Asr","Завантажити сертифікат")</f>
        <v>Завантажити сертифікат</v>
      </c>
    </row>
    <row r="315" spans="1:4" x14ac:dyDescent="0.3">
      <c r="A315" t="s">
        <v>629</v>
      </c>
      <c r="B315" t="s">
        <v>3888</v>
      </c>
      <c r="C315" t="s">
        <v>630</v>
      </c>
      <c r="D315" t="str">
        <f>HYPERLINK("https://talan.bank.gov.ua/get-user-certificate/o1xrLwQKmE1tP09tLiEs","Завантажити сертифікат")</f>
        <v>Завантажити сертифікат</v>
      </c>
    </row>
    <row r="316" spans="1:4" x14ac:dyDescent="0.3">
      <c r="A316" t="s">
        <v>631</v>
      </c>
      <c r="B316" t="s">
        <v>3888</v>
      </c>
      <c r="C316" t="s">
        <v>632</v>
      </c>
      <c r="D316" t="str">
        <f>HYPERLINK("https://talan.bank.gov.ua/get-user-certificate/o1xrLAiZQfp2gdeSthPb","Завантажити сертифікат")</f>
        <v>Завантажити сертифікат</v>
      </c>
    </row>
    <row r="317" spans="1:4" x14ac:dyDescent="0.3">
      <c r="A317" t="s">
        <v>633</v>
      </c>
      <c r="B317" t="s">
        <v>3888</v>
      </c>
      <c r="C317" t="s">
        <v>634</v>
      </c>
      <c r="D317" t="str">
        <f>HYPERLINK("https://talan.bank.gov.ua/get-user-certificate/o1xrLyBTyKdFXvxKAsCs","Завантажити сертифікат")</f>
        <v>Завантажити сертифікат</v>
      </c>
    </row>
    <row r="318" spans="1:4" x14ac:dyDescent="0.3">
      <c r="A318" t="s">
        <v>635</v>
      </c>
      <c r="B318" t="s">
        <v>3888</v>
      </c>
      <c r="C318" t="s">
        <v>636</v>
      </c>
      <c r="D318" t="str">
        <f>HYPERLINK("https://talan.bank.gov.ua/get-user-certificate/o1xrLU9TyXey2meovdS4","Завантажити сертифікат")</f>
        <v>Завантажити сертифікат</v>
      </c>
    </row>
    <row r="319" spans="1:4" x14ac:dyDescent="0.3">
      <c r="A319" t="s">
        <v>637</v>
      </c>
      <c r="B319" t="s">
        <v>3888</v>
      </c>
      <c r="C319" t="s">
        <v>638</v>
      </c>
      <c r="D319" t="str">
        <f>HYPERLINK("https://talan.bank.gov.ua/get-user-certificate/o1xrLBFy2X_2x14eiPq8","Завантажити сертифікат")</f>
        <v>Завантажити сертифікат</v>
      </c>
    </row>
    <row r="320" spans="1:4" x14ac:dyDescent="0.3">
      <c r="A320" t="s">
        <v>639</v>
      </c>
      <c r="B320" t="s">
        <v>3888</v>
      </c>
      <c r="C320" t="s">
        <v>640</v>
      </c>
      <c r="D320" t="str">
        <f>HYPERLINK("https://talan.bank.gov.ua/get-user-certificate/o1xrLr5yXnx721gLDnvJ","Завантажити сертифікат")</f>
        <v>Завантажити сертифікат</v>
      </c>
    </row>
    <row r="321" spans="1:4" x14ac:dyDescent="0.3">
      <c r="A321" t="s">
        <v>641</v>
      </c>
      <c r="B321" t="s">
        <v>3888</v>
      </c>
      <c r="C321" t="s">
        <v>642</v>
      </c>
      <c r="D321" t="str">
        <f>HYPERLINK("https://talan.bank.gov.ua/get-user-certificate/o1xrL2TJvQ5W519rG86P","Завантажити сертифікат")</f>
        <v>Завантажити сертифікат</v>
      </c>
    </row>
    <row r="322" spans="1:4" x14ac:dyDescent="0.3">
      <c r="A322" t="s">
        <v>643</v>
      </c>
      <c r="B322" t="s">
        <v>3888</v>
      </c>
      <c r="C322" t="s">
        <v>644</v>
      </c>
      <c r="D322" t="str">
        <f>HYPERLINK("https://talan.bank.gov.ua/get-user-certificate/o1xrLgaELXgYI63s7yFu","Завантажити сертифікат")</f>
        <v>Завантажити сертифікат</v>
      </c>
    </row>
    <row r="323" spans="1:4" x14ac:dyDescent="0.3">
      <c r="A323" t="s">
        <v>645</v>
      </c>
      <c r="B323" t="s">
        <v>3888</v>
      </c>
      <c r="C323" t="s">
        <v>646</v>
      </c>
      <c r="D323" t="str">
        <f>HYPERLINK("https://talan.bank.gov.ua/get-user-certificate/o1xrL_rWznkVUWrOkoPT","Завантажити сертифікат")</f>
        <v>Завантажити сертифікат</v>
      </c>
    </row>
    <row r="324" spans="1:4" x14ac:dyDescent="0.3">
      <c r="A324" t="s">
        <v>647</v>
      </c>
      <c r="B324" t="s">
        <v>3888</v>
      </c>
      <c r="C324" t="s">
        <v>648</v>
      </c>
      <c r="D324" t="str">
        <f>HYPERLINK("https://talan.bank.gov.ua/get-user-certificate/o1xrL9s4cAKiD_h2wmzq","Завантажити сертифікат")</f>
        <v>Завантажити сертифікат</v>
      </c>
    </row>
    <row r="325" spans="1:4" x14ac:dyDescent="0.3">
      <c r="A325" t="s">
        <v>649</v>
      </c>
      <c r="B325" t="s">
        <v>3888</v>
      </c>
      <c r="C325" t="s">
        <v>650</v>
      </c>
      <c r="D325" t="str">
        <f>HYPERLINK("https://talan.bank.gov.ua/get-user-certificate/o1xrLqItDXfLsHADdpFB","Завантажити сертифікат")</f>
        <v>Завантажити сертифікат</v>
      </c>
    </row>
    <row r="326" spans="1:4" x14ac:dyDescent="0.3">
      <c r="A326" t="s">
        <v>651</v>
      </c>
      <c r="B326" t="s">
        <v>3888</v>
      </c>
      <c r="C326" t="s">
        <v>652</v>
      </c>
      <c r="D326" t="str">
        <f>HYPERLINK("https://talan.bank.gov.ua/get-user-certificate/o1xrLuDfMRtXMKWtgGpN","Завантажити сертифікат")</f>
        <v>Завантажити сертифікат</v>
      </c>
    </row>
    <row r="327" spans="1:4" x14ac:dyDescent="0.3">
      <c r="A327" t="s">
        <v>653</v>
      </c>
      <c r="B327" t="s">
        <v>3888</v>
      </c>
      <c r="C327" t="s">
        <v>654</v>
      </c>
      <c r="D327" t="str">
        <f>HYPERLINK("https://talan.bank.gov.ua/get-user-certificate/o1xrLiOumFGjAwm7Y0vo","Завантажити сертифікат")</f>
        <v>Завантажити сертифікат</v>
      </c>
    </row>
    <row r="328" spans="1:4" x14ac:dyDescent="0.3">
      <c r="A328" t="s">
        <v>655</v>
      </c>
      <c r="B328" t="s">
        <v>3888</v>
      </c>
      <c r="C328" t="s">
        <v>656</v>
      </c>
      <c r="D328" t="str">
        <f>HYPERLINK("https://talan.bank.gov.ua/get-user-certificate/o1xrLUOhBRRdrJyrmbR9","Завантажити сертифікат")</f>
        <v>Завантажити сертифікат</v>
      </c>
    </row>
    <row r="329" spans="1:4" x14ac:dyDescent="0.3">
      <c r="A329" t="s">
        <v>657</v>
      </c>
      <c r="B329" t="s">
        <v>3888</v>
      </c>
      <c r="C329" t="s">
        <v>658</v>
      </c>
      <c r="D329" t="str">
        <f>HYPERLINK("https://talan.bank.gov.ua/get-user-certificate/o1xrLN1m2so8gUfCgD1i","Завантажити сертифікат")</f>
        <v>Завантажити сертифікат</v>
      </c>
    </row>
    <row r="330" spans="1:4" x14ac:dyDescent="0.3">
      <c r="A330" t="s">
        <v>659</v>
      </c>
      <c r="B330" t="s">
        <v>3888</v>
      </c>
      <c r="C330" t="s">
        <v>660</v>
      </c>
      <c r="D330" t="str">
        <f>HYPERLINK("https://talan.bank.gov.ua/get-user-certificate/o1xrLxvfOETAymW6PKEn","Завантажити сертифікат")</f>
        <v>Завантажити сертифікат</v>
      </c>
    </row>
    <row r="331" spans="1:4" x14ac:dyDescent="0.3">
      <c r="A331" t="s">
        <v>661</v>
      </c>
      <c r="B331" t="s">
        <v>3888</v>
      </c>
      <c r="C331" t="s">
        <v>662</v>
      </c>
      <c r="D331" t="str">
        <f>HYPERLINK("https://talan.bank.gov.ua/get-user-certificate/o1xrLxBmYAjgaX_4aF3D","Завантажити сертифікат")</f>
        <v>Завантажити сертифікат</v>
      </c>
    </row>
    <row r="332" spans="1:4" x14ac:dyDescent="0.3">
      <c r="A332" t="s">
        <v>663</v>
      </c>
      <c r="B332" t="s">
        <v>3888</v>
      </c>
      <c r="C332" t="s">
        <v>664</v>
      </c>
      <c r="D332" t="str">
        <f>HYPERLINK("https://talan.bank.gov.ua/get-user-certificate/o1xrLyGW86pV7xWKbnU1","Завантажити сертифікат")</f>
        <v>Завантажити сертифікат</v>
      </c>
    </row>
    <row r="333" spans="1:4" x14ac:dyDescent="0.3">
      <c r="A333" t="s">
        <v>665</v>
      </c>
      <c r="B333" t="s">
        <v>3888</v>
      </c>
      <c r="C333" t="s">
        <v>666</v>
      </c>
      <c r="D333" t="str">
        <f>HYPERLINK("https://talan.bank.gov.ua/get-user-certificate/o1xrLUNqYo_ryu75uZt3","Завантажити сертифікат")</f>
        <v>Завантажити сертифікат</v>
      </c>
    </row>
    <row r="334" spans="1:4" x14ac:dyDescent="0.3">
      <c r="A334" t="s">
        <v>667</v>
      </c>
      <c r="B334" t="s">
        <v>3888</v>
      </c>
      <c r="C334" t="s">
        <v>668</v>
      </c>
      <c r="D334" t="str">
        <f>HYPERLINK("https://talan.bank.gov.ua/get-user-certificate/o1xrLJyV8KELuh-EoeIx","Завантажити сертифікат")</f>
        <v>Завантажити сертифікат</v>
      </c>
    </row>
    <row r="335" spans="1:4" x14ac:dyDescent="0.3">
      <c r="A335" t="s">
        <v>669</v>
      </c>
      <c r="B335" t="s">
        <v>3888</v>
      </c>
      <c r="C335" t="s">
        <v>670</v>
      </c>
      <c r="D335" t="str">
        <f>HYPERLINK("https://talan.bank.gov.ua/get-user-certificate/o1xrLG3E6IGISZW4Dmik","Завантажити сертифікат")</f>
        <v>Завантажити сертифікат</v>
      </c>
    </row>
    <row r="336" spans="1:4" x14ac:dyDescent="0.3">
      <c r="A336" t="s">
        <v>671</v>
      </c>
      <c r="B336" t="s">
        <v>3888</v>
      </c>
      <c r="C336" t="s">
        <v>672</v>
      </c>
      <c r="D336" t="str">
        <f>HYPERLINK("https://talan.bank.gov.ua/get-user-certificate/o1xrLrDhTviJ5mWHuuzy","Завантажити сертифікат")</f>
        <v>Завантажити сертифікат</v>
      </c>
    </row>
    <row r="337" spans="1:4" x14ac:dyDescent="0.3">
      <c r="A337" t="s">
        <v>673</v>
      </c>
      <c r="B337" t="s">
        <v>3888</v>
      </c>
      <c r="C337" t="s">
        <v>674</v>
      </c>
      <c r="D337" t="str">
        <f>HYPERLINK("https://talan.bank.gov.ua/get-user-certificate/o1xrLrzKWkON97nAHB5f","Завантажити сертифікат")</f>
        <v>Завантажити сертифікат</v>
      </c>
    </row>
    <row r="338" spans="1:4" x14ac:dyDescent="0.3">
      <c r="A338" t="s">
        <v>675</v>
      </c>
      <c r="B338" t="s">
        <v>3888</v>
      </c>
      <c r="C338" t="s">
        <v>676</v>
      </c>
      <c r="D338" t="str">
        <f>HYPERLINK("https://talan.bank.gov.ua/get-user-certificate/o1xrLgvdjpn5l-Apk-M_","Завантажити сертифікат")</f>
        <v>Завантажити сертифікат</v>
      </c>
    </row>
    <row r="339" spans="1:4" x14ac:dyDescent="0.3">
      <c r="A339" t="s">
        <v>677</v>
      </c>
      <c r="B339" t="s">
        <v>3888</v>
      </c>
      <c r="C339" t="s">
        <v>678</v>
      </c>
      <c r="D339" t="str">
        <f>HYPERLINK("https://talan.bank.gov.ua/get-user-certificate/o1xrLT8d7wdlFbuOqEkd","Завантажити сертифікат")</f>
        <v>Завантажити сертифікат</v>
      </c>
    </row>
    <row r="340" spans="1:4" x14ac:dyDescent="0.3">
      <c r="A340" t="s">
        <v>679</v>
      </c>
      <c r="B340" t="s">
        <v>3888</v>
      </c>
      <c r="C340" t="s">
        <v>680</v>
      </c>
      <c r="D340" t="str">
        <f>HYPERLINK("https://talan.bank.gov.ua/get-user-certificate/o1xrLGE0sBxOa7BJIFZe","Завантажити сертифікат")</f>
        <v>Завантажити сертифікат</v>
      </c>
    </row>
    <row r="341" spans="1:4" x14ac:dyDescent="0.3">
      <c r="A341" t="s">
        <v>681</v>
      </c>
      <c r="B341" t="s">
        <v>3888</v>
      </c>
      <c r="C341" t="s">
        <v>682</v>
      </c>
      <c r="D341" t="str">
        <f>HYPERLINK("https://talan.bank.gov.ua/get-user-certificate/o1xrL2u5CPKvE6RpaSYt","Завантажити сертифікат")</f>
        <v>Завантажити сертифікат</v>
      </c>
    </row>
    <row r="342" spans="1:4" x14ac:dyDescent="0.3">
      <c r="A342" t="s">
        <v>683</v>
      </c>
      <c r="B342" t="s">
        <v>3888</v>
      </c>
      <c r="C342" t="s">
        <v>684</v>
      </c>
      <c r="D342" t="str">
        <f>HYPERLINK("https://talan.bank.gov.ua/get-user-certificate/o1xrLU-MHaRrUyp7IURo","Завантажити сертифікат")</f>
        <v>Завантажити сертифікат</v>
      </c>
    </row>
    <row r="343" spans="1:4" x14ac:dyDescent="0.3">
      <c r="A343" t="s">
        <v>685</v>
      </c>
      <c r="B343" t="s">
        <v>3888</v>
      </c>
      <c r="C343" t="s">
        <v>686</v>
      </c>
      <c r="D343" t="str">
        <f>HYPERLINK("https://talan.bank.gov.ua/get-user-certificate/o1xrL4Inp_tHUa66V5DP","Завантажити сертифікат")</f>
        <v>Завантажити сертифікат</v>
      </c>
    </row>
    <row r="344" spans="1:4" x14ac:dyDescent="0.3">
      <c r="A344" t="s">
        <v>687</v>
      </c>
      <c r="B344" t="s">
        <v>3888</v>
      </c>
      <c r="C344" t="s">
        <v>688</v>
      </c>
      <c r="D344" t="str">
        <f>HYPERLINK("https://talan.bank.gov.ua/get-user-certificate/o1xrLfB0G6llYc_Up5Gc","Завантажити сертифікат")</f>
        <v>Завантажити сертифікат</v>
      </c>
    </row>
    <row r="345" spans="1:4" x14ac:dyDescent="0.3">
      <c r="A345" t="s">
        <v>689</v>
      </c>
      <c r="B345" t="s">
        <v>3888</v>
      </c>
      <c r="C345" t="s">
        <v>690</v>
      </c>
      <c r="D345" t="str">
        <f>HYPERLINK("https://talan.bank.gov.ua/get-user-certificate/o1xrLBSzbe14A98o0pmc","Завантажити сертифікат")</f>
        <v>Завантажити сертифікат</v>
      </c>
    </row>
    <row r="346" spans="1:4" x14ac:dyDescent="0.3">
      <c r="A346" t="s">
        <v>691</v>
      </c>
      <c r="B346" t="s">
        <v>3888</v>
      </c>
      <c r="C346" t="s">
        <v>692</v>
      </c>
      <c r="D346" t="str">
        <f>HYPERLINK("https://talan.bank.gov.ua/get-user-certificate/o1xrLIodIzHpCGTngSut","Завантажити сертифікат")</f>
        <v>Завантажити сертифікат</v>
      </c>
    </row>
    <row r="347" spans="1:4" x14ac:dyDescent="0.3">
      <c r="A347" t="s">
        <v>693</v>
      </c>
      <c r="B347" t="s">
        <v>3888</v>
      </c>
      <c r="C347" t="s">
        <v>694</v>
      </c>
      <c r="D347" t="str">
        <f>HYPERLINK("https://talan.bank.gov.ua/get-user-certificate/o1xrLgXHjb6LllIe87gR","Завантажити сертифікат")</f>
        <v>Завантажити сертифікат</v>
      </c>
    </row>
    <row r="348" spans="1:4" x14ac:dyDescent="0.3">
      <c r="A348" t="s">
        <v>695</v>
      </c>
      <c r="B348" t="s">
        <v>3888</v>
      </c>
      <c r="C348" t="s">
        <v>696</v>
      </c>
      <c r="D348" t="str">
        <f>HYPERLINK("https://talan.bank.gov.ua/get-user-certificate/o1xrLvvwqLNffQBDfWih","Завантажити сертифікат")</f>
        <v>Завантажити сертифікат</v>
      </c>
    </row>
    <row r="349" spans="1:4" x14ac:dyDescent="0.3">
      <c r="A349" t="s">
        <v>697</v>
      </c>
      <c r="B349" t="s">
        <v>3888</v>
      </c>
      <c r="C349" t="s">
        <v>698</v>
      </c>
      <c r="D349" t="str">
        <f>HYPERLINK("https://talan.bank.gov.ua/get-user-certificate/o1xrL2oeBCAA4WK7II50","Завантажити сертифікат")</f>
        <v>Завантажити сертифікат</v>
      </c>
    </row>
    <row r="350" spans="1:4" x14ac:dyDescent="0.3">
      <c r="A350" t="s">
        <v>699</v>
      </c>
      <c r="B350" t="s">
        <v>3888</v>
      </c>
      <c r="C350" t="s">
        <v>700</v>
      </c>
      <c r="D350" t="str">
        <f>HYPERLINK("https://talan.bank.gov.ua/get-user-certificate/o1xrLNa35pW-ZcbUAy3L","Завантажити сертифікат")</f>
        <v>Завантажити сертифікат</v>
      </c>
    </row>
    <row r="351" spans="1:4" x14ac:dyDescent="0.3">
      <c r="A351" t="s">
        <v>701</v>
      </c>
      <c r="B351" t="s">
        <v>3888</v>
      </c>
      <c r="C351" t="s">
        <v>702</v>
      </c>
      <c r="D351" t="str">
        <f>HYPERLINK("https://talan.bank.gov.ua/get-user-certificate/o1xrLcEUuQouqT5OZaCs","Завантажити сертифікат")</f>
        <v>Завантажити сертифікат</v>
      </c>
    </row>
    <row r="352" spans="1:4" x14ac:dyDescent="0.3">
      <c r="A352" t="s">
        <v>703</v>
      </c>
      <c r="B352" t="s">
        <v>3888</v>
      </c>
      <c r="C352" t="s">
        <v>704</v>
      </c>
      <c r="D352" t="str">
        <f>HYPERLINK("https://talan.bank.gov.ua/get-user-certificate/o1xrL5BU0jVIo_DlKjdT","Завантажити сертифікат")</f>
        <v>Завантажити сертифікат</v>
      </c>
    </row>
    <row r="353" spans="1:4" x14ac:dyDescent="0.3">
      <c r="A353" t="s">
        <v>705</v>
      </c>
      <c r="B353" t="s">
        <v>3888</v>
      </c>
      <c r="C353" t="s">
        <v>706</v>
      </c>
      <c r="D353" t="str">
        <f>HYPERLINK("https://talan.bank.gov.ua/get-user-certificate/o1xrLY7BtQ0JE3LbS2CY","Завантажити сертифікат")</f>
        <v>Завантажити сертифікат</v>
      </c>
    </row>
    <row r="354" spans="1:4" x14ac:dyDescent="0.3">
      <c r="A354" t="s">
        <v>707</v>
      </c>
      <c r="B354" t="s">
        <v>3888</v>
      </c>
      <c r="C354" t="s">
        <v>708</v>
      </c>
      <c r="D354" t="str">
        <f>HYPERLINK("https://talan.bank.gov.ua/get-user-certificate/o1xrLZFBoOqIT-veqAAM","Завантажити сертифікат")</f>
        <v>Завантажити сертифікат</v>
      </c>
    </row>
    <row r="355" spans="1:4" x14ac:dyDescent="0.3">
      <c r="A355" t="s">
        <v>709</v>
      </c>
      <c r="B355" t="s">
        <v>3888</v>
      </c>
      <c r="C355" t="s">
        <v>710</v>
      </c>
      <c r="D355" t="str">
        <f>HYPERLINK("https://talan.bank.gov.ua/get-user-certificate/o1xrLvcHiHj2MP-84U2b","Завантажити сертифікат")</f>
        <v>Завантажити сертифікат</v>
      </c>
    </row>
    <row r="356" spans="1:4" x14ac:dyDescent="0.3">
      <c r="A356" t="s">
        <v>711</v>
      </c>
      <c r="B356" t="s">
        <v>3888</v>
      </c>
      <c r="C356" t="s">
        <v>712</v>
      </c>
      <c r="D356" t="str">
        <f>HYPERLINK("https://talan.bank.gov.ua/get-user-certificate/o1xrL7gW9zrPYt89JyLC","Завантажити сертифікат")</f>
        <v>Завантажити сертифікат</v>
      </c>
    </row>
    <row r="357" spans="1:4" x14ac:dyDescent="0.3">
      <c r="A357" t="s">
        <v>713</v>
      </c>
      <c r="B357" t="s">
        <v>3888</v>
      </c>
      <c r="C357" t="s">
        <v>714</v>
      </c>
      <c r="D357" t="str">
        <f>HYPERLINK("https://talan.bank.gov.ua/get-user-certificate/o1xrLywXXzMBbVYxkRSv","Завантажити сертифікат")</f>
        <v>Завантажити сертифікат</v>
      </c>
    </row>
    <row r="358" spans="1:4" x14ac:dyDescent="0.3">
      <c r="A358" t="s">
        <v>715</v>
      </c>
      <c r="B358" t="s">
        <v>3888</v>
      </c>
      <c r="C358" t="s">
        <v>716</v>
      </c>
      <c r="D358" t="str">
        <f>HYPERLINK("https://talan.bank.gov.ua/get-user-certificate/o1xrL-ulD-9T9wBsWWgf","Завантажити сертифікат")</f>
        <v>Завантажити сертифікат</v>
      </c>
    </row>
    <row r="359" spans="1:4" x14ac:dyDescent="0.3">
      <c r="A359" t="s">
        <v>717</v>
      </c>
      <c r="B359" t="s">
        <v>3888</v>
      </c>
      <c r="C359" t="s">
        <v>718</v>
      </c>
      <c r="D359" t="str">
        <f>HYPERLINK("https://talan.bank.gov.ua/get-user-certificate/o1xrLlipsdNIW9t54GoE","Завантажити сертифікат")</f>
        <v>Завантажити сертифікат</v>
      </c>
    </row>
    <row r="360" spans="1:4" x14ac:dyDescent="0.3">
      <c r="A360" t="s">
        <v>719</v>
      </c>
      <c r="B360" t="s">
        <v>3888</v>
      </c>
      <c r="C360" t="s">
        <v>720</v>
      </c>
      <c r="D360" t="str">
        <f>HYPERLINK("https://talan.bank.gov.ua/get-user-certificate/o1xrLMfHx41-tzFeuHrA","Завантажити сертифікат")</f>
        <v>Завантажити сертифікат</v>
      </c>
    </row>
    <row r="361" spans="1:4" x14ac:dyDescent="0.3">
      <c r="A361" t="s">
        <v>721</v>
      </c>
      <c r="B361" t="s">
        <v>3888</v>
      </c>
      <c r="C361" t="s">
        <v>722</v>
      </c>
      <c r="D361" t="str">
        <f>HYPERLINK("https://talan.bank.gov.ua/get-user-certificate/o1xrL-06mfoh3ecF-Mb8","Завантажити сертифікат")</f>
        <v>Завантажити сертифікат</v>
      </c>
    </row>
    <row r="362" spans="1:4" x14ac:dyDescent="0.3">
      <c r="A362" t="s">
        <v>723</v>
      </c>
      <c r="B362" t="s">
        <v>3888</v>
      </c>
      <c r="C362" t="s">
        <v>724</v>
      </c>
      <c r="D362" t="str">
        <f>HYPERLINK("https://talan.bank.gov.ua/get-user-certificate/o1xrLzYJYDNXLLoVQdAK","Завантажити сертифікат")</f>
        <v>Завантажити сертифікат</v>
      </c>
    </row>
    <row r="363" spans="1:4" x14ac:dyDescent="0.3">
      <c r="A363" t="s">
        <v>725</v>
      </c>
      <c r="B363" t="s">
        <v>3888</v>
      </c>
      <c r="C363" t="s">
        <v>726</v>
      </c>
      <c r="D363" t="str">
        <f>HYPERLINK("https://talan.bank.gov.ua/get-user-certificate/o1xrLVGwmRTsYnEqDWvc","Завантажити сертифікат")</f>
        <v>Завантажити сертифікат</v>
      </c>
    </row>
    <row r="364" spans="1:4" x14ac:dyDescent="0.3">
      <c r="A364" t="s">
        <v>727</v>
      </c>
      <c r="B364" t="s">
        <v>3888</v>
      </c>
      <c r="C364" t="s">
        <v>728</v>
      </c>
      <c r="D364" t="str">
        <f>HYPERLINK("https://talan.bank.gov.ua/get-user-certificate/o1xrL8GHKBgDVzq5K9ml","Завантажити сертифікат")</f>
        <v>Завантажити сертифікат</v>
      </c>
    </row>
    <row r="365" spans="1:4" x14ac:dyDescent="0.3">
      <c r="A365" t="s">
        <v>729</v>
      </c>
      <c r="B365" t="s">
        <v>3888</v>
      </c>
      <c r="C365" t="s">
        <v>730</v>
      </c>
      <c r="D365" t="str">
        <f>HYPERLINK("https://talan.bank.gov.ua/get-user-certificate/o1xrLz5WaHnfx44olyop","Завантажити сертифікат")</f>
        <v>Завантажити сертифікат</v>
      </c>
    </row>
    <row r="366" spans="1:4" x14ac:dyDescent="0.3">
      <c r="A366" t="s">
        <v>731</v>
      </c>
      <c r="B366" t="s">
        <v>3888</v>
      </c>
      <c r="C366" t="s">
        <v>732</v>
      </c>
      <c r="D366" t="str">
        <f>HYPERLINK("https://talan.bank.gov.ua/get-user-certificate/o1xrLj1vlJJO-CYP9AFK","Завантажити сертифікат")</f>
        <v>Завантажити сертифікат</v>
      </c>
    </row>
    <row r="367" spans="1:4" x14ac:dyDescent="0.3">
      <c r="A367" t="s">
        <v>733</v>
      </c>
      <c r="B367" t="s">
        <v>3888</v>
      </c>
      <c r="C367" t="s">
        <v>734</v>
      </c>
      <c r="D367" t="str">
        <f>HYPERLINK("https://talan.bank.gov.ua/get-user-certificate/o1xrLqym6NRVI36LT9n7","Завантажити сертифікат")</f>
        <v>Завантажити сертифікат</v>
      </c>
    </row>
    <row r="368" spans="1:4" x14ac:dyDescent="0.3">
      <c r="A368" t="s">
        <v>735</v>
      </c>
      <c r="B368" t="s">
        <v>3888</v>
      </c>
      <c r="C368" t="s">
        <v>736</v>
      </c>
      <c r="D368" t="str">
        <f>HYPERLINK("https://talan.bank.gov.ua/get-user-certificate/o1xrL90XG1ZKvtFqKY0u","Завантажити сертифікат")</f>
        <v>Завантажити сертифікат</v>
      </c>
    </row>
    <row r="369" spans="1:4" x14ac:dyDescent="0.3">
      <c r="A369" t="s">
        <v>737</v>
      </c>
      <c r="B369" t="s">
        <v>3888</v>
      </c>
      <c r="C369" t="s">
        <v>738</v>
      </c>
      <c r="D369" t="str">
        <f>HYPERLINK("https://talan.bank.gov.ua/get-user-certificate/o1xrLxAmPHbcP11gTnTE","Завантажити сертифікат")</f>
        <v>Завантажити сертифікат</v>
      </c>
    </row>
    <row r="370" spans="1:4" x14ac:dyDescent="0.3">
      <c r="A370" t="s">
        <v>739</v>
      </c>
      <c r="B370" t="s">
        <v>3888</v>
      </c>
      <c r="C370" t="s">
        <v>740</v>
      </c>
      <c r="D370" t="str">
        <f>HYPERLINK("https://talan.bank.gov.ua/get-user-certificate/o1xrLP0XafqwtJ-MFKPq","Завантажити сертифікат")</f>
        <v>Завантажити сертифікат</v>
      </c>
    </row>
    <row r="371" spans="1:4" x14ac:dyDescent="0.3">
      <c r="A371" t="s">
        <v>741</v>
      </c>
      <c r="B371" t="s">
        <v>3888</v>
      </c>
      <c r="C371" t="s">
        <v>742</v>
      </c>
      <c r="D371" t="str">
        <f>HYPERLINK("https://talan.bank.gov.ua/get-user-certificate/o1xrLl--Bkqiw3Ht1sCm","Завантажити сертифікат")</f>
        <v>Завантажити сертифікат</v>
      </c>
    </row>
    <row r="372" spans="1:4" x14ac:dyDescent="0.3">
      <c r="A372" t="s">
        <v>743</v>
      </c>
      <c r="B372" t="s">
        <v>3888</v>
      </c>
      <c r="C372" t="s">
        <v>744</v>
      </c>
      <c r="D372" t="str">
        <f>HYPERLINK("https://talan.bank.gov.ua/get-user-certificate/o1xrLQAdrRabsqy5quqq","Завантажити сертифікат")</f>
        <v>Завантажити сертифікат</v>
      </c>
    </row>
    <row r="373" spans="1:4" x14ac:dyDescent="0.3">
      <c r="A373" t="s">
        <v>745</v>
      </c>
      <c r="B373" t="s">
        <v>3888</v>
      </c>
      <c r="C373" t="s">
        <v>746</v>
      </c>
      <c r="D373" t="str">
        <f>HYPERLINK("https://talan.bank.gov.ua/get-user-certificate/o1xrLstOztPB2iLIKwjc","Завантажити сертифікат")</f>
        <v>Завантажити сертифікат</v>
      </c>
    </row>
    <row r="374" spans="1:4" x14ac:dyDescent="0.3">
      <c r="A374" t="s">
        <v>747</v>
      </c>
      <c r="B374" t="s">
        <v>3888</v>
      </c>
      <c r="C374" t="s">
        <v>748</v>
      </c>
      <c r="D374" t="str">
        <f>HYPERLINK("https://talan.bank.gov.ua/get-user-certificate/o1xrLQEzGekI1iSLKJdY","Завантажити сертифікат")</f>
        <v>Завантажити сертифікат</v>
      </c>
    </row>
    <row r="375" spans="1:4" x14ac:dyDescent="0.3">
      <c r="A375" t="s">
        <v>749</v>
      </c>
      <c r="B375" t="s">
        <v>3888</v>
      </c>
      <c r="C375" t="s">
        <v>750</v>
      </c>
      <c r="D375" t="str">
        <f>HYPERLINK("https://talan.bank.gov.ua/get-user-certificate/o1xrLOgPXrPZkgDAux13","Завантажити сертифікат")</f>
        <v>Завантажити сертифікат</v>
      </c>
    </row>
    <row r="376" spans="1:4" x14ac:dyDescent="0.3">
      <c r="A376" t="s">
        <v>751</v>
      </c>
      <c r="B376" t="s">
        <v>3888</v>
      </c>
      <c r="C376" t="s">
        <v>752</v>
      </c>
      <c r="D376" t="str">
        <f>HYPERLINK("https://talan.bank.gov.ua/get-user-certificate/o1xrL27LI2fXDNlBJbwJ","Завантажити сертифікат")</f>
        <v>Завантажити сертифікат</v>
      </c>
    </row>
    <row r="377" spans="1:4" x14ac:dyDescent="0.3">
      <c r="A377" t="s">
        <v>753</v>
      </c>
      <c r="B377" t="s">
        <v>3888</v>
      </c>
      <c r="C377" t="s">
        <v>754</v>
      </c>
      <c r="D377" t="str">
        <f>HYPERLINK("https://talan.bank.gov.ua/get-user-certificate/o1xrLiNfmHbq28yv1AOL","Завантажити сертифікат")</f>
        <v>Завантажити сертифікат</v>
      </c>
    </row>
    <row r="378" spans="1:4" x14ac:dyDescent="0.3">
      <c r="A378" t="s">
        <v>755</v>
      </c>
      <c r="B378" t="s">
        <v>3888</v>
      </c>
      <c r="C378" t="s">
        <v>756</v>
      </c>
      <c r="D378" t="str">
        <f>HYPERLINK("https://talan.bank.gov.ua/get-user-certificate/o1xrL41mmniqbHmPJLh-","Завантажити сертифікат")</f>
        <v>Завантажити сертифікат</v>
      </c>
    </row>
    <row r="379" spans="1:4" x14ac:dyDescent="0.3">
      <c r="A379" t="s">
        <v>757</v>
      </c>
      <c r="B379" t="s">
        <v>3888</v>
      </c>
      <c r="C379" t="s">
        <v>758</v>
      </c>
      <c r="D379" t="str">
        <f>HYPERLINK("https://talan.bank.gov.ua/get-user-certificate/o1xrLAoSXop-hn1tR6-O","Завантажити сертифікат")</f>
        <v>Завантажити сертифікат</v>
      </c>
    </row>
    <row r="380" spans="1:4" x14ac:dyDescent="0.3">
      <c r="A380" t="s">
        <v>759</v>
      </c>
      <c r="B380" t="s">
        <v>3888</v>
      </c>
      <c r="C380" t="s">
        <v>760</v>
      </c>
      <c r="D380" t="str">
        <f>HYPERLINK("https://talan.bank.gov.ua/get-user-certificate/o1xrLsEQ5eZ29nKDzkuA","Завантажити сертифікат")</f>
        <v>Завантажити сертифікат</v>
      </c>
    </row>
    <row r="381" spans="1:4" x14ac:dyDescent="0.3">
      <c r="A381" t="s">
        <v>761</v>
      </c>
      <c r="B381" t="s">
        <v>3888</v>
      </c>
      <c r="C381" t="s">
        <v>762</v>
      </c>
      <c r="D381" t="str">
        <f>HYPERLINK("https://talan.bank.gov.ua/get-user-certificate/o1xrL-sTDQE9qfEslu_F","Завантажити сертифікат")</f>
        <v>Завантажити сертифікат</v>
      </c>
    </row>
    <row r="382" spans="1:4" x14ac:dyDescent="0.3">
      <c r="A382" t="s">
        <v>763</v>
      </c>
      <c r="B382" t="s">
        <v>3888</v>
      </c>
      <c r="C382" t="s">
        <v>764</v>
      </c>
      <c r="D382" t="str">
        <f>HYPERLINK("https://talan.bank.gov.ua/get-user-certificate/o1xrL4OPFJm3-5jZEA1t","Завантажити сертифікат")</f>
        <v>Завантажити сертифікат</v>
      </c>
    </row>
    <row r="383" spans="1:4" x14ac:dyDescent="0.3">
      <c r="A383" t="s">
        <v>765</v>
      </c>
      <c r="B383" t="s">
        <v>3888</v>
      </c>
      <c r="C383" t="s">
        <v>766</v>
      </c>
      <c r="D383" t="str">
        <f>HYPERLINK("https://talan.bank.gov.ua/get-user-certificate/o1xrLbgnDomI2Jt8C3yl","Завантажити сертифікат")</f>
        <v>Завантажити сертифікат</v>
      </c>
    </row>
    <row r="384" spans="1:4" x14ac:dyDescent="0.3">
      <c r="A384" t="s">
        <v>767</v>
      </c>
      <c r="B384" t="s">
        <v>3888</v>
      </c>
      <c r="C384" t="s">
        <v>768</v>
      </c>
      <c r="D384" t="str">
        <f>HYPERLINK("https://talan.bank.gov.ua/get-user-certificate/o1xrL6G0SybBzZHhWQB0","Завантажити сертифікат")</f>
        <v>Завантажити сертифікат</v>
      </c>
    </row>
    <row r="385" spans="1:4" x14ac:dyDescent="0.3">
      <c r="A385" t="s">
        <v>769</v>
      </c>
      <c r="B385" t="s">
        <v>3888</v>
      </c>
      <c r="C385" t="s">
        <v>770</v>
      </c>
      <c r="D385" t="str">
        <f>HYPERLINK("https://talan.bank.gov.ua/get-user-certificate/o1xrL-DWMIzOSCRnZRjM","Завантажити сертифікат")</f>
        <v>Завантажити сертифікат</v>
      </c>
    </row>
    <row r="386" spans="1:4" x14ac:dyDescent="0.3">
      <c r="A386" t="s">
        <v>771</v>
      </c>
      <c r="B386" t="s">
        <v>3888</v>
      </c>
      <c r="C386" t="s">
        <v>772</v>
      </c>
      <c r="D386" t="str">
        <f>HYPERLINK("https://talan.bank.gov.ua/get-user-certificate/o1xrL4BA_j0m-Hi0pv33","Завантажити сертифікат")</f>
        <v>Завантажити сертифікат</v>
      </c>
    </row>
    <row r="387" spans="1:4" x14ac:dyDescent="0.3">
      <c r="A387" t="s">
        <v>773</v>
      </c>
      <c r="B387" t="s">
        <v>3888</v>
      </c>
      <c r="C387" t="s">
        <v>774</v>
      </c>
      <c r="D387" t="str">
        <f>HYPERLINK("https://talan.bank.gov.ua/get-user-certificate/o1xrLcCOZuOIUFvTkVA5","Завантажити сертифікат")</f>
        <v>Завантажити сертифікат</v>
      </c>
    </row>
    <row r="388" spans="1:4" x14ac:dyDescent="0.3">
      <c r="A388" t="s">
        <v>775</v>
      </c>
      <c r="B388" t="s">
        <v>3888</v>
      </c>
      <c r="C388" t="s">
        <v>776</v>
      </c>
      <c r="D388" t="str">
        <f>HYPERLINK("https://talan.bank.gov.ua/get-user-certificate/o1xrLuCaOgzYknED_ibg","Завантажити сертифікат")</f>
        <v>Завантажити сертифікат</v>
      </c>
    </row>
    <row r="389" spans="1:4" x14ac:dyDescent="0.3">
      <c r="A389" t="s">
        <v>777</v>
      </c>
      <c r="B389" t="s">
        <v>3888</v>
      </c>
      <c r="C389" t="s">
        <v>778</v>
      </c>
      <c r="D389" t="str">
        <f>HYPERLINK("https://talan.bank.gov.ua/get-user-certificate/o1xrLo-Vx0Rhrx754o_z","Завантажити сертифікат")</f>
        <v>Завантажити сертифікат</v>
      </c>
    </row>
    <row r="390" spans="1:4" x14ac:dyDescent="0.3">
      <c r="A390" t="s">
        <v>779</v>
      </c>
      <c r="B390" t="s">
        <v>3888</v>
      </c>
      <c r="C390" t="s">
        <v>780</v>
      </c>
      <c r="D390" t="str">
        <f>HYPERLINK("https://talan.bank.gov.ua/get-user-certificate/o1xrLC2v_CT_Xw1h6K-4","Завантажити сертифікат")</f>
        <v>Завантажити сертифікат</v>
      </c>
    </row>
    <row r="391" spans="1:4" x14ac:dyDescent="0.3">
      <c r="A391" t="s">
        <v>781</v>
      </c>
      <c r="B391" t="s">
        <v>3888</v>
      </c>
      <c r="C391" t="s">
        <v>782</v>
      </c>
      <c r="D391" t="str">
        <f>HYPERLINK("https://talan.bank.gov.ua/get-user-certificate/o1xrLl9kjQJTmEK8Lxz_","Завантажити сертифікат")</f>
        <v>Завантажити сертифікат</v>
      </c>
    </row>
    <row r="392" spans="1:4" x14ac:dyDescent="0.3">
      <c r="A392" t="s">
        <v>783</v>
      </c>
      <c r="B392" t="s">
        <v>3888</v>
      </c>
      <c r="C392" t="s">
        <v>784</v>
      </c>
      <c r="D392" t="str">
        <f>HYPERLINK("https://talan.bank.gov.ua/get-user-certificate/o1xrLmBvJais8xx5Y-9D","Завантажити сертифікат")</f>
        <v>Завантажити сертифікат</v>
      </c>
    </row>
    <row r="393" spans="1:4" x14ac:dyDescent="0.3">
      <c r="A393" t="s">
        <v>785</v>
      </c>
      <c r="B393" t="s">
        <v>3888</v>
      </c>
      <c r="C393" t="s">
        <v>786</v>
      </c>
      <c r="D393" t="str">
        <f>HYPERLINK("https://talan.bank.gov.ua/get-user-certificate/o1xrLv4gEC1JXW8GkLxJ","Завантажити сертифікат")</f>
        <v>Завантажити сертифікат</v>
      </c>
    </row>
    <row r="394" spans="1:4" x14ac:dyDescent="0.3">
      <c r="A394" t="s">
        <v>787</v>
      </c>
      <c r="B394" t="s">
        <v>3888</v>
      </c>
      <c r="C394" t="s">
        <v>788</v>
      </c>
      <c r="D394" t="str">
        <f>HYPERLINK("https://talan.bank.gov.ua/get-user-certificate/o1xrLr4gIiaYKKm4Tei5","Завантажити сертифікат")</f>
        <v>Завантажити сертифікат</v>
      </c>
    </row>
    <row r="395" spans="1:4" x14ac:dyDescent="0.3">
      <c r="A395" t="s">
        <v>789</v>
      </c>
      <c r="B395" t="s">
        <v>3888</v>
      </c>
      <c r="C395" t="s">
        <v>790</v>
      </c>
      <c r="D395" t="str">
        <f>HYPERLINK("https://talan.bank.gov.ua/get-user-certificate/o1xrLUJqx9iLPED7yF2Q","Завантажити сертифікат")</f>
        <v>Завантажити сертифікат</v>
      </c>
    </row>
    <row r="396" spans="1:4" x14ac:dyDescent="0.3">
      <c r="A396" t="s">
        <v>791</v>
      </c>
      <c r="B396" t="s">
        <v>3888</v>
      </c>
      <c r="C396" t="s">
        <v>792</v>
      </c>
      <c r="D396" t="str">
        <f>HYPERLINK("https://talan.bank.gov.ua/get-user-certificate/o1xrLPBPyh0kXUVRjkBs","Завантажити сертифікат")</f>
        <v>Завантажити сертифікат</v>
      </c>
    </row>
    <row r="397" spans="1:4" x14ac:dyDescent="0.3">
      <c r="A397" t="s">
        <v>793</v>
      </c>
      <c r="B397" t="s">
        <v>3888</v>
      </c>
      <c r="C397" t="s">
        <v>794</v>
      </c>
      <c r="D397" t="str">
        <f>HYPERLINK("https://talan.bank.gov.ua/get-user-certificate/o1xrLYkVMK8PMrIZwovf","Завантажити сертифікат")</f>
        <v>Завантажити сертифікат</v>
      </c>
    </row>
    <row r="398" spans="1:4" x14ac:dyDescent="0.3">
      <c r="A398" t="s">
        <v>795</v>
      </c>
      <c r="B398" t="s">
        <v>3888</v>
      </c>
      <c r="C398" t="s">
        <v>796</v>
      </c>
      <c r="D398" t="str">
        <f>HYPERLINK("https://talan.bank.gov.ua/get-user-certificate/o1xrL_8L0fkrHR3_Ba64","Завантажити сертифікат")</f>
        <v>Завантажити сертифікат</v>
      </c>
    </row>
    <row r="399" spans="1:4" x14ac:dyDescent="0.3">
      <c r="A399" t="s">
        <v>797</v>
      </c>
      <c r="B399" t="s">
        <v>3888</v>
      </c>
      <c r="C399" t="s">
        <v>798</v>
      </c>
      <c r="D399" t="str">
        <f>HYPERLINK("https://talan.bank.gov.ua/get-user-certificate/o1xrLvIgYvD3pGWup7og","Завантажити сертифікат")</f>
        <v>Завантажити сертифікат</v>
      </c>
    </row>
    <row r="400" spans="1:4" x14ac:dyDescent="0.3">
      <c r="A400" t="s">
        <v>799</v>
      </c>
      <c r="B400" t="s">
        <v>3888</v>
      </c>
      <c r="C400" t="s">
        <v>800</v>
      </c>
      <c r="D400" t="str">
        <f>HYPERLINK("https://talan.bank.gov.ua/get-user-certificate/o1xrL_o-kGdCYq25dJF4","Завантажити сертифікат")</f>
        <v>Завантажити сертифікат</v>
      </c>
    </row>
    <row r="401" spans="1:4" x14ac:dyDescent="0.3">
      <c r="A401" t="s">
        <v>801</v>
      </c>
      <c r="B401" t="s">
        <v>3888</v>
      </c>
      <c r="C401" t="s">
        <v>802</v>
      </c>
      <c r="D401" t="str">
        <f>HYPERLINK("https://talan.bank.gov.ua/get-user-certificate/o1xrLyqPPzEJ4BuGSSiF","Завантажити сертифікат")</f>
        <v>Завантажити сертифікат</v>
      </c>
    </row>
    <row r="402" spans="1:4" x14ac:dyDescent="0.3">
      <c r="A402" t="s">
        <v>803</v>
      </c>
      <c r="B402" t="s">
        <v>3888</v>
      </c>
      <c r="C402" t="s">
        <v>804</v>
      </c>
      <c r="D402" t="str">
        <f>HYPERLINK("https://talan.bank.gov.ua/get-user-certificate/o1xrLc-eD8vhO6K3v1PP","Завантажити сертифікат")</f>
        <v>Завантажити сертифікат</v>
      </c>
    </row>
    <row r="403" spans="1:4" x14ac:dyDescent="0.3">
      <c r="A403" t="s">
        <v>805</v>
      </c>
      <c r="B403" t="s">
        <v>3888</v>
      </c>
      <c r="C403" t="s">
        <v>806</v>
      </c>
      <c r="D403" t="str">
        <f>HYPERLINK("https://talan.bank.gov.ua/get-user-certificate/o1xrLiIaiRsCDQ8z7VVt","Завантажити сертифікат")</f>
        <v>Завантажити сертифікат</v>
      </c>
    </row>
    <row r="404" spans="1:4" x14ac:dyDescent="0.3">
      <c r="A404" t="s">
        <v>807</v>
      </c>
      <c r="B404" t="s">
        <v>3888</v>
      </c>
      <c r="C404" t="s">
        <v>808</v>
      </c>
      <c r="D404" t="str">
        <f>HYPERLINK("https://talan.bank.gov.ua/get-user-certificate/o1xrLGks2-PoaiJUflfi","Завантажити сертифікат")</f>
        <v>Завантажити сертифікат</v>
      </c>
    </row>
    <row r="405" spans="1:4" x14ac:dyDescent="0.3">
      <c r="A405" t="s">
        <v>809</v>
      </c>
      <c r="B405" t="s">
        <v>3888</v>
      </c>
      <c r="C405" t="s">
        <v>810</v>
      </c>
      <c r="D405" t="str">
        <f>HYPERLINK("https://talan.bank.gov.ua/get-user-certificate/o1xrLxGcdiRGgi2zok23","Завантажити сертифікат")</f>
        <v>Завантажити сертифікат</v>
      </c>
    </row>
    <row r="406" spans="1:4" x14ac:dyDescent="0.3">
      <c r="A406" t="s">
        <v>811</v>
      </c>
      <c r="B406" t="s">
        <v>3888</v>
      </c>
      <c r="C406" t="s">
        <v>812</v>
      </c>
      <c r="D406" t="str">
        <f>HYPERLINK("https://talan.bank.gov.ua/get-user-certificate/o1xrLROldfTXUgXcWOOI","Завантажити сертифікат")</f>
        <v>Завантажити сертифікат</v>
      </c>
    </row>
    <row r="407" spans="1:4" x14ac:dyDescent="0.3">
      <c r="A407" t="s">
        <v>813</v>
      </c>
      <c r="B407" t="s">
        <v>3888</v>
      </c>
      <c r="C407" t="s">
        <v>814</v>
      </c>
      <c r="D407" t="str">
        <f>HYPERLINK("https://talan.bank.gov.ua/get-user-certificate/o1xrLsyNvOlhVHjQud_H","Завантажити сертифікат")</f>
        <v>Завантажити сертифікат</v>
      </c>
    </row>
    <row r="408" spans="1:4" x14ac:dyDescent="0.3">
      <c r="A408" t="s">
        <v>815</v>
      </c>
      <c r="B408" t="s">
        <v>3888</v>
      </c>
      <c r="C408" t="s">
        <v>816</v>
      </c>
      <c r="D408" t="str">
        <f>HYPERLINK("https://talan.bank.gov.ua/get-user-certificate/o1xrL-arqUeUWnmGXKCf","Завантажити сертифікат")</f>
        <v>Завантажити сертифікат</v>
      </c>
    </row>
    <row r="409" spans="1:4" x14ac:dyDescent="0.3">
      <c r="A409" t="s">
        <v>817</v>
      </c>
      <c r="B409" t="s">
        <v>3888</v>
      </c>
      <c r="C409" t="s">
        <v>818</v>
      </c>
      <c r="D409" t="str">
        <f>HYPERLINK("https://talan.bank.gov.ua/get-user-certificate/o1xrLX6jQp5WIXTSpBei","Завантажити сертифікат")</f>
        <v>Завантажити сертифікат</v>
      </c>
    </row>
    <row r="410" spans="1:4" x14ac:dyDescent="0.3">
      <c r="A410" t="s">
        <v>819</v>
      </c>
      <c r="B410" t="s">
        <v>3888</v>
      </c>
      <c r="C410" t="s">
        <v>820</v>
      </c>
      <c r="D410" t="str">
        <f>HYPERLINK("https://talan.bank.gov.ua/get-user-certificate/o1xrL_2KKBS9fw20IYcE","Завантажити сертифікат")</f>
        <v>Завантажити сертифікат</v>
      </c>
    </row>
    <row r="411" spans="1:4" x14ac:dyDescent="0.3">
      <c r="A411" t="s">
        <v>821</v>
      </c>
      <c r="B411" t="s">
        <v>3888</v>
      </c>
      <c r="C411" t="s">
        <v>822</v>
      </c>
      <c r="D411" t="str">
        <f>HYPERLINK("https://talan.bank.gov.ua/get-user-certificate/o1xrLvn7WsfNmrQDFw3O","Завантажити сертифікат")</f>
        <v>Завантажити сертифікат</v>
      </c>
    </row>
    <row r="412" spans="1:4" x14ac:dyDescent="0.3">
      <c r="A412" t="s">
        <v>823</v>
      </c>
      <c r="B412" t="s">
        <v>3888</v>
      </c>
      <c r="C412" t="s">
        <v>824</v>
      </c>
      <c r="D412" t="str">
        <f>HYPERLINK("https://talan.bank.gov.ua/get-user-certificate/o1xrLm5-V07FMcLq9qOO","Завантажити сертифікат")</f>
        <v>Завантажити сертифікат</v>
      </c>
    </row>
    <row r="413" spans="1:4" x14ac:dyDescent="0.3">
      <c r="A413" t="s">
        <v>825</v>
      </c>
      <c r="B413" t="s">
        <v>3888</v>
      </c>
      <c r="C413" t="s">
        <v>826</v>
      </c>
      <c r="D413" t="str">
        <f>HYPERLINK("https://talan.bank.gov.ua/get-user-certificate/o1xrLHpC8he2wQmxTrVI","Завантажити сертифікат")</f>
        <v>Завантажити сертифікат</v>
      </c>
    </row>
    <row r="414" spans="1:4" x14ac:dyDescent="0.3">
      <c r="A414" t="s">
        <v>827</v>
      </c>
      <c r="B414" t="s">
        <v>3888</v>
      </c>
      <c r="C414" t="s">
        <v>828</v>
      </c>
      <c r="D414" t="str">
        <f>HYPERLINK("https://talan.bank.gov.ua/get-user-certificate/o1xrLhJSJXwP1n17MFgm","Завантажити сертифікат")</f>
        <v>Завантажити сертифікат</v>
      </c>
    </row>
    <row r="415" spans="1:4" x14ac:dyDescent="0.3">
      <c r="A415" t="s">
        <v>829</v>
      </c>
      <c r="B415" t="s">
        <v>3888</v>
      </c>
      <c r="C415" t="s">
        <v>830</v>
      </c>
      <c r="D415" t="str">
        <f>HYPERLINK("https://talan.bank.gov.ua/get-user-certificate/o1xrLLxCveEYbUXL4_dj","Завантажити сертифікат")</f>
        <v>Завантажити сертифікат</v>
      </c>
    </row>
    <row r="416" spans="1:4" x14ac:dyDescent="0.3">
      <c r="A416" t="s">
        <v>831</v>
      </c>
      <c r="B416" t="s">
        <v>3888</v>
      </c>
      <c r="C416" t="s">
        <v>832</v>
      </c>
      <c r="D416" t="str">
        <f>HYPERLINK("https://talan.bank.gov.ua/get-user-certificate/o1xrLrj61AA7TyV5FEHp","Завантажити сертифікат")</f>
        <v>Завантажити сертифікат</v>
      </c>
    </row>
    <row r="417" spans="1:4" x14ac:dyDescent="0.3">
      <c r="A417" t="s">
        <v>833</v>
      </c>
      <c r="B417" t="s">
        <v>3888</v>
      </c>
      <c r="C417" t="s">
        <v>834</v>
      </c>
      <c r="D417" t="str">
        <f>HYPERLINK("https://talan.bank.gov.ua/get-user-certificate/o1xrLzZE7oscmL_Pjhh9","Завантажити сертифікат")</f>
        <v>Завантажити сертифікат</v>
      </c>
    </row>
    <row r="418" spans="1:4" x14ac:dyDescent="0.3">
      <c r="A418" t="s">
        <v>835</v>
      </c>
      <c r="B418" t="s">
        <v>3888</v>
      </c>
      <c r="C418" t="s">
        <v>836</v>
      </c>
      <c r="D418" t="str">
        <f>HYPERLINK("https://talan.bank.gov.ua/get-user-certificate/o1xrL7wpFWQB1kqaL7RX","Завантажити сертифікат")</f>
        <v>Завантажити сертифікат</v>
      </c>
    </row>
    <row r="419" spans="1:4" x14ac:dyDescent="0.3">
      <c r="A419" t="s">
        <v>837</v>
      </c>
      <c r="B419" t="s">
        <v>3888</v>
      </c>
      <c r="C419" t="s">
        <v>838</v>
      </c>
      <c r="D419" t="str">
        <f>HYPERLINK("https://talan.bank.gov.ua/get-user-certificate/o1xrLcWEQlmptc9Lu0zV","Завантажити сертифікат")</f>
        <v>Завантажити сертифікат</v>
      </c>
    </row>
    <row r="420" spans="1:4" x14ac:dyDescent="0.3">
      <c r="A420" t="s">
        <v>839</v>
      </c>
      <c r="B420" t="s">
        <v>3888</v>
      </c>
      <c r="C420" t="s">
        <v>840</v>
      </c>
      <c r="D420" t="str">
        <f>HYPERLINK("https://talan.bank.gov.ua/get-user-certificate/o1xrLQ8b6ZsD627SLq95","Завантажити сертифікат")</f>
        <v>Завантажити сертифікат</v>
      </c>
    </row>
    <row r="421" spans="1:4" x14ac:dyDescent="0.3">
      <c r="A421" t="s">
        <v>841</v>
      </c>
      <c r="B421" t="s">
        <v>3888</v>
      </c>
      <c r="C421" t="s">
        <v>842</v>
      </c>
      <c r="D421" t="str">
        <f>HYPERLINK("https://talan.bank.gov.ua/get-user-certificate/o1xrL-d7WC6xDKD6qBQj","Завантажити сертифікат")</f>
        <v>Завантажити сертифікат</v>
      </c>
    </row>
    <row r="422" spans="1:4" x14ac:dyDescent="0.3">
      <c r="A422" t="s">
        <v>843</v>
      </c>
      <c r="B422" t="s">
        <v>3888</v>
      </c>
      <c r="C422" t="s">
        <v>844</v>
      </c>
      <c r="D422" t="str">
        <f>HYPERLINK("https://talan.bank.gov.ua/get-user-certificate/o1xrLlyBiyI-Uws1cGZV","Завантажити сертифікат")</f>
        <v>Завантажити сертифікат</v>
      </c>
    </row>
    <row r="423" spans="1:4" x14ac:dyDescent="0.3">
      <c r="A423" t="s">
        <v>845</v>
      </c>
      <c r="B423" t="s">
        <v>3888</v>
      </c>
      <c r="C423" t="s">
        <v>846</v>
      </c>
      <c r="D423" t="str">
        <f>HYPERLINK("https://talan.bank.gov.ua/get-user-certificate/o1xrLAl_XQYHbDVk3Ly6","Завантажити сертифікат")</f>
        <v>Завантажити сертифікат</v>
      </c>
    </row>
    <row r="424" spans="1:4" x14ac:dyDescent="0.3">
      <c r="A424" t="s">
        <v>847</v>
      </c>
      <c r="B424" t="s">
        <v>3888</v>
      </c>
      <c r="C424" t="s">
        <v>848</v>
      </c>
      <c r="D424" t="str">
        <f>HYPERLINK("https://talan.bank.gov.ua/get-user-certificate/o1xrLCb5v0ZKfRD24cki","Завантажити сертифікат")</f>
        <v>Завантажити сертифікат</v>
      </c>
    </row>
    <row r="425" spans="1:4" x14ac:dyDescent="0.3">
      <c r="A425" t="s">
        <v>849</v>
      </c>
      <c r="B425" t="s">
        <v>3888</v>
      </c>
      <c r="C425" t="s">
        <v>850</v>
      </c>
      <c r="D425" t="str">
        <f>HYPERLINK("https://talan.bank.gov.ua/get-user-certificate/o1xrLf07zpSwZQxktZsx","Завантажити сертифікат")</f>
        <v>Завантажити сертифікат</v>
      </c>
    </row>
    <row r="426" spans="1:4" x14ac:dyDescent="0.3">
      <c r="A426" t="s">
        <v>851</v>
      </c>
      <c r="B426" t="s">
        <v>3888</v>
      </c>
      <c r="C426" t="s">
        <v>852</v>
      </c>
      <c r="D426" t="str">
        <f>HYPERLINK("https://talan.bank.gov.ua/get-user-certificate/o1xrLONKKFWZYBH_3I_d","Завантажити сертифікат")</f>
        <v>Завантажити сертифікат</v>
      </c>
    </row>
    <row r="427" spans="1:4" x14ac:dyDescent="0.3">
      <c r="A427" t="s">
        <v>853</v>
      </c>
      <c r="B427" t="s">
        <v>3888</v>
      </c>
      <c r="C427" t="s">
        <v>854</v>
      </c>
      <c r="D427" t="str">
        <f>HYPERLINK("https://talan.bank.gov.ua/get-user-certificate/o1xrLlr1YqyzqLuZ3Wzk","Завантажити сертифікат")</f>
        <v>Завантажити сертифікат</v>
      </c>
    </row>
    <row r="428" spans="1:4" x14ac:dyDescent="0.3">
      <c r="A428" t="s">
        <v>855</v>
      </c>
      <c r="B428" t="s">
        <v>3888</v>
      </c>
      <c r="C428" t="s">
        <v>856</v>
      </c>
      <c r="D428" t="str">
        <f>HYPERLINK("https://talan.bank.gov.ua/get-user-certificate/o1xrLkEavEBrZPQZPDfw","Завантажити сертифікат")</f>
        <v>Завантажити сертифікат</v>
      </c>
    </row>
    <row r="429" spans="1:4" x14ac:dyDescent="0.3">
      <c r="A429" t="s">
        <v>857</v>
      </c>
      <c r="B429" t="s">
        <v>3888</v>
      </c>
      <c r="C429" t="s">
        <v>858</v>
      </c>
      <c r="D429" t="str">
        <f>HYPERLINK("https://talan.bank.gov.ua/get-user-certificate/o1xrL4y1XgYS_3lZ8zge","Завантажити сертифікат")</f>
        <v>Завантажити сертифікат</v>
      </c>
    </row>
    <row r="430" spans="1:4" x14ac:dyDescent="0.3">
      <c r="A430" t="s">
        <v>859</v>
      </c>
      <c r="B430" t="s">
        <v>3888</v>
      </c>
      <c r="C430" t="s">
        <v>860</v>
      </c>
      <c r="D430" t="str">
        <f>HYPERLINK("https://talan.bank.gov.ua/get-user-certificate/o1xrLI8LzdTyp6kUiYtO","Завантажити сертифікат")</f>
        <v>Завантажити сертифікат</v>
      </c>
    </row>
    <row r="431" spans="1:4" x14ac:dyDescent="0.3">
      <c r="A431" t="s">
        <v>861</v>
      </c>
      <c r="B431" t="s">
        <v>3888</v>
      </c>
      <c r="C431" t="s">
        <v>862</v>
      </c>
      <c r="D431" t="str">
        <f>HYPERLINK("https://talan.bank.gov.ua/get-user-certificate/o1xrLhSv4uy6VesRg_YM","Завантажити сертифікат")</f>
        <v>Завантажити сертифікат</v>
      </c>
    </row>
    <row r="432" spans="1:4" x14ac:dyDescent="0.3">
      <c r="A432" t="s">
        <v>863</v>
      </c>
      <c r="B432" t="s">
        <v>3888</v>
      </c>
      <c r="C432" t="s">
        <v>864</v>
      </c>
      <c r="D432" t="str">
        <f>HYPERLINK("https://talan.bank.gov.ua/get-user-certificate/o1xrLsfn-SUMm-H-9P4s","Завантажити сертифікат")</f>
        <v>Завантажити сертифікат</v>
      </c>
    </row>
    <row r="433" spans="1:4" x14ac:dyDescent="0.3">
      <c r="A433" t="s">
        <v>865</v>
      </c>
      <c r="B433" t="s">
        <v>3888</v>
      </c>
      <c r="C433" t="s">
        <v>866</v>
      </c>
      <c r="D433" t="str">
        <f>HYPERLINK("https://talan.bank.gov.ua/get-user-certificate/o1xrLDRIchEzF2TkNPZc","Завантажити сертифікат")</f>
        <v>Завантажити сертифікат</v>
      </c>
    </row>
    <row r="434" spans="1:4" x14ac:dyDescent="0.3">
      <c r="A434" t="s">
        <v>867</v>
      </c>
      <c r="B434" t="s">
        <v>3888</v>
      </c>
      <c r="C434" t="s">
        <v>868</v>
      </c>
      <c r="D434" t="str">
        <f>HYPERLINK("https://talan.bank.gov.ua/get-user-certificate/o1xrLcL8qMyyA0RcgFGm","Завантажити сертифікат")</f>
        <v>Завантажити сертифікат</v>
      </c>
    </row>
    <row r="435" spans="1:4" x14ac:dyDescent="0.3">
      <c r="A435" t="s">
        <v>869</v>
      </c>
      <c r="B435" t="s">
        <v>3888</v>
      </c>
      <c r="C435" t="s">
        <v>870</v>
      </c>
      <c r="D435" t="str">
        <f>HYPERLINK("https://talan.bank.gov.ua/get-user-certificate/o1xrLiLFRWRmBTtOBsC9","Завантажити сертифікат")</f>
        <v>Завантажити сертифікат</v>
      </c>
    </row>
    <row r="436" spans="1:4" x14ac:dyDescent="0.3">
      <c r="A436" t="s">
        <v>871</v>
      </c>
      <c r="B436" t="s">
        <v>3888</v>
      </c>
      <c r="C436" t="s">
        <v>872</v>
      </c>
      <c r="D436" t="str">
        <f>HYPERLINK("https://talan.bank.gov.ua/get-user-certificate/o1xrL4V18ziuPALIIJrj","Завантажити сертифікат")</f>
        <v>Завантажити сертифікат</v>
      </c>
    </row>
    <row r="437" spans="1:4" x14ac:dyDescent="0.3">
      <c r="A437" t="s">
        <v>873</v>
      </c>
      <c r="B437" t="s">
        <v>3888</v>
      </c>
      <c r="C437" t="s">
        <v>874</v>
      </c>
      <c r="D437" t="str">
        <f>HYPERLINK("https://talan.bank.gov.ua/get-user-certificate/o1xrLn9Lp7Bz-EOsWu3X","Завантажити сертифікат")</f>
        <v>Завантажити сертифікат</v>
      </c>
    </row>
    <row r="438" spans="1:4" x14ac:dyDescent="0.3">
      <c r="A438" t="s">
        <v>875</v>
      </c>
      <c r="B438" t="s">
        <v>3888</v>
      </c>
      <c r="C438" t="s">
        <v>876</v>
      </c>
      <c r="D438" t="str">
        <f>HYPERLINK("https://talan.bank.gov.ua/get-user-certificate/o1xrLBLokN_P7jlGUPHX","Завантажити сертифікат")</f>
        <v>Завантажити сертифікат</v>
      </c>
    </row>
    <row r="439" spans="1:4" x14ac:dyDescent="0.3">
      <c r="A439" t="s">
        <v>877</v>
      </c>
      <c r="B439" t="s">
        <v>3888</v>
      </c>
      <c r="C439" t="s">
        <v>878</v>
      </c>
      <c r="D439" t="str">
        <f>HYPERLINK("https://talan.bank.gov.ua/get-user-certificate/o1xrLi6c6-BVLghu03e_","Завантажити сертифікат")</f>
        <v>Завантажити сертифікат</v>
      </c>
    </row>
    <row r="440" spans="1:4" x14ac:dyDescent="0.3">
      <c r="A440" t="s">
        <v>879</v>
      </c>
      <c r="B440" t="s">
        <v>3888</v>
      </c>
      <c r="C440" t="s">
        <v>880</v>
      </c>
      <c r="D440" t="str">
        <f>HYPERLINK("https://talan.bank.gov.ua/get-user-certificate/o1xrLSk7FtjrgbkrMSUR","Завантажити сертифікат")</f>
        <v>Завантажити сертифікат</v>
      </c>
    </row>
    <row r="441" spans="1:4" x14ac:dyDescent="0.3">
      <c r="A441" t="s">
        <v>881</v>
      </c>
      <c r="B441" t="s">
        <v>3888</v>
      </c>
      <c r="C441" t="s">
        <v>882</v>
      </c>
      <c r="D441" t="str">
        <f>HYPERLINK("https://talan.bank.gov.ua/get-user-certificate/o1xrLHxybjYHNLnep3rl","Завантажити сертифікат")</f>
        <v>Завантажити сертифікат</v>
      </c>
    </row>
    <row r="442" spans="1:4" x14ac:dyDescent="0.3">
      <c r="A442" t="s">
        <v>883</v>
      </c>
      <c r="B442" t="s">
        <v>3888</v>
      </c>
      <c r="C442" t="s">
        <v>884</v>
      </c>
      <c r="D442" t="str">
        <f>HYPERLINK("https://talan.bank.gov.ua/get-user-certificate/o1xrLSn97iVxaEYudV6o","Завантажити сертифікат")</f>
        <v>Завантажити сертифікат</v>
      </c>
    </row>
    <row r="443" spans="1:4" x14ac:dyDescent="0.3">
      <c r="A443" t="s">
        <v>885</v>
      </c>
      <c r="B443" t="s">
        <v>3888</v>
      </c>
      <c r="C443" t="s">
        <v>886</v>
      </c>
      <c r="D443" t="str">
        <f>HYPERLINK("https://talan.bank.gov.ua/get-user-certificate/o1xrLdiGBJMqAFMbTDE1","Завантажити сертифікат")</f>
        <v>Завантажити сертифікат</v>
      </c>
    </row>
    <row r="444" spans="1:4" x14ac:dyDescent="0.3">
      <c r="A444" t="s">
        <v>887</v>
      </c>
      <c r="B444" t="s">
        <v>3888</v>
      </c>
      <c r="C444" t="s">
        <v>888</v>
      </c>
      <c r="D444" t="str">
        <f>HYPERLINK("https://talan.bank.gov.ua/get-user-certificate/o1xrLt9cBxFWUmWjLFxi","Завантажити сертифікат")</f>
        <v>Завантажити сертифікат</v>
      </c>
    </row>
    <row r="445" spans="1:4" x14ac:dyDescent="0.3">
      <c r="A445" t="s">
        <v>889</v>
      </c>
      <c r="B445" t="s">
        <v>3888</v>
      </c>
      <c r="C445" t="s">
        <v>890</v>
      </c>
      <c r="D445" t="str">
        <f>HYPERLINK("https://talan.bank.gov.ua/get-user-certificate/o1xrLUqWRn5S2skES8FK","Завантажити сертифікат")</f>
        <v>Завантажити сертифікат</v>
      </c>
    </row>
    <row r="446" spans="1:4" x14ac:dyDescent="0.3">
      <c r="A446" t="s">
        <v>891</v>
      </c>
      <c r="B446" t="s">
        <v>3888</v>
      </c>
      <c r="C446" t="s">
        <v>892</v>
      </c>
      <c r="D446" t="str">
        <f>HYPERLINK("https://talan.bank.gov.ua/get-user-certificate/o1xrL0SyGb8ha0I8MJs2","Завантажити сертифікат")</f>
        <v>Завантажити сертифікат</v>
      </c>
    </row>
    <row r="447" spans="1:4" x14ac:dyDescent="0.3">
      <c r="A447" t="s">
        <v>893</v>
      </c>
      <c r="B447" t="s">
        <v>3888</v>
      </c>
      <c r="C447" t="s">
        <v>894</v>
      </c>
      <c r="D447" t="str">
        <f>HYPERLINK("https://talan.bank.gov.ua/get-user-certificate/o1xrLiMMqL0IHtLr2CmK","Завантажити сертифікат")</f>
        <v>Завантажити сертифікат</v>
      </c>
    </row>
    <row r="448" spans="1:4" x14ac:dyDescent="0.3">
      <c r="A448" t="s">
        <v>895</v>
      </c>
      <c r="B448" t="s">
        <v>3888</v>
      </c>
      <c r="C448" t="s">
        <v>896</v>
      </c>
      <c r="D448" t="str">
        <f>HYPERLINK("https://talan.bank.gov.ua/get-user-certificate/o1xrLPdolQFeLUfLtB1T","Завантажити сертифікат")</f>
        <v>Завантажити сертифікат</v>
      </c>
    </row>
    <row r="449" spans="1:4" x14ac:dyDescent="0.3">
      <c r="A449" t="s">
        <v>897</v>
      </c>
      <c r="B449" t="s">
        <v>3888</v>
      </c>
      <c r="C449" t="s">
        <v>898</v>
      </c>
      <c r="D449" t="str">
        <f>HYPERLINK("https://talan.bank.gov.ua/get-user-certificate/o1xrLrgXL0Miy484VY2R","Завантажити сертифікат")</f>
        <v>Завантажити сертифікат</v>
      </c>
    </row>
    <row r="450" spans="1:4" x14ac:dyDescent="0.3">
      <c r="A450" t="s">
        <v>899</v>
      </c>
      <c r="B450" t="s">
        <v>3888</v>
      </c>
      <c r="C450" t="s">
        <v>900</v>
      </c>
      <c r="D450" t="str">
        <f>HYPERLINK("https://talan.bank.gov.ua/get-user-certificate/o1xrLOAbwBbN-fr2LYjH","Завантажити сертифікат")</f>
        <v>Завантажити сертифікат</v>
      </c>
    </row>
    <row r="451" spans="1:4" x14ac:dyDescent="0.3">
      <c r="A451" t="s">
        <v>901</v>
      </c>
      <c r="B451" t="s">
        <v>3888</v>
      </c>
      <c r="C451" t="s">
        <v>902</v>
      </c>
      <c r="D451" t="str">
        <f>HYPERLINK("https://talan.bank.gov.ua/get-user-certificate/o1xrLKECpxb8V2cf4vri","Завантажити сертифікат")</f>
        <v>Завантажити сертифікат</v>
      </c>
    </row>
    <row r="452" spans="1:4" x14ac:dyDescent="0.3">
      <c r="A452" t="s">
        <v>903</v>
      </c>
      <c r="B452" t="s">
        <v>3888</v>
      </c>
      <c r="C452" t="s">
        <v>904</v>
      </c>
      <c r="D452" t="str">
        <f>HYPERLINK("https://talan.bank.gov.ua/get-user-certificate/o1xrLsw9BU9hKjPMnnPW","Завантажити сертифікат")</f>
        <v>Завантажити сертифікат</v>
      </c>
    </row>
    <row r="453" spans="1:4" x14ac:dyDescent="0.3">
      <c r="A453" t="s">
        <v>905</v>
      </c>
      <c r="B453" t="s">
        <v>3888</v>
      </c>
      <c r="C453" t="s">
        <v>906</v>
      </c>
      <c r="D453" t="str">
        <f>HYPERLINK("https://talan.bank.gov.ua/get-user-certificate/o1xrLt3vwl2aJvRBFgmH","Завантажити сертифікат")</f>
        <v>Завантажити сертифікат</v>
      </c>
    </row>
    <row r="454" spans="1:4" x14ac:dyDescent="0.3">
      <c r="A454" t="s">
        <v>907</v>
      </c>
      <c r="B454" t="s">
        <v>3888</v>
      </c>
      <c r="C454" t="s">
        <v>908</v>
      </c>
      <c r="D454" t="str">
        <f>HYPERLINK("https://talan.bank.gov.ua/get-user-certificate/o1xrLodYc0cIj2TYE9-a","Завантажити сертифікат")</f>
        <v>Завантажити сертифікат</v>
      </c>
    </row>
    <row r="455" spans="1:4" x14ac:dyDescent="0.3">
      <c r="A455" t="s">
        <v>909</v>
      </c>
      <c r="B455" t="s">
        <v>3888</v>
      </c>
      <c r="C455" t="s">
        <v>910</v>
      </c>
      <c r="D455" t="str">
        <f>HYPERLINK("https://talan.bank.gov.ua/get-user-certificate/o1xrLuQVgYUy7zCWfEud","Завантажити сертифікат")</f>
        <v>Завантажити сертифікат</v>
      </c>
    </row>
    <row r="456" spans="1:4" x14ac:dyDescent="0.3">
      <c r="A456" t="s">
        <v>911</v>
      </c>
      <c r="B456" t="s">
        <v>3888</v>
      </c>
      <c r="C456" t="s">
        <v>912</v>
      </c>
      <c r="D456" t="str">
        <f>HYPERLINK("https://talan.bank.gov.ua/get-user-certificate/o1xrL0FgGBZ9e1D4Orwy","Завантажити сертифікат")</f>
        <v>Завантажити сертифікат</v>
      </c>
    </row>
    <row r="457" spans="1:4" x14ac:dyDescent="0.3">
      <c r="A457" t="s">
        <v>913</v>
      </c>
      <c r="B457" t="s">
        <v>3888</v>
      </c>
      <c r="C457" t="s">
        <v>914</v>
      </c>
      <c r="D457" t="str">
        <f>HYPERLINK("https://talan.bank.gov.ua/get-user-certificate/o1xrLsO0VmistMoSm7T8","Завантажити сертифікат")</f>
        <v>Завантажити сертифікат</v>
      </c>
    </row>
    <row r="458" spans="1:4" x14ac:dyDescent="0.3">
      <c r="A458" t="s">
        <v>915</v>
      </c>
      <c r="B458" t="s">
        <v>3888</v>
      </c>
      <c r="C458" t="s">
        <v>916</v>
      </c>
      <c r="D458" t="str">
        <f>HYPERLINK("https://talan.bank.gov.ua/get-user-certificate/o1xrLNgsBPBN8m9M0R9S","Завантажити сертифікат")</f>
        <v>Завантажити сертифікат</v>
      </c>
    </row>
    <row r="459" spans="1:4" x14ac:dyDescent="0.3">
      <c r="A459" t="s">
        <v>917</v>
      </c>
      <c r="B459" t="s">
        <v>3888</v>
      </c>
      <c r="C459" t="s">
        <v>918</v>
      </c>
      <c r="D459" t="str">
        <f>HYPERLINK("https://talan.bank.gov.ua/get-user-certificate/o1xrLZwwJw9eQYu8JU-Q","Завантажити сертифікат")</f>
        <v>Завантажити сертифікат</v>
      </c>
    </row>
    <row r="460" spans="1:4" x14ac:dyDescent="0.3">
      <c r="A460" t="s">
        <v>919</v>
      </c>
      <c r="B460" t="s">
        <v>3888</v>
      </c>
      <c r="C460" t="s">
        <v>920</v>
      </c>
      <c r="D460" t="str">
        <f>HYPERLINK("https://talan.bank.gov.ua/get-user-certificate/o1xrLSHMmOQNVWoSbFQk","Завантажити сертифікат")</f>
        <v>Завантажити сертифікат</v>
      </c>
    </row>
    <row r="461" spans="1:4" x14ac:dyDescent="0.3">
      <c r="A461" t="s">
        <v>921</v>
      </c>
      <c r="B461" t="s">
        <v>3888</v>
      </c>
      <c r="C461" t="s">
        <v>922</v>
      </c>
      <c r="D461" t="str">
        <f>HYPERLINK("https://talan.bank.gov.ua/get-user-certificate/o1xrL9KQbiy8h0tYbpK1","Завантажити сертифікат")</f>
        <v>Завантажити сертифікат</v>
      </c>
    </row>
    <row r="462" spans="1:4" x14ac:dyDescent="0.3">
      <c r="A462" t="s">
        <v>923</v>
      </c>
      <c r="B462" t="s">
        <v>3888</v>
      </c>
      <c r="C462" t="s">
        <v>924</v>
      </c>
      <c r="D462" t="str">
        <f>HYPERLINK("https://talan.bank.gov.ua/get-user-certificate/o1xrLQhZMG4CBMIcmECQ","Завантажити сертифікат")</f>
        <v>Завантажити сертифікат</v>
      </c>
    </row>
    <row r="463" spans="1:4" x14ac:dyDescent="0.3">
      <c r="A463" t="s">
        <v>925</v>
      </c>
      <c r="B463" t="s">
        <v>3888</v>
      </c>
      <c r="C463" t="s">
        <v>926</v>
      </c>
      <c r="D463" t="str">
        <f>HYPERLINK("https://talan.bank.gov.ua/get-user-certificate/o1xrLEGJJfsfk8yKEh7S","Завантажити сертифікат")</f>
        <v>Завантажити сертифікат</v>
      </c>
    </row>
    <row r="464" spans="1:4" x14ac:dyDescent="0.3">
      <c r="A464" t="s">
        <v>927</v>
      </c>
      <c r="B464" t="s">
        <v>3888</v>
      </c>
      <c r="C464" t="s">
        <v>928</v>
      </c>
      <c r="D464" t="str">
        <f>HYPERLINK("https://talan.bank.gov.ua/get-user-certificate/o1xrLiZe1a5XsRmRWKyA","Завантажити сертифікат")</f>
        <v>Завантажити сертифікат</v>
      </c>
    </row>
    <row r="465" spans="1:4" x14ac:dyDescent="0.3">
      <c r="A465" t="s">
        <v>929</v>
      </c>
      <c r="B465" t="s">
        <v>3888</v>
      </c>
      <c r="C465" t="s">
        <v>930</v>
      </c>
      <c r="D465" t="str">
        <f>HYPERLINK("https://talan.bank.gov.ua/get-user-certificate/o1xrLf0OGSU_dpYh3eIc","Завантажити сертифікат")</f>
        <v>Завантажити сертифікат</v>
      </c>
    </row>
    <row r="466" spans="1:4" x14ac:dyDescent="0.3">
      <c r="A466" t="s">
        <v>931</v>
      </c>
      <c r="B466" t="s">
        <v>3888</v>
      </c>
      <c r="C466" t="s">
        <v>932</v>
      </c>
      <c r="D466" t="str">
        <f>HYPERLINK("https://talan.bank.gov.ua/get-user-certificate/o1xrLfjzlZxqZ6kfgY0R","Завантажити сертифікат")</f>
        <v>Завантажити сертифікат</v>
      </c>
    </row>
    <row r="467" spans="1:4" x14ac:dyDescent="0.3">
      <c r="A467" t="s">
        <v>933</v>
      </c>
      <c r="B467" t="s">
        <v>3888</v>
      </c>
      <c r="C467" t="s">
        <v>934</v>
      </c>
      <c r="D467" t="str">
        <f>HYPERLINK("https://talan.bank.gov.ua/get-user-certificate/o1xrLOVR1vovTiaIhZJv","Завантажити сертифікат")</f>
        <v>Завантажити сертифікат</v>
      </c>
    </row>
    <row r="468" spans="1:4" x14ac:dyDescent="0.3">
      <c r="A468" t="s">
        <v>935</v>
      </c>
      <c r="B468" t="s">
        <v>3888</v>
      </c>
      <c r="C468" t="s">
        <v>936</v>
      </c>
      <c r="D468" t="str">
        <f>HYPERLINK("https://talan.bank.gov.ua/get-user-certificate/o1xrLYeMRrtFYtWVzzU2","Завантажити сертифікат")</f>
        <v>Завантажити сертифікат</v>
      </c>
    </row>
    <row r="469" spans="1:4" x14ac:dyDescent="0.3">
      <c r="A469" t="s">
        <v>937</v>
      </c>
      <c r="B469" t="s">
        <v>3888</v>
      </c>
      <c r="C469" t="s">
        <v>938</v>
      </c>
      <c r="D469" t="str">
        <f>HYPERLINK("https://talan.bank.gov.ua/get-user-certificate/o1xrLLWLqHEqGpjonUJU","Завантажити сертифікат")</f>
        <v>Завантажити сертифікат</v>
      </c>
    </row>
    <row r="470" spans="1:4" x14ac:dyDescent="0.3">
      <c r="A470" t="s">
        <v>939</v>
      </c>
      <c r="B470" t="s">
        <v>3888</v>
      </c>
      <c r="C470" t="s">
        <v>940</v>
      </c>
      <c r="D470" t="str">
        <f>HYPERLINK("https://talan.bank.gov.ua/get-user-certificate/o1xrLeNC1bnLBCL-1Ln3","Завантажити сертифікат")</f>
        <v>Завантажити сертифікат</v>
      </c>
    </row>
    <row r="471" spans="1:4" x14ac:dyDescent="0.3">
      <c r="A471" t="s">
        <v>941</v>
      </c>
      <c r="B471" t="s">
        <v>3888</v>
      </c>
      <c r="C471" t="s">
        <v>942</v>
      </c>
      <c r="D471" t="str">
        <f>HYPERLINK("https://talan.bank.gov.ua/get-user-certificate/o1xrL1VWOCwzNyG5Oxu_","Завантажити сертифікат")</f>
        <v>Завантажити сертифікат</v>
      </c>
    </row>
    <row r="472" spans="1:4" x14ac:dyDescent="0.3">
      <c r="A472" t="s">
        <v>943</v>
      </c>
      <c r="B472" t="s">
        <v>3888</v>
      </c>
      <c r="C472" t="s">
        <v>944</v>
      </c>
      <c r="D472" t="str">
        <f>HYPERLINK("https://talan.bank.gov.ua/get-user-certificate/o1xrLCqGKNiXMSU1TuCx","Завантажити сертифікат")</f>
        <v>Завантажити сертифікат</v>
      </c>
    </row>
    <row r="473" spans="1:4" x14ac:dyDescent="0.3">
      <c r="A473" t="s">
        <v>945</v>
      </c>
      <c r="B473" t="s">
        <v>3888</v>
      </c>
      <c r="C473" t="s">
        <v>946</v>
      </c>
      <c r="D473" t="str">
        <f>HYPERLINK("https://talan.bank.gov.ua/get-user-certificate/o1xrLnm9zbH5SPpaTJTN","Завантажити сертифікат")</f>
        <v>Завантажити сертифікат</v>
      </c>
    </row>
    <row r="474" spans="1:4" x14ac:dyDescent="0.3">
      <c r="A474" t="s">
        <v>947</v>
      </c>
      <c r="B474" t="s">
        <v>3888</v>
      </c>
      <c r="C474" t="s">
        <v>948</v>
      </c>
      <c r="D474" t="str">
        <f>HYPERLINK("https://talan.bank.gov.ua/get-user-certificate/o1xrL82cTrKl8rYP41Xs","Завантажити сертифікат")</f>
        <v>Завантажити сертифікат</v>
      </c>
    </row>
    <row r="475" spans="1:4" x14ac:dyDescent="0.3">
      <c r="A475" t="s">
        <v>949</v>
      </c>
      <c r="B475" t="s">
        <v>3888</v>
      </c>
      <c r="C475" t="s">
        <v>950</v>
      </c>
      <c r="D475" t="str">
        <f>HYPERLINK("https://talan.bank.gov.ua/get-user-certificate/o1xrL_spkmwE4x_DpLXl","Завантажити сертифікат")</f>
        <v>Завантажити сертифікат</v>
      </c>
    </row>
    <row r="476" spans="1:4" x14ac:dyDescent="0.3">
      <c r="A476" t="s">
        <v>951</v>
      </c>
      <c r="B476" t="s">
        <v>3888</v>
      </c>
      <c r="C476" t="s">
        <v>952</v>
      </c>
      <c r="D476" t="str">
        <f>HYPERLINK("https://talan.bank.gov.ua/get-user-certificate/o1xrLvvaNxIqP4WhpaHF","Завантажити сертифікат")</f>
        <v>Завантажити сертифікат</v>
      </c>
    </row>
    <row r="477" spans="1:4" x14ac:dyDescent="0.3">
      <c r="A477" t="s">
        <v>953</v>
      </c>
      <c r="B477" t="s">
        <v>3888</v>
      </c>
      <c r="C477" t="s">
        <v>954</v>
      </c>
      <c r="D477" t="str">
        <f>HYPERLINK("https://talan.bank.gov.ua/get-user-certificate/o1xrLIKZ8NGLzN37Y18c","Завантажити сертифікат")</f>
        <v>Завантажити сертифікат</v>
      </c>
    </row>
    <row r="478" spans="1:4" x14ac:dyDescent="0.3">
      <c r="A478" t="s">
        <v>955</v>
      </c>
      <c r="B478" t="s">
        <v>3888</v>
      </c>
      <c r="C478" t="s">
        <v>956</v>
      </c>
      <c r="D478" t="str">
        <f>HYPERLINK("https://talan.bank.gov.ua/get-user-certificate/o1xrLLwLRC-KTDlZ-r1-","Завантажити сертифікат")</f>
        <v>Завантажити сертифікат</v>
      </c>
    </row>
    <row r="479" spans="1:4" x14ac:dyDescent="0.3">
      <c r="A479" t="s">
        <v>957</v>
      </c>
      <c r="B479" t="s">
        <v>3888</v>
      </c>
      <c r="C479" t="s">
        <v>958</v>
      </c>
      <c r="D479" t="str">
        <f>HYPERLINK("https://talan.bank.gov.ua/get-user-certificate/o1xrLl1k26JV3EK9bjPU","Завантажити сертифікат")</f>
        <v>Завантажити сертифікат</v>
      </c>
    </row>
    <row r="480" spans="1:4" x14ac:dyDescent="0.3">
      <c r="A480" t="s">
        <v>959</v>
      </c>
      <c r="B480" t="s">
        <v>3888</v>
      </c>
      <c r="C480" t="s">
        <v>960</v>
      </c>
      <c r="D480" t="str">
        <f>HYPERLINK("https://talan.bank.gov.ua/get-user-certificate/o1xrLupn74G2Mi4aQTuL","Завантажити сертифікат")</f>
        <v>Завантажити сертифікат</v>
      </c>
    </row>
    <row r="481" spans="1:4" x14ac:dyDescent="0.3">
      <c r="A481" t="s">
        <v>961</v>
      </c>
      <c r="B481" t="s">
        <v>3888</v>
      </c>
      <c r="C481" t="s">
        <v>962</v>
      </c>
      <c r="D481" t="str">
        <f>HYPERLINK("https://talan.bank.gov.ua/get-user-certificate/o1xrLj-g5yRypYU3qlCS","Завантажити сертифікат")</f>
        <v>Завантажити сертифікат</v>
      </c>
    </row>
    <row r="482" spans="1:4" x14ac:dyDescent="0.3">
      <c r="A482" t="s">
        <v>963</v>
      </c>
      <c r="B482" t="s">
        <v>3888</v>
      </c>
      <c r="C482" t="s">
        <v>964</v>
      </c>
      <c r="D482" t="str">
        <f>HYPERLINK("https://talan.bank.gov.ua/get-user-certificate/o1xrLUbfOFAN_95-4qqv","Завантажити сертифікат")</f>
        <v>Завантажити сертифікат</v>
      </c>
    </row>
    <row r="483" spans="1:4" x14ac:dyDescent="0.3">
      <c r="A483" t="s">
        <v>965</v>
      </c>
      <c r="B483" t="s">
        <v>3888</v>
      </c>
      <c r="C483" t="s">
        <v>966</v>
      </c>
      <c r="D483" t="str">
        <f>HYPERLINK("https://talan.bank.gov.ua/get-user-certificate/o1xrLFp3dnisGGl1n-OT","Завантажити сертифікат")</f>
        <v>Завантажити сертифікат</v>
      </c>
    </row>
    <row r="484" spans="1:4" x14ac:dyDescent="0.3">
      <c r="A484" t="s">
        <v>967</v>
      </c>
      <c r="B484" t="s">
        <v>3888</v>
      </c>
      <c r="C484" t="s">
        <v>968</v>
      </c>
      <c r="D484" t="str">
        <f>HYPERLINK("https://talan.bank.gov.ua/get-user-certificate/o1xrL4mtIgcAS8SlgvxV","Завантажити сертифікат")</f>
        <v>Завантажити сертифікат</v>
      </c>
    </row>
    <row r="485" spans="1:4" x14ac:dyDescent="0.3">
      <c r="A485" t="s">
        <v>969</v>
      </c>
      <c r="B485" t="s">
        <v>3888</v>
      </c>
      <c r="C485" t="s">
        <v>970</v>
      </c>
      <c r="D485" t="str">
        <f>HYPERLINK("https://talan.bank.gov.ua/get-user-certificate/o1xrLk5FDjWP8SnLCD-R","Завантажити сертифікат")</f>
        <v>Завантажити сертифікат</v>
      </c>
    </row>
    <row r="486" spans="1:4" x14ac:dyDescent="0.3">
      <c r="A486" t="s">
        <v>971</v>
      </c>
      <c r="B486" t="s">
        <v>3888</v>
      </c>
      <c r="C486" t="s">
        <v>972</v>
      </c>
      <c r="D486" t="str">
        <f>HYPERLINK("https://talan.bank.gov.ua/get-user-certificate/o1xrL3214XObdwbbjxLy","Завантажити сертифікат")</f>
        <v>Завантажити сертифікат</v>
      </c>
    </row>
    <row r="487" spans="1:4" x14ac:dyDescent="0.3">
      <c r="A487" t="s">
        <v>973</v>
      </c>
      <c r="B487" t="s">
        <v>3888</v>
      </c>
      <c r="C487" t="s">
        <v>974</v>
      </c>
      <c r="D487" t="str">
        <f>HYPERLINK("https://talan.bank.gov.ua/get-user-certificate/o1xrLsuwiIBU2pAZ1kcN","Завантажити сертифікат")</f>
        <v>Завантажити сертифікат</v>
      </c>
    </row>
    <row r="488" spans="1:4" x14ac:dyDescent="0.3">
      <c r="A488" t="s">
        <v>975</v>
      </c>
      <c r="B488" t="s">
        <v>3888</v>
      </c>
      <c r="C488" t="s">
        <v>976</v>
      </c>
      <c r="D488" t="str">
        <f>HYPERLINK("https://talan.bank.gov.ua/get-user-certificate/o1xrLpgj__jBoqMdZS4H","Завантажити сертифікат")</f>
        <v>Завантажити сертифікат</v>
      </c>
    </row>
    <row r="489" spans="1:4" x14ac:dyDescent="0.3">
      <c r="A489" t="s">
        <v>977</v>
      </c>
      <c r="B489" t="s">
        <v>3888</v>
      </c>
      <c r="C489" t="s">
        <v>978</v>
      </c>
      <c r="D489" t="str">
        <f>HYPERLINK("https://talan.bank.gov.ua/get-user-certificate/o1xrLnF3irh0OEzcjRSQ","Завантажити сертифікат")</f>
        <v>Завантажити сертифікат</v>
      </c>
    </row>
    <row r="490" spans="1:4" x14ac:dyDescent="0.3">
      <c r="A490" t="s">
        <v>979</v>
      </c>
      <c r="B490" t="s">
        <v>3888</v>
      </c>
      <c r="C490" t="s">
        <v>980</v>
      </c>
      <c r="D490" t="str">
        <f>HYPERLINK("https://talan.bank.gov.ua/get-user-certificate/o1xrLFoms0-88fbsTL2y","Завантажити сертифікат")</f>
        <v>Завантажити сертифікат</v>
      </c>
    </row>
    <row r="491" spans="1:4" x14ac:dyDescent="0.3">
      <c r="A491" t="s">
        <v>981</v>
      </c>
      <c r="B491" t="s">
        <v>3888</v>
      </c>
      <c r="C491" t="s">
        <v>982</v>
      </c>
      <c r="D491" t="str">
        <f>HYPERLINK("https://talan.bank.gov.ua/get-user-certificate/o1xrLUQQGBHlQBn69Pkr","Завантажити сертифікат")</f>
        <v>Завантажити сертифікат</v>
      </c>
    </row>
    <row r="492" spans="1:4" x14ac:dyDescent="0.3">
      <c r="A492" t="s">
        <v>983</v>
      </c>
      <c r="B492" t="s">
        <v>3888</v>
      </c>
      <c r="C492" t="s">
        <v>984</v>
      </c>
      <c r="D492" t="str">
        <f>HYPERLINK("https://talan.bank.gov.ua/get-user-certificate/o1xrLU6tBGE-AJfMQiBo","Завантажити сертифікат")</f>
        <v>Завантажити сертифікат</v>
      </c>
    </row>
    <row r="493" spans="1:4" x14ac:dyDescent="0.3">
      <c r="A493" t="s">
        <v>985</v>
      </c>
      <c r="B493" t="s">
        <v>3888</v>
      </c>
      <c r="C493" t="s">
        <v>986</v>
      </c>
      <c r="D493" t="str">
        <f>HYPERLINK("https://talan.bank.gov.ua/get-user-certificate/o1xrLKlLbFmcPGh7cpvo","Завантажити сертифікат")</f>
        <v>Завантажити сертифікат</v>
      </c>
    </row>
    <row r="494" spans="1:4" x14ac:dyDescent="0.3">
      <c r="A494" t="s">
        <v>987</v>
      </c>
      <c r="B494" t="s">
        <v>3888</v>
      </c>
      <c r="C494" t="s">
        <v>988</v>
      </c>
      <c r="D494" t="str">
        <f>HYPERLINK("https://talan.bank.gov.ua/get-user-certificate/o1xrLL27qIzpVQbOUw3E","Завантажити сертифікат")</f>
        <v>Завантажити сертифікат</v>
      </c>
    </row>
    <row r="495" spans="1:4" x14ac:dyDescent="0.3">
      <c r="A495" t="s">
        <v>989</v>
      </c>
      <c r="B495" t="s">
        <v>3888</v>
      </c>
      <c r="C495" t="s">
        <v>990</v>
      </c>
      <c r="D495" t="str">
        <f>HYPERLINK("https://talan.bank.gov.ua/get-user-certificate/o1xrLe4jAoZ5inmYA2Lc","Завантажити сертифікат")</f>
        <v>Завантажити сертифікат</v>
      </c>
    </row>
    <row r="496" spans="1:4" x14ac:dyDescent="0.3">
      <c r="A496" t="s">
        <v>991</v>
      </c>
      <c r="B496" t="s">
        <v>3888</v>
      </c>
      <c r="C496" t="s">
        <v>992</v>
      </c>
      <c r="D496" t="str">
        <f>HYPERLINK("https://talan.bank.gov.ua/get-user-certificate/o1xrLAeg827EaZuebVtj","Завантажити сертифікат")</f>
        <v>Завантажити сертифікат</v>
      </c>
    </row>
    <row r="497" spans="1:4" x14ac:dyDescent="0.3">
      <c r="A497" t="s">
        <v>993</v>
      </c>
      <c r="B497" t="s">
        <v>3888</v>
      </c>
      <c r="C497" t="s">
        <v>994</v>
      </c>
      <c r="D497" t="str">
        <f>HYPERLINK("https://talan.bank.gov.ua/get-user-certificate/o1xrLhmvVVHKXD6Ev0ti","Завантажити сертифікат")</f>
        <v>Завантажити сертифікат</v>
      </c>
    </row>
    <row r="498" spans="1:4" x14ac:dyDescent="0.3">
      <c r="A498" t="s">
        <v>995</v>
      </c>
      <c r="B498" t="s">
        <v>3888</v>
      </c>
      <c r="C498" t="s">
        <v>996</v>
      </c>
      <c r="D498" t="str">
        <f>HYPERLINK("https://talan.bank.gov.ua/get-user-certificate/o1xrLHtdLZA5SOxNb3kI","Завантажити сертифікат")</f>
        <v>Завантажити сертифікат</v>
      </c>
    </row>
    <row r="499" spans="1:4" x14ac:dyDescent="0.3">
      <c r="A499" t="s">
        <v>997</v>
      </c>
      <c r="B499" t="s">
        <v>3888</v>
      </c>
      <c r="C499" t="s">
        <v>998</v>
      </c>
      <c r="D499" t="str">
        <f>HYPERLINK("https://talan.bank.gov.ua/get-user-certificate/o1xrL8uQ3WhHk3P0F-38","Завантажити сертифікат")</f>
        <v>Завантажити сертифікат</v>
      </c>
    </row>
    <row r="500" spans="1:4" x14ac:dyDescent="0.3">
      <c r="A500" t="s">
        <v>999</v>
      </c>
      <c r="B500" t="s">
        <v>3888</v>
      </c>
      <c r="C500" t="s">
        <v>1000</v>
      </c>
      <c r="D500" t="str">
        <f>HYPERLINK("https://talan.bank.gov.ua/get-user-certificate/o1xrLOY4DZpN_NpAGB-R","Завантажити сертифікат")</f>
        <v>Завантажити сертифікат</v>
      </c>
    </row>
    <row r="501" spans="1:4" x14ac:dyDescent="0.3">
      <c r="A501" t="s">
        <v>1001</v>
      </c>
      <c r="B501" t="s">
        <v>3888</v>
      </c>
      <c r="C501" t="s">
        <v>1002</v>
      </c>
      <c r="D501" t="str">
        <f>HYPERLINK("https://talan.bank.gov.ua/get-user-certificate/o1xrL89Nb_nasZWnTGSH","Завантажити сертифікат")</f>
        <v>Завантажити сертифікат</v>
      </c>
    </row>
    <row r="502" spans="1:4" x14ac:dyDescent="0.3">
      <c r="A502" t="s">
        <v>1003</v>
      </c>
      <c r="B502" t="s">
        <v>3888</v>
      </c>
      <c r="C502" t="s">
        <v>1004</v>
      </c>
      <c r="D502" t="str">
        <f>HYPERLINK("https://talan.bank.gov.ua/get-user-certificate/o1xrL9BtpJrbTlKEvfDY","Завантажити сертифікат")</f>
        <v>Завантажити сертифікат</v>
      </c>
    </row>
    <row r="503" spans="1:4" x14ac:dyDescent="0.3">
      <c r="A503" t="s">
        <v>1005</v>
      </c>
      <c r="B503" t="s">
        <v>3888</v>
      </c>
      <c r="C503" t="s">
        <v>1006</v>
      </c>
      <c r="D503" t="str">
        <f>HYPERLINK("https://talan.bank.gov.ua/get-user-certificate/o1xrL46YcaaqwRy-gWpx","Завантажити сертифікат")</f>
        <v>Завантажити сертифікат</v>
      </c>
    </row>
    <row r="504" spans="1:4" x14ac:dyDescent="0.3">
      <c r="A504" t="s">
        <v>1007</v>
      </c>
      <c r="B504" t="s">
        <v>3888</v>
      </c>
      <c r="C504" t="s">
        <v>1008</v>
      </c>
      <c r="D504" t="str">
        <f>HYPERLINK("https://talan.bank.gov.ua/get-user-certificate/o1xrLjbE94OdNWFciHl-","Завантажити сертифікат")</f>
        <v>Завантажити сертифікат</v>
      </c>
    </row>
    <row r="505" spans="1:4" x14ac:dyDescent="0.3">
      <c r="A505" t="s">
        <v>1009</v>
      </c>
      <c r="B505" t="s">
        <v>3888</v>
      </c>
      <c r="C505" t="s">
        <v>1010</v>
      </c>
      <c r="D505" t="str">
        <f>HYPERLINK("https://talan.bank.gov.ua/get-user-certificate/o1xrLHZGUhyJL_uWI1U5","Завантажити сертифікат")</f>
        <v>Завантажити сертифікат</v>
      </c>
    </row>
    <row r="506" spans="1:4" x14ac:dyDescent="0.3">
      <c r="A506" t="s">
        <v>1011</v>
      </c>
      <c r="B506" t="s">
        <v>3888</v>
      </c>
      <c r="C506" t="s">
        <v>1012</v>
      </c>
      <c r="D506" t="str">
        <f>HYPERLINK("https://talan.bank.gov.ua/get-user-certificate/o1xrLEi7lHp4kvGSq4vG","Завантажити сертифікат")</f>
        <v>Завантажити сертифікат</v>
      </c>
    </row>
    <row r="507" spans="1:4" x14ac:dyDescent="0.3">
      <c r="A507" t="s">
        <v>1013</v>
      </c>
      <c r="B507" t="s">
        <v>3888</v>
      </c>
      <c r="C507" t="s">
        <v>1014</v>
      </c>
      <c r="D507" t="str">
        <f>HYPERLINK("https://talan.bank.gov.ua/get-user-certificate/o1xrLImdpEnzCrhlOVnd","Завантажити сертифікат")</f>
        <v>Завантажити сертифікат</v>
      </c>
    </row>
    <row r="508" spans="1:4" x14ac:dyDescent="0.3">
      <c r="A508" t="s">
        <v>1015</v>
      </c>
      <c r="B508" t="s">
        <v>3888</v>
      </c>
      <c r="C508" t="s">
        <v>1016</v>
      </c>
      <c r="D508" t="str">
        <f>HYPERLINK("https://talan.bank.gov.ua/get-user-certificate/o1xrLPkqeAd8GFMgwsjn","Завантажити сертифікат")</f>
        <v>Завантажити сертифікат</v>
      </c>
    </row>
    <row r="509" spans="1:4" x14ac:dyDescent="0.3">
      <c r="A509" t="s">
        <v>1017</v>
      </c>
      <c r="B509" t="s">
        <v>3888</v>
      </c>
      <c r="C509" t="s">
        <v>1018</v>
      </c>
      <c r="D509" t="str">
        <f>HYPERLINK("https://talan.bank.gov.ua/get-user-certificate/o1xrLyCTtwsrs2JkyY-K","Завантажити сертифікат")</f>
        <v>Завантажити сертифікат</v>
      </c>
    </row>
    <row r="510" spans="1:4" x14ac:dyDescent="0.3">
      <c r="A510" t="s">
        <v>1019</v>
      </c>
      <c r="B510" t="s">
        <v>3888</v>
      </c>
      <c r="C510" t="s">
        <v>1020</v>
      </c>
      <c r="D510" t="str">
        <f>HYPERLINK("https://talan.bank.gov.ua/get-user-certificate/o1xrLe5SAILyKxg4Bw6y","Завантажити сертифікат")</f>
        <v>Завантажити сертифікат</v>
      </c>
    </row>
    <row r="511" spans="1:4" x14ac:dyDescent="0.3">
      <c r="A511" t="s">
        <v>1021</v>
      </c>
      <c r="B511" t="s">
        <v>3888</v>
      </c>
      <c r="C511" t="s">
        <v>1022</v>
      </c>
      <c r="D511" t="str">
        <f>HYPERLINK("https://talan.bank.gov.ua/get-user-certificate/o1xrL27vWGJ5jSXW-NpI","Завантажити сертифікат")</f>
        <v>Завантажити сертифікат</v>
      </c>
    </row>
    <row r="512" spans="1:4" x14ac:dyDescent="0.3">
      <c r="A512" t="s">
        <v>1023</v>
      </c>
      <c r="B512" t="s">
        <v>3888</v>
      </c>
      <c r="C512" t="s">
        <v>1024</v>
      </c>
      <c r="D512" t="str">
        <f>HYPERLINK("https://talan.bank.gov.ua/get-user-certificate/o1xrLNyn7x95KkEwmUF6","Завантажити сертифікат")</f>
        <v>Завантажити сертифікат</v>
      </c>
    </row>
    <row r="513" spans="1:4" x14ac:dyDescent="0.3">
      <c r="A513" t="s">
        <v>1025</v>
      </c>
      <c r="B513" t="s">
        <v>3888</v>
      </c>
      <c r="C513" t="s">
        <v>1026</v>
      </c>
      <c r="D513" t="str">
        <f>HYPERLINK("https://talan.bank.gov.ua/get-user-certificate/o1xrL6_xhL_sM44yva3r","Завантажити сертифікат")</f>
        <v>Завантажити сертифікат</v>
      </c>
    </row>
    <row r="514" spans="1:4" x14ac:dyDescent="0.3">
      <c r="A514" t="s">
        <v>1027</v>
      </c>
      <c r="B514" t="s">
        <v>3888</v>
      </c>
      <c r="C514" t="s">
        <v>1028</v>
      </c>
      <c r="D514" t="str">
        <f>HYPERLINK("https://talan.bank.gov.ua/get-user-certificate/o1xrLF1X_1xrH7iIg22l","Завантажити сертифікат")</f>
        <v>Завантажити сертифікат</v>
      </c>
    </row>
    <row r="515" spans="1:4" x14ac:dyDescent="0.3">
      <c r="A515" t="s">
        <v>1029</v>
      </c>
      <c r="B515" t="s">
        <v>3888</v>
      </c>
      <c r="C515" t="s">
        <v>1030</v>
      </c>
      <c r="D515" t="str">
        <f>HYPERLINK("https://talan.bank.gov.ua/get-user-certificate/o1xrLbzptfeYf3_Z7yFz","Завантажити сертифікат")</f>
        <v>Завантажити сертифікат</v>
      </c>
    </row>
    <row r="516" spans="1:4" x14ac:dyDescent="0.3">
      <c r="A516" t="s">
        <v>1031</v>
      </c>
      <c r="B516" t="s">
        <v>3888</v>
      </c>
      <c r="C516" t="s">
        <v>1032</v>
      </c>
      <c r="D516" t="str">
        <f>HYPERLINK("https://talan.bank.gov.ua/get-user-certificate/o1xrLZiyD3mHxIf7r-CV","Завантажити сертифікат")</f>
        <v>Завантажити сертифікат</v>
      </c>
    </row>
    <row r="517" spans="1:4" x14ac:dyDescent="0.3">
      <c r="A517" t="s">
        <v>1033</v>
      </c>
      <c r="B517" t="s">
        <v>3888</v>
      </c>
      <c r="C517" t="s">
        <v>1034</v>
      </c>
      <c r="D517" t="str">
        <f>HYPERLINK("https://talan.bank.gov.ua/get-user-certificate/o1xrLcb14bWZbmzLC3_o","Завантажити сертифікат")</f>
        <v>Завантажити сертифікат</v>
      </c>
    </row>
    <row r="518" spans="1:4" x14ac:dyDescent="0.3">
      <c r="A518" t="s">
        <v>1035</v>
      </c>
      <c r="B518" t="s">
        <v>3888</v>
      </c>
      <c r="C518" t="s">
        <v>1036</v>
      </c>
      <c r="D518" t="str">
        <f>HYPERLINK("https://talan.bank.gov.ua/get-user-certificate/o1xrLIq0IIGc6PVZcSkL","Завантажити сертифікат")</f>
        <v>Завантажити сертифікат</v>
      </c>
    </row>
    <row r="519" spans="1:4" x14ac:dyDescent="0.3">
      <c r="A519" t="s">
        <v>1037</v>
      </c>
      <c r="B519" t="s">
        <v>3888</v>
      </c>
      <c r="C519" t="s">
        <v>1038</v>
      </c>
      <c r="D519" t="str">
        <f>HYPERLINK("https://talan.bank.gov.ua/get-user-certificate/o1xrLZ045Hi0W3xZoZxD","Завантажити сертифікат")</f>
        <v>Завантажити сертифікат</v>
      </c>
    </row>
    <row r="520" spans="1:4" x14ac:dyDescent="0.3">
      <c r="A520" t="s">
        <v>1039</v>
      </c>
      <c r="B520" t="s">
        <v>3888</v>
      </c>
      <c r="C520" t="s">
        <v>1040</v>
      </c>
      <c r="D520" t="str">
        <f>HYPERLINK("https://talan.bank.gov.ua/get-user-certificate/o1xrLC4kggN6x1u40nUM","Завантажити сертифікат")</f>
        <v>Завантажити сертифікат</v>
      </c>
    </row>
    <row r="521" spans="1:4" x14ac:dyDescent="0.3">
      <c r="A521" t="s">
        <v>1041</v>
      </c>
      <c r="B521" t="s">
        <v>3888</v>
      </c>
      <c r="C521" t="s">
        <v>1042</v>
      </c>
      <c r="D521" t="str">
        <f>HYPERLINK("https://talan.bank.gov.ua/get-user-certificate/o1xrLPelGeeaaH2AUlQe","Завантажити сертифікат")</f>
        <v>Завантажити сертифікат</v>
      </c>
    </row>
    <row r="522" spans="1:4" x14ac:dyDescent="0.3">
      <c r="A522" t="s">
        <v>1043</v>
      </c>
      <c r="B522" t="s">
        <v>3888</v>
      </c>
      <c r="C522" t="s">
        <v>1044</v>
      </c>
      <c r="D522" t="str">
        <f>HYPERLINK("https://talan.bank.gov.ua/get-user-certificate/o1xrLSfYWI2zNgruaxDh","Завантажити сертифікат")</f>
        <v>Завантажити сертифікат</v>
      </c>
    </row>
    <row r="523" spans="1:4" x14ac:dyDescent="0.3">
      <c r="A523" t="s">
        <v>1045</v>
      </c>
      <c r="B523" t="s">
        <v>3888</v>
      </c>
      <c r="C523" t="s">
        <v>1046</v>
      </c>
      <c r="D523" t="str">
        <f>HYPERLINK("https://talan.bank.gov.ua/get-user-certificate/o1xrLMv4nCl5FvSHp9OT","Завантажити сертифікат")</f>
        <v>Завантажити сертифікат</v>
      </c>
    </row>
    <row r="524" spans="1:4" x14ac:dyDescent="0.3">
      <c r="A524" t="s">
        <v>1047</v>
      </c>
      <c r="B524" t="s">
        <v>3888</v>
      </c>
      <c r="C524" t="s">
        <v>1048</v>
      </c>
      <c r="D524" t="str">
        <f>HYPERLINK("https://talan.bank.gov.ua/get-user-certificate/o1xrLbN_DJgv85tZsOdH","Завантажити сертифікат")</f>
        <v>Завантажити сертифікат</v>
      </c>
    </row>
    <row r="525" spans="1:4" x14ac:dyDescent="0.3">
      <c r="A525" t="s">
        <v>1049</v>
      </c>
      <c r="B525" t="s">
        <v>3888</v>
      </c>
      <c r="C525" t="s">
        <v>1050</v>
      </c>
      <c r="D525" t="str">
        <f>HYPERLINK("https://talan.bank.gov.ua/get-user-certificate/o1xrLguuzZ_Ei1suTF8X","Завантажити сертифікат")</f>
        <v>Завантажити сертифікат</v>
      </c>
    </row>
    <row r="526" spans="1:4" x14ac:dyDescent="0.3">
      <c r="A526" t="s">
        <v>1051</v>
      </c>
      <c r="B526" t="s">
        <v>3888</v>
      </c>
      <c r="C526" t="s">
        <v>1052</v>
      </c>
      <c r="D526" t="str">
        <f>HYPERLINK("https://talan.bank.gov.ua/get-user-certificate/o1xrLlvcTOzC1sa3RaUQ","Завантажити сертифікат")</f>
        <v>Завантажити сертифікат</v>
      </c>
    </row>
    <row r="527" spans="1:4" x14ac:dyDescent="0.3">
      <c r="A527" t="s">
        <v>1053</v>
      </c>
      <c r="B527" t="s">
        <v>3888</v>
      </c>
      <c r="C527" t="s">
        <v>1054</v>
      </c>
      <c r="D527" t="str">
        <f>HYPERLINK("https://talan.bank.gov.ua/get-user-certificate/o1xrLoGf-ejE4qscOxbt","Завантажити сертифікат")</f>
        <v>Завантажити сертифікат</v>
      </c>
    </row>
    <row r="528" spans="1:4" x14ac:dyDescent="0.3">
      <c r="A528" t="s">
        <v>1055</v>
      </c>
      <c r="B528" t="s">
        <v>3888</v>
      </c>
      <c r="C528" t="s">
        <v>1056</v>
      </c>
      <c r="D528" t="str">
        <f>HYPERLINK("https://talan.bank.gov.ua/get-user-certificate/o1xrLqoYVlGEx9kXM1ZR","Завантажити сертифікат")</f>
        <v>Завантажити сертифікат</v>
      </c>
    </row>
    <row r="529" spans="1:4" x14ac:dyDescent="0.3">
      <c r="A529" t="s">
        <v>1057</v>
      </c>
      <c r="B529" t="s">
        <v>3888</v>
      </c>
      <c r="C529" t="s">
        <v>1058</v>
      </c>
      <c r="D529" t="str">
        <f>HYPERLINK("https://talan.bank.gov.ua/get-user-certificate/o1xrLBHddv7kzVdrB_Fs","Завантажити сертифікат")</f>
        <v>Завантажити сертифікат</v>
      </c>
    </row>
    <row r="530" spans="1:4" x14ac:dyDescent="0.3">
      <c r="A530" t="s">
        <v>1059</v>
      </c>
      <c r="B530" t="s">
        <v>3888</v>
      </c>
      <c r="C530" t="s">
        <v>1060</v>
      </c>
      <c r="D530" t="str">
        <f>HYPERLINK("https://talan.bank.gov.ua/get-user-certificate/o1xrLRXhZB71Q1TNvxTT","Завантажити сертифікат")</f>
        <v>Завантажити сертифікат</v>
      </c>
    </row>
    <row r="531" spans="1:4" x14ac:dyDescent="0.3">
      <c r="A531" t="s">
        <v>1061</v>
      </c>
      <c r="B531" t="s">
        <v>3888</v>
      </c>
      <c r="C531" t="s">
        <v>1062</v>
      </c>
      <c r="D531" t="str">
        <f>HYPERLINK("https://talan.bank.gov.ua/get-user-certificate/o1xrLl9bKf3QKkWBDI4w","Завантажити сертифікат")</f>
        <v>Завантажити сертифікат</v>
      </c>
    </row>
    <row r="532" spans="1:4" x14ac:dyDescent="0.3">
      <c r="A532" t="s">
        <v>1063</v>
      </c>
      <c r="B532" t="s">
        <v>3888</v>
      </c>
      <c r="C532" t="s">
        <v>1064</v>
      </c>
      <c r="D532" t="str">
        <f>HYPERLINK("https://talan.bank.gov.ua/get-user-certificate/o1xrLwQggivVvFzu7qCu","Завантажити сертифікат")</f>
        <v>Завантажити сертифікат</v>
      </c>
    </row>
    <row r="533" spans="1:4" x14ac:dyDescent="0.3">
      <c r="A533" t="s">
        <v>1065</v>
      </c>
      <c r="B533" t="s">
        <v>3888</v>
      </c>
      <c r="C533" t="s">
        <v>1066</v>
      </c>
      <c r="D533" t="str">
        <f>HYPERLINK("https://talan.bank.gov.ua/get-user-certificate/o1xrL2t41nW3BwG0p_2e","Завантажити сертифікат")</f>
        <v>Завантажити сертифікат</v>
      </c>
    </row>
    <row r="534" spans="1:4" x14ac:dyDescent="0.3">
      <c r="A534" t="s">
        <v>1067</v>
      </c>
      <c r="B534" t="s">
        <v>3888</v>
      </c>
      <c r="C534" t="s">
        <v>1068</v>
      </c>
      <c r="D534" t="str">
        <f>HYPERLINK("https://talan.bank.gov.ua/get-user-certificate/o1xrLJ03Ug4InaohQxUq","Завантажити сертифікат")</f>
        <v>Завантажити сертифікат</v>
      </c>
    </row>
    <row r="535" spans="1:4" x14ac:dyDescent="0.3">
      <c r="A535" t="s">
        <v>1069</v>
      </c>
      <c r="B535" t="s">
        <v>3888</v>
      </c>
      <c r="C535" t="s">
        <v>1070</v>
      </c>
      <c r="D535" t="str">
        <f>HYPERLINK("https://talan.bank.gov.ua/get-user-certificate/o1xrLjDGhTDGixUFo2z-","Завантажити сертифікат")</f>
        <v>Завантажити сертифікат</v>
      </c>
    </row>
    <row r="536" spans="1:4" x14ac:dyDescent="0.3">
      <c r="A536" t="s">
        <v>1071</v>
      </c>
      <c r="B536" t="s">
        <v>3888</v>
      </c>
      <c r="C536" t="s">
        <v>1072</v>
      </c>
      <c r="D536" t="str">
        <f>HYPERLINK("https://talan.bank.gov.ua/get-user-certificate/o1xrLYKC6arZSp0KA0ZZ","Завантажити сертифікат")</f>
        <v>Завантажити сертифікат</v>
      </c>
    </row>
    <row r="537" spans="1:4" x14ac:dyDescent="0.3">
      <c r="A537" t="s">
        <v>1073</v>
      </c>
      <c r="B537" t="s">
        <v>3888</v>
      </c>
      <c r="C537" t="s">
        <v>1074</v>
      </c>
      <c r="D537" t="str">
        <f>HYPERLINK("https://talan.bank.gov.ua/get-user-certificate/o1xrLR1Keqx6fu2GAfln","Завантажити сертифікат")</f>
        <v>Завантажити сертифікат</v>
      </c>
    </row>
    <row r="538" spans="1:4" x14ac:dyDescent="0.3">
      <c r="A538" t="s">
        <v>1075</v>
      </c>
      <c r="B538" t="s">
        <v>3888</v>
      </c>
      <c r="C538" t="s">
        <v>1076</v>
      </c>
      <c r="D538" t="str">
        <f>HYPERLINK("https://talan.bank.gov.ua/get-user-certificate/o1xrLWWZqiSSSL21d-RB","Завантажити сертифікат")</f>
        <v>Завантажити сертифікат</v>
      </c>
    </row>
    <row r="539" spans="1:4" x14ac:dyDescent="0.3">
      <c r="A539" t="s">
        <v>1077</v>
      </c>
      <c r="B539" t="s">
        <v>3888</v>
      </c>
      <c r="C539" t="s">
        <v>1078</v>
      </c>
      <c r="D539" t="str">
        <f>HYPERLINK("https://talan.bank.gov.ua/get-user-certificate/o1xrLeEfvLn9Xvgmx-0g","Завантажити сертифікат")</f>
        <v>Завантажити сертифікат</v>
      </c>
    </row>
    <row r="540" spans="1:4" x14ac:dyDescent="0.3">
      <c r="A540" t="s">
        <v>1079</v>
      </c>
      <c r="B540" t="s">
        <v>3888</v>
      </c>
      <c r="C540" t="s">
        <v>1080</v>
      </c>
      <c r="D540" t="str">
        <f>HYPERLINK("https://talan.bank.gov.ua/get-user-certificate/o1xrLBjlo_Z8HEwYx5IZ","Завантажити сертифікат")</f>
        <v>Завантажити сертифікат</v>
      </c>
    </row>
    <row r="541" spans="1:4" x14ac:dyDescent="0.3">
      <c r="A541" t="s">
        <v>1081</v>
      </c>
      <c r="B541" t="s">
        <v>3888</v>
      </c>
      <c r="C541" t="s">
        <v>1082</v>
      </c>
      <c r="D541" t="str">
        <f>HYPERLINK("https://talan.bank.gov.ua/get-user-certificate/o1xrLWdml59gZtHOGXX6","Завантажити сертифікат")</f>
        <v>Завантажити сертифікат</v>
      </c>
    </row>
    <row r="542" spans="1:4" x14ac:dyDescent="0.3">
      <c r="A542" t="s">
        <v>1083</v>
      </c>
      <c r="B542" t="s">
        <v>3888</v>
      </c>
      <c r="C542" t="s">
        <v>1084</v>
      </c>
      <c r="D542" t="str">
        <f>HYPERLINK("https://talan.bank.gov.ua/get-user-certificate/o1xrLezHFDZHpgc0_sRJ","Завантажити сертифікат")</f>
        <v>Завантажити сертифікат</v>
      </c>
    </row>
    <row r="543" spans="1:4" x14ac:dyDescent="0.3">
      <c r="A543" t="s">
        <v>1085</v>
      </c>
      <c r="B543" t="s">
        <v>3888</v>
      </c>
      <c r="C543" t="s">
        <v>1086</v>
      </c>
      <c r="D543" t="str">
        <f>HYPERLINK("https://talan.bank.gov.ua/get-user-certificate/o1xrLLF0dXgfpm4m1s2t","Завантажити сертифікат")</f>
        <v>Завантажити сертифікат</v>
      </c>
    </row>
    <row r="544" spans="1:4" x14ac:dyDescent="0.3">
      <c r="A544" t="s">
        <v>1087</v>
      </c>
      <c r="B544" t="s">
        <v>3888</v>
      </c>
      <c r="C544" t="s">
        <v>1088</v>
      </c>
      <c r="D544" t="str">
        <f>HYPERLINK("https://talan.bank.gov.ua/get-user-certificate/o1xrL4Hwkiqqfn8yX9RW","Завантажити сертифікат")</f>
        <v>Завантажити сертифікат</v>
      </c>
    </row>
    <row r="545" spans="1:4" x14ac:dyDescent="0.3">
      <c r="A545" t="s">
        <v>1089</v>
      </c>
      <c r="B545" t="s">
        <v>3888</v>
      </c>
      <c r="C545" t="s">
        <v>1090</v>
      </c>
      <c r="D545" t="str">
        <f>HYPERLINK("https://talan.bank.gov.ua/get-user-certificate/o1xrLtxphIWP6DhttLB3","Завантажити сертифікат")</f>
        <v>Завантажити сертифікат</v>
      </c>
    </row>
    <row r="546" spans="1:4" x14ac:dyDescent="0.3">
      <c r="A546" t="s">
        <v>1091</v>
      </c>
      <c r="B546" t="s">
        <v>3888</v>
      </c>
      <c r="C546" t="s">
        <v>1092</v>
      </c>
      <c r="D546" t="str">
        <f>HYPERLINK("https://talan.bank.gov.ua/get-user-certificate/o1xrL03Yb7OZdMtMtUBT","Завантажити сертифікат")</f>
        <v>Завантажити сертифікат</v>
      </c>
    </row>
    <row r="547" spans="1:4" x14ac:dyDescent="0.3">
      <c r="A547" t="s">
        <v>1093</v>
      </c>
      <c r="B547" t="s">
        <v>3888</v>
      </c>
      <c r="C547" t="s">
        <v>1094</v>
      </c>
      <c r="D547" t="str">
        <f>HYPERLINK("https://talan.bank.gov.ua/get-user-certificate/o1xrLWsp_8Tqd4fAKF5I","Завантажити сертифікат")</f>
        <v>Завантажити сертифікат</v>
      </c>
    </row>
    <row r="548" spans="1:4" x14ac:dyDescent="0.3">
      <c r="A548" t="s">
        <v>1095</v>
      </c>
      <c r="B548" t="s">
        <v>3888</v>
      </c>
      <c r="C548" t="s">
        <v>1096</v>
      </c>
      <c r="D548" t="str">
        <f>HYPERLINK("https://talan.bank.gov.ua/get-user-certificate/o1xrLEKVsjpAvQ_PkQt2","Завантажити сертифікат")</f>
        <v>Завантажити сертифікат</v>
      </c>
    </row>
    <row r="549" spans="1:4" x14ac:dyDescent="0.3">
      <c r="A549" t="s">
        <v>1097</v>
      </c>
      <c r="B549" t="s">
        <v>3888</v>
      </c>
      <c r="C549" t="s">
        <v>1098</v>
      </c>
      <c r="D549" t="str">
        <f>HYPERLINK("https://talan.bank.gov.ua/get-user-certificate/o1xrLSAt90Dd_JW2k7Nc","Завантажити сертифікат")</f>
        <v>Завантажити сертифікат</v>
      </c>
    </row>
    <row r="550" spans="1:4" x14ac:dyDescent="0.3">
      <c r="A550" t="s">
        <v>1099</v>
      </c>
      <c r="B550" t="s">
        <v>3888</v>
      </c>
      <c r="C550" t="s">
        <v>1100</v>
      </c>
      <c r="D550" t="str">
        <f>HYPERLINK("https://talan.bank.gov.ua/get-user-certificate/o1xrLEYIOdlMDoXElUVG","Завантажити сертифікат")</f>
        <v>Завантажити сертифікат</v>
      </c>
    </row>
    <row r="551" spans="1:4" x14ac:dyDescent="0.3">
      <c r="A551" t="s">
        <v>1101</v>
      </c>
      <c r="B551" t="s">
        <v>3888</v>
      </c>
      <c r="C551" t="s">
        <v>1102</v>
      </c>
      <c r="D551" t="str">
        <f>HYPERLINK("https://talan.bank.gov.ua/get-user-certificate/o1xrLXhJrKe1khmVpY9N","Завантажити сертифікат")</f>
        <v>Завантажити сертифікат</v>
      </c>
    </row>
    <row r="552" spans="1:4" x14ac:dyDescent="0.3">
      <c r="A552" t="s">
        <v>1103</v>
      </c>
      <c r="B552" t="s">
        <v>3888</v>
      </c>
      <c r="C552" t="s">
        <v>1104</v>
      </c>
      <c r="D552" t="str">
        <f>HYPERLINK("https://talan.bank.gov.ua/get-user-certificate/o1xrLTD0bF2P6F09HAm5","Завантажити сертифікат")</f>
        <v>Завантажити сертифікат</v>
      </c>
    </row>
    <row r="553" spans="1:4" x14ac:dyDescent="0.3">
      <c r="A553" t="s">
        <v>1105</v>
      </c>
      <c r="B553" t="s">
        <v>3888</v>
      </c>
      <c r="C553" t="s">
        <v>1106</v>
      </c>
      <c r="D553" t="str">
        <f>HYPERLINK("https://talan.bank.gov.ua/get-user-certificate/o1xrLDyWghrriEEBumPY","Завантажити сертифікат")</f>
        <v>Завантажити сертифікат</v>
      </c>
    </row>
    <row r="554" spans="1:4" x14ac:dyDescent="0.3">
      <c r="A554" t="s">
        <v>1107</v>
      </c>
      <c r="B554" t="s">
        <v>3888</v>
      </c>
      <c r="C554" t="s">
        <v>1108</v>
      </c>
      <c r="D554" t="str">
        <f>HYPERLINK("https://talan.bank.gov.ua/get-user-certificate/o1xrL_FeAy22ZgzUxj98","Завантажити сертифікат")</f>
        <v>Завантажити сертифікат</v>
      </c>
    </row>
    <row r="555" spans="1:4" x14ac:dyDescent="0.3">
      <c r="A555" t="s">
        <v>1109</v>
      </c>
      <c r="B555" t="s">
        <v>3888</v>
      </c>
      <c r="C555" t="s">
        <v>1110</v>
      </c>
      <c r="D555" t="str">
        <f>HYPERLINK("https://talan.bank.gov.ua/get-user-certificate/o1xrL2RnI9HHcUpe6CWy","Завантажити сертифікат")</f>
        <v>Завантажити сертифікат</v>
      </c>
    </row>
    <row r="556" spans="1:4" x14ac:dyDescent="0.3">
      <c r="A556" t="s">
        <v>1111</v>
      </c>
      <c r="B556" t="s">
        <v>3888</v>
      </c>
      <c r="C556" t="s">
        <v>1112</v>
      </c>
      <c r="D556" t="str">
        <f>HYPERLINK("https://talan.bank.gov.ua/get-user-certificate/o1xrLPZw5VWZBWJnbdr4","Завантажити сертифікат")</f>
        <v>Завантажити сертифікат</v>
      </c>
    </row>
    <row r="557" spans="1:4" x14ac:dyDescent="0.3">
      <c r="A557" t="s">
        <v>1113</v>
      </c>
      <c r="B557" t="s">
        <v>3888</v>
      </c>
      <c r="C557" t="s">
        <v>1114</v>
      </c>
      <c r="D557" t="str">
        <f>HYPERLINK("https://talan.bank.gov.ua/get-user-certificate/o1xrL3DoLfoNeOl84288","Завантажити сертифікат")</f>
        <v>Завантажити сертифікат</v>
      </c>
    </row>
    <row r="558" spans="1:4" x14ac:dyDescent="0.3">
      <c r="A558" t="s">
        <v>1115</v>
      </c>
      <c r="B558" t="s">
        <v>3888</v>
      </c>
      <c r="C558" t="s">
        <v>1116</v>
      </c>
      <c r="D558" t="str">
        <f>HYPERLINK("https://talan.bank.gov.ua/get-user-certificate/o1xrLsAqiUeG7vpYAMD9","Завантажити сертифікат")</f>
        <v>Завантажити сертифікат</v>
      </c>
    </row>
    <row r="559" spans="1:4" x14ac:dyDescent="0.3">
      <c r="A559" t="s">
        <v>1117</v>
      </c>
      <c r="B559" t="s">
        <v>3888</v>
      </c>
      <c r="C559" t="s">
        <v>1118</v>
      </c>
      <c r="D559" t="str">
        <f>HYPERLINK("https://talan.bank.gov.ua/get-user-certificate/o1xrLpfRM41IxyRxQXIH","Завантажити сертифікат")</f>
        <v>Завантажити сертифікат</v>
      </c>
    </row>
    <row r="560" spans="1:4" x14ac:dyDescent="0.3">
      <c r="A560" t="s">
        <v>1119</v>
      </c>
      <c r="B560" t="s">
        <v>3888</v>
      </c>
      <c r="C560" t="s">
        <v>1120</v>
      </c>
      <c r="D560" t="str">
        <f>HYPERLINK("https://talan.bank.gov.ua/get-user-certificate/o1xrLUEuweMAl_W7tESU","Завантажити сертифікат")</f>
        <v>Завантажити сертифікат</v>
      </c>
    </row>
    <row r="561" spans="1:4" x14ac:dyDescent="0.3">
      <c r="A561" t="s">
        <v>1121</v>
      </c>
      <c r="B561" t="s">
        <v>3888</v>
      </c>
      <c r="C561" t="s">
        <v>1122</v>
      </c>
      <c r="D561" t="str">
        <f>HYPERLINK("https://talan.bank.gov.ua/get-user-certificate/o1xrLcanWJH9IBDlmEaR","Завантажити сертифікат")</f>
        <v>Завантажити сертифікат</v>
      </c>
    </row>
    <row r="562" spans="1:4" x14ac:dyDescent="0.3">
      <c r="A562" t="s">
        <v>1123</v>
      </c>
      <c r="B562" t="s">
        <v>3888</v>
      </c>
      <c r="C562" t="s">
        <v>1124</v>
      </c>
      <c r="D562" t="str">
        <f>HYPERLINK("https://talan.bank.gov.ua/get-user-certificate/o1xrLEK-H4YtI2cRkq_3","Завантажити сертифікат")</f>
        <v>Завантажити сертифікат</v>
      </c>
    </row>
    <row r="563" spans="1:4" x14ac:dyDescent="0.3">
      <c r="A563" t="s">
        <v>1125</v>
      </c>
      <c r="B563" t="s">
        <v>3888</v>
      </c>
      <c r="C563" t="s">
        <v>1126</v>
      </c>
      <c r="D563" t="str">
        <f>HYPERLINK("https://talan.bank.gov.ua/get-user-certificate/o1xrLd1W0rA7AfR3li-P","Завантажити сертифікат")</f>
        <v>Завантажити сертифікат</v>
      </c>
    </row>
    <row r="564" spans="1:4" x14ac:dyDescent="0.3">
      <c r="A564" t="s">
        <v>1127</v>
      </c>
      <c r="B564" t="s">
        <v>3888</v>
      </c>
      <c r="C564" t="s">
        <v>1128</v>
      </c>
      <c r="D564" t="str">
        <f>HYPERLINK("https://talan.bank.gov.ua/get-user-certificate/o1xrLL3Asf7A4oTxz9kx","Завантажити сертифікат")</f>
        <v>Завантажити сертифікат</v>
      </c>
    </row>
    <row r="565" spans="1:4" x14ac:dyDescent="0.3">
      <c r="A565" t="s">
        <v>1129</v>
      </c>
      <c r="B565" t="s">
        <v>3888</v>
      </c>
      <c r="C565" t="s">
        <v>1130</v>
      </c>
      <c r="D565" t="str">
        <f>HYPERLINK("https://talan.bank.gov.ua/get-user-certificate/o1xrLKwLmw8SdQYk29Nr","Завантажити сертифікат")</f>
        <v>Завантажити сертифікат</v>
      </c>
    </row>
    <row r="566" spans="1:4" x14ac:dyDescent="0.3">
      <c r="A566" t="s">
        <v>1131</v>
      </c>
      <c r="B566" t="s">
        <v>3888</v>
      </c>
      <c r="C566" t="s">
        <v>1132</v>
      </c>
      <c r="D566" t="str">
        <f>HYPERLINK("https://talan.bank.gov.ua/get-user-certificate/o1xrLH4TL8Zh1tGzxyQ8","Завантажити сертифікат")</f>
        <v>Завантажити сертифікат</v>
      </c>
    </row>
    <row r="567" spans="1:4" x14ac:dyDescent="0.3">
      <c r="A567" t="s">
        <v>1133</v>
      </c>
      <c r="B567" t="s">
        <v>3888</v>
      </c>
      <c r="C567" t="s">
        <v>1134</v>
      </c>
      <c r="D567" t="str">
        <f>HYPERLINK("https://talan.bank.gov.ua/get-user-certificate/o1xrLLZFSUkUJ4Ix-uxd","Завантажити сертифікат")</f>
        <v>Завантажити сертифікат</v>
      </c>
    </row>
    <row r="568" spans="1:4" x14ac:dyDescent="0.3">
      <c r="A568" t="s">
        <v>1135</v>
      </c>
      <c r="B568" t="s">
        <v>3888</v>
      </c>
      <c r="C568" t="s">
        <v>1136</v>
      </c>
      <c r="D568" t="str">
        <f>HYPERLINK("https://talan.bank.gov.ua/get-user-certificate/o1xrLIctrwzORQfaSEUW","Завантажити сертифікат")</f>
        <v>Завантажити сертифікат</v>
      </c>
    </row>
    <row r="569" spans="1:4" x14ac:dyDescent="0.3">
      <c r="A569" t="s">
        <v>1137</v>
      </c>
      <c r="B569" t="s">
        <v>3888</v>
      </c>
      <c r="C569" t="s">
        <v>1138</v>
      </c>
      <c r="D569" t="str">
        <f>HYPERLINK("https://talan.bank.gov.ua/get-user-certificate/o1xrLKwEqsIU4RXRymIc","Завантажити сертифікат")</f>
        <v>Завантажити сертифікат</v>
      </c>
    </row>
    <row r="570" spans="1:4" x14ac:dyDescent="0.3">
      <c r="A570" t="s">
        <v>1139</v>
      </c>
      <c r="B570" t="s">
        <v>3888</v>
      </c>
      <c r="C570" t="s">
        <v>1140</v>
      </c>
      <c r="D570" t="str">
        <f>HYPERLINK("https://talan.bank.gov.ua/get-user-certificate/o1xrLTw-w7OFAEjm8Q1q","Завантажити сертифікат")</f>
        <v>Завантажити сертифікат</v>
      </c>
    </row>
    <row r="571" spans="1:4" x14ac:dyDescent="0.3">
      <c r="A571" t="s">
        <v>1141</v>
      </c>
      <c r="B571" t="s">
        <v>3888</v>
      </c>
      <c r="C571" t="s">
        <v>1142</v>
      </c>
      <c r="D571" t="str">
        <f>HYPERLINK("https://talan.bank.gov.ua/get-user-certificate/o1xrLc_qPb6rTtOoNJ7t","Завантажити сертифікат")</f>
        <v>Завантажити сертифікат</v>
      </c>
    </row>
    <row r="572" spans="1:4" x14ac:dyDescent="0.3">
      <c r="A572" t="s">
        <v>1143</v>
      </c>
      <c r="B572" t="s">
        <v>3888</v>
      </c>
      <c r="C572" t="s">
        <v>1144</v>
      </c>
      <c r="D572" t="str">
        <f>HYPERLINK("https://talan.bank.gov.ua/get-user-certificate/o1xrLQ_K34tBpxaru0oH","Завантажити сертифікат")</f>
        <v>Завантажити сертифікат</v>
      </c>
    </row>
    <row r="573" spans="1:4" x14ac:dyDescent="0.3">
      <c r="A573" t="s">
        <v>1145</v>
      </c>
      <c r="B573" t="s">
        <v>3888</v>
      </c>
      <c r="C573" t="s">
        <v>1146</v>
      </c>
      <c r="D573" t="str">
        <f>HYPERLINK("https://talan.bank.gov.ua/get-user-certificate/o1xrLG8OGxvTmrpA8yl9","Завантажити сертифікат")</f>
        <v>Завантажити сертифікат</v>
      </c>
    </row>
    <row r="574" spans="1:4" x14ac:dyDescent="0.3">
      <c r="A574" t="s">
        <v>1147</v>
      </c>
      <c r="B574" t="s">
        <v>3888</v>
      </c>
      <c r="C574" t="s">
        <v>1148</v>
      </c>
      <c r="D574" t="str">
        <f>HYPERLINK("https://talan.bank.gov.ua/get-user-certificate/o1xrLuJ6Eraak7fUjPwe","Завантажити сертифікат")</f>
        <v>Завантажити сертифікат</v>
      </c>
    </row>
    <row r="575" spans="1:4" x14ac:dyDescent="0.3">
      <c r="A575" t="s">
        <v>1149</v>
      </c>
      <c r="B575" t="s">
        <v>3888</v>
      </c>
      <c r="C575" t="s">
        <v>1150</v>
      </c>
      <c r="D575" t="str">
        <f>HYPERLINK("https://talan.bank.gov.ua/get-user-certificate/o1xrLwhGU2xOryUKJtFf","Завантажити сертифікат")</f>
        <v>Завантажити сертифікат</v>
      </c>
    </row>
    <row r="576" spans="1:4" x14ac:dyDescent="0.3">
      <c r="A576" t="s">
        <v>1151</v>
      </c>
      <c r="B576" t="s">
        <v>3888</v>
      </c>
      <c r="C576" t="s">
        <v>1152</v>
      </c>
      <c r="D576" t="str">
        <f>HYPERLINK("https://talan.bank.gov.ua/get-user-certificate/o1xrLmahaY5A4qFdjpDs","Завантажити сертифікат")</f>
        <v>Завантажити сертифікат</v>
      </c>
    </row>
    <row r="577" spans="1:4" x14ac:dyDescent="0.3">
      <c r="A577" t="s">
        <v>1153</v>
      </c>
      <c r="B577" t="s">
        <v>3888</v>
      </c>
      <c r="C577" t="s">
        <v>1154</v>
      </c>
      <c r="D577" t="str">
        <f>HYPERLINK("https://talan.bank.gov.ua/get-user-certificate/o1xrL-ErtW63gfvUKjrp","Завантажити сертифікат")</f>
        <v>Завантажити сертифікат</v>
      </c>
    </row>
    <row r="578" spans="1:4" x14ac:dyDescent="0.3">
      <c r="A578" t="s">
        <v>1155</v>
      </c>
      <c r="B578" t="s">
        <v>3888</v>
      </c>
      <c r="C578" t="s">
        <v>1156</v>
      </c>
      <c r="D578" t="str">
        <f>HYPERLINK("https://talan.bank.gov.ua/get-user-certificate/o1xrL2s5X_-LHKZAvrCC","Завантажити сертифікат")</f>
        <v>Завантажити сертифікат</v>
      </c>
    </row>
    <row r="579" spans="1:4" x14ac:dyDescent="0.3">
      <c r="A579" t="s">
        <v>1157</v>
      </c>
      <c r="B579" t="s">
        <v>3888</v>
      </c>
      <c r="C579" t="s">
        <v>1158</v>
      </c>
      <c r="D579" t="str">
        <f>HYPERLINK("https://talan.bank.gov.ua/get-user-certificate/o1xrLPmYl-eHFMq1zuBL","Завантажити сертифікат")</f>
        <v>Завантажити сертифікат</v>
      </c>
    </row>
    <row r="580" spans="1:4" x14ac:dyDescent="0.3">
      <c r="A580" t="s">
        <v>1159</v>
      </c>
      <c r="B580" t="s">
        <v>3888</v>
      </c>
      <c r="C580" t="s">
        <v>1160</v>
      </c>
      <c r="D580" t="str">
        <f>HYPERLINK("https://talan.bank.gov.ua/get-user-certificate/o1xrL63OHp3Gr3-EN4fN","Завантажити сертифікат")</f>
        <v>Завантажити сертифікат</v>
      </c>
    </row>
    <row r="581" spans="1:4" x14ac:dyDescent="0.3">
      <c r="A581" t="s">
        <v>1161</v>
      </c>
      <c r="B581" t="s">
        <v>3888</v>
      </c>
      <c r="C581" t="s">
        <v>1162</v>
      </c>
      <c r="D581" t="str">
        <f>HYPERLINK("https://talan.bank.gov.ua/get-user-certificate/o1xrLCo5s3zmfGth8r1N","Завантажити сертифікат")</f>
        <v>Завантажити сертифікат</v>
      </c>
    </row>
    <row r="582" spans="1:4" x14ac:dyDescent="0.3">
      <c r="A582" t="s">
        <v>1163</v>
      </c>
      <c r="B582" t="s">
        <v>3888</v>
      </c>
      <c r="C582" t="s">
        <v>1164</v>
      </c>
      <c r="D582" t="str">
        <f>HYPERLINK("https://talan.bank.gov.ua/get-user-certificate/o1xrLc9lN-yug8fi9PTb","Завантажити сертифікат")</f>
        <v>Завантажити сертифікат</v>
      </c>
    </row>
    <row r="583" spans="1:4" x14ac:dyDescent="0.3">
      <c r="A583" t="s">
        <v>1165</v>
      </c>
      <c r="B583" t="s">
        <v>3888</v>
      </c>
      <c r="C583" t="s">
        <v>1166</v>
      </c>
      <c r="D583" t="str">
        <f>HYPERLINK("https://talan.bank.gov.ua/get-user-certificate/o1xrLZuvsZdC7mE7db2D","Завантажити сертифікат")</f>
        <v>Завантажити сертифікат</v>
      </c>
    </row>
    <row r="584" spans="1:4" x14ac:dyDescent="0.3">
      <c r="A584" t="s">
        <v>1167</v>
      </c>
      <c r="B584" t="s">
        <v>3888</v>
      </c>
      <c r="C584" t="s">
        <v>1168</v>
      </c>
      <c r="D584" t="str">
        <f>HYPERLINK("https://talan.bank.gov.ua/get-user-certificate/o1xrL6zae2Z3d4yohFF9","Завантажити сертифікат")</f>
        <v>Завантажити сертифікат</v>
      </c>
    </row>
    <row r="585" spans="1:4" x14ac:dyDescent="0.3">
      <c r="A585" t="s">
        <v>1169</v>
      </c>
      <c r="B585" t="s">
        <v>3888</v>
      </c>
      <c r="C585" t="s">
        <v>1170</v>
      </c>
      <c r="D585" t="str">
        <f>HYPERLINK("https://talan.bank.gov.ua/get-user-certificate/o1xrL9--pxuwzy_KfZA-","Завантажити сертифікат")</f>
        <v>Завантажити сертифікат</v>
      </c>
    </row>
    <row r="586" spans="1:4" x14ac:dyDescent="0.3">
      <c r="A586" t="s">
        <v>1171</v>
      </c>
      <c r="B586" t="s">
        <v>3888</v>
      </c>
      <c r="C586" t="s">
        <v>1172</v>
      </c>
      <c r="D586" t="str">
        <f>HYPERLINK("https://talan.bank.gov.ua/get-user-certificate/o1xrLd5d2ka90NqLW8_M","Завантажити сертифікат")</f>
        <v>Завантажити сертифікат</v>
      </c>
    </row>
    <row r="587" spans="1:4" x14ac:dyDescent="0.3">
      <c r="A587" t="s">
        <v>1173</v>
      </c>
      <c r="B587" t="s">
        <v>3888</v>
      </c>
      <c r="C587" t="s">
        <v>1174</v>
      </c>
      <c r="D587" t="str">
        <f>HYPERLINK("https://talan.bank.gov.ua/get-user-certificate/o1xrL_r3sXBzC7uAz5a6","Завантажити сертифікат")</f>
        <v>Завантажити сертифікат</v>
      </c>
    </row>
    <row r="588" spans="1:4" x14ac:dyDescent="0.3">
      <c r="A588" t="s">
        <v>1175</v>
      </c>
      <c r="B588" t="s">
        <v>3888</v>
      </c>
      <c r="C588" t="s">
        <v>1176</v>
      </c>
      <c r="D588" t="str">
        <f>HYPERLINK("https://talan.bank.gov.ua/get-user-certificate/o1xrLKthyzmOtk87Zto8","Завантажити сертифікат")</f>
        <v>Завантажити сертифікат</v>
      </c>
    </row>
    <row r="589" spans="1:4" x14ac:dyDescent="0.3">
      <c r="A589" t="s">
        <v>1177</v>
      </c>
      <c r="B589" t="s">
        <v>3888</v>
      </c>
      <c r="C589" t="s">
        <v>1178</v>
      </c>
      <c r="D589" t="str">
        <f>HYPERLINK("https://talan.bank.gov.ua/get-user-certificate/o1xrL7AOVpQw70q4D-73","Завантажити сертифікат")</f>
        <v>Завантажити сертифікат</v>
      </c>
    </row>
    <row r="590" spans="1:4" x14ac:dyDescent="0.3">
      <c r="A590" t="s">
        <v>1179</v>
      </c>
      <c r="B590" t="s">
        <v>3888</v>
      </c>
      <c r="C590" t="s">
        <v>1180</v>
      </c>
      <c r="D590" t="str">
        <f>HYPERLINK("https://talan.bank.gov.ua/get-user-certificate/o1xrLsRMCin02VY0ThS2","Завантажити сертифікат")</f>
        <v>Завантажити сертифікат</v>
      </c>
    </row>
    <row r="591" spans="1:4" x14ac:dyDescent="0.3">
      <c r="A591" t="s">
        <v>1181</v>
      </c>
      <c r="B591" t="s">
        <v>3888</v>
      </c>
      <c r="C591" t="s">
        <v>1182</v>
      </c>
      <c r="D591" t="str">
        <f>HYPERLINK("https://talan.bank.gov.ua/get-user-certificate/o1xrLpwrERddRTdg_T0W","Завантажити сертифікат")</f>
        <v>Завантажити сертифікат</v>
      </c>
    </row>
    <row r="592" spans="1:4" x14ac:dyDescent="0.3">
      <c r="A592" t="s">
        <v>1183</v>
      </c>
      <c r="B592" t="s">
        <v>3888</v>
      </c>
      <c r="C592" t="s">
        <v>1184</v>
      </c>
      <c r="D592" t="str">
        <f>HYPERLINK("https://talan.bank.gov.ua/get-user-certificate/o1xrLoUTM-QPlJtV6kyh","Завантажити сертифікат")</f>
        <v>Завантажити сертифікат</v>
      </c>
    </row>
    <row r="593" spans="1:4" x14ac:dyDescent="0.3">
      <c r="A593" t="s">
        <v>1185</v>
      </c>
      <c r="B593" t="s">
        <v>3888</v>
      </c>
      <c r="C593" t="s">
        <v>1186</v>
      </c>
      <c r="D593" t="str">
        <f>HYPERLINK("https://talan.bank.gov.ua/get-user-certificate/o1xrLqr41-J5LKufDIw-","Завантажити сертифікат")</f>
        <v>Завантажити сертифікат</v>
      </c>
    </row>
    <row r="594" spans="1:4" x14ac:dyDescent="0.3">
      <c r="A594" t="s">
        <v>1187</v>
      </c>
      <c r="B594" t="s">
        <v>3888</v>
      </c>
      <c r="C594" t="s">
        <v>1188</v>
      </c>
      <c r="D594" t="str">
        <f>HYPERLINK("https://talan.bank.gov.ua/get-user-certificate/o1xrLj1G6bCSmX2iV4jD","Завантажити сертифікат")</f>
        <v>Завантажити сертифікат</v>
      </c>
    </row>
    <row r="595" spans="1:4" x14ac:dyDescent="0.3">
      <c r="A595" t="s">
        <v>1189</v>
      </c>
      <c r="B595" t="s">
        <v>3888</v>
      </c>
      <c r="C595" t="s">
        <v>1190</v>
      </c>
      <c r="D595" t="str">
        <f>HYPERLINK("https://talan.bank.gov.ua/get-user-certificate/o1xrLZ-Nnvq-styStrnk","Завантажити сертифікат")</f>
        <v>Завантажити сертифікат</v>
      </c>
    </row>
    <row r="596" spans="1:4" x14ac:dyDescent="0.3">
      <c r="A596" t="s">
        <v>1191</v>
      </c>
      <c r="B596" t="s">
        <v>3888</v>
      </c>
      <c r="C596" t="s">
        <v>1192</v>
      </c>
      <c r="D596" t="str">
        <f>HYPERLINK("https://talan.bank.gov.ua/get-user-certificate/o1xrLozqsjehQfuNpmLF","Завантажити сертифікат")</f>
        <v>Завантажити сертифікат</v>
      </c>
    </row>
    <row r="597" spans="1:4" x14ac:dyDescent="0.3">
      <c r="A597" t="s">
        <v>1193</v>
      </c>
      <c r="B597" t="s">
        <v>3888</v>
      </c>
      <c r="C597" t="s">
        <v>1194</v>
      </c>
      <c r="D597" t="str">
        <f>HYPERLINK("https://talan.bank.gov.ua/get-user-certificate/o1xrLVuSimWiDxmDrYPK","Завантажити сертифікат")</f>
        <v>Завантажити сертифікат</v>
      </c>
    </row>
    <row r="598" spans="1:4" x14ac:dyDescent="0.3">
      <c r="A598" t="s">
        <v>1195</v>
      </c>
      <c r="B598" t="s">
        <v>3888</v>
      </c>
      <c r="C598" t="s">
        <v>1196</v>
      </c>
      <c r="D598" t="str">
        <f>HYPERLINK("https://talan.bank.gov.ua/get-user-certificate/o1xrLTT8edMHz8x-M1yk","Завантажити сертифікат")</f>
        <v>Завантажити сертифікат</v>
      </c>
    </row>
    <row r="599" spans="1:4" x14ac:dyDescent="0.3">
      <c r="A599" t="s">
        <v>1197</v>
      </c>
      <c r="B599" t="s">
        <v>3888</v>
      </c>
      <c r="C599" t="s">
        <v>1198</v>
      </c>
      <c r="D599" t="str">
        <f>HYPERLINK("https://talan.bank.gov.ua/get-user-certificate/o1xrL8AyiLSuY5JtOUkm","Завантажити сертифікат")</f>
        <v>Завантажити сертифікат</v>
      </c>
    </row>
    <row r="600" spans="1:4" x14ac:dyDescent="0.3">
      <c r="A600" t="s">
        <v>1199</v>
      </c>
      <c r="B600" t="s">
        <v>3888</v>
      </c>
      <c r="C600" t="s">
        <v>1200</v>
      </c>
      <c r="D600" t="str">
        <f>HYPERLINK("https://talan.bank.gov.ua/get-user-certificate/o1xrLxmmTf8ZKPLcgpXg","Завантажити сертифікат")</f>
        <v>Завантажити сертифікат</v>
      </c>
    </row>
    <row r="601" spans="1:4" x14ac:dyDescent="0.3">
      <c r="A601" t="s">
        <v>1201</v>
      </c>
      <c r="B601" t="s">
        <v>3888</v>
      </c>
      <c r="C601" t="s">
        <v>1202</v>
      </c>
      <c r="D601" t="str">
        <f>HYPERLINK("https://talan.bank.gov.ua/get-user-certificate/o1xrLIMvnXKFMkdUpjkk","Завантажити сертифікат")</f>
        <v>Завантажити сертифікат</v>
      </c>
    </row>
    <row r="602" spans="1:4" x14ac:dyDescent="0.3">
      <c r="A602" t="s">
        <v>1203</v>
      </c>
      <c r="B602" t="s">
        <v>3888</v>
      </c>
      <c r="C602" t="s">
        <v>1204</v>
      </c>
      <c r="D602" t="str">
        <f>HYPERLINK("https://talan.bank.gov.ua/get-user-certificate/o1xrLdzccmFseSh2OaQZ","Завантажити сертифікат")</f>
        <v>Завантажити сертифікат</v>
      </c>
    </row>
    <row r="603" spans="1:4" x14ac:dyDescent="0.3">
      <c r="A603" t="s">
        <v>1205</v>
      </c>
      <c r="B603" t="s">
        <v>3888</v>
      </c>
      <c r="C603" t="s">
        <v>1206</v>
      </c>
      <c r="D603" t="str">
        <f>HYPERLINK("https://talan.bank.gov.ua/get-user-certificate/o1xrLvSd6o2L5jRPuwyG","Завантажити сертифікат")</f>
        <v>Завантажити сертифікат</v>
      </c>
    </row>
    <row r="604" spans="1:4" x14ac:dyDescent="0.3">
      <c r="A604" t="s">
        <v>1207</v>
      </c>
      <c r="B604" t="s">
        <v>3888</v>
      </c>
      <c r="C604" t="s">
        <v>1208</v>
      </c>
      <c r="D604" t="str">
        <f>HYPERLINK("https://talan.bank.gov.ua/get-user-certificate/o1xrLQCc-jZjVzMIyIR8","Завантажити сертифікат")</f>
        <v>Завантажити сертифікат</v>
      </c>
    </row>
    <row r="605" spans="1:4" x14ac:dyDescent="0.3">
      <c r="A605" t="s">
        <v>1209</v>
      </c>
      <c r="B605" t="s">
        <v>3888</v>
      </c>
      <c r="C605" t="s">
        <v>1210</v>
      </c>
      <c r="D605" t="str">
        <f>HYPERLINK("https://talan.bank.gov.ua/get-user-certificate/o1xrLxwZB3EqMbbxFZM_","Завантажити сертифікат")</f>
        <v>Завантажити сертифікат</v>
      </c>
    </row>
    <row r="606" spans="1:4" x14ac:dyDescent="0.3">
      <c r="A606" t="s">
        <v>1211</v>
      </c>
      <c r="B606" t="s">
        <v>3888</v>
      </c>
      <c r="C606" t="s">
        <v>1212</v>
      </c>
      <c r="D606" t="str">
        <f>HYPERLINK("https://talan.bank.gov.ua/get-user-certificate/o1xrLvLKydsd9M6qv0Ra","Завантажити сертифікат")</f>
        <v>Завантажити сертифікат</v>
      </c>
    </row>
    <row r="607" spans="1:4" x14ac:dyDescent="0.3">
      <c r="A607" t="s">
        <v>1213</v>
      </c>
      <c r="B607" t="s">
        <v>3888</v>
      </c>
      <c r="C607" t="s">
        <v>1214</v>
      </c>
      <c r="D607" t="str">
        <f>HYPERLINK("https://talan.bank.gov.ua/get-user-certificate/o1xrL8PWb2nvbVFQ-kdb","Завантажити сертифікат")</f>
        <v>Завантажити сертифікат</v>
      </c>
    </row>
    <row r="608" spans="1:4" x14ac:dyDescent="0.3">
      <c r="A608" t="s">
        <v>1215</v>
      </c>
      <c r="B608" t="s">
        <v>3888</v>
      </c>
      <c r="C608" t="s">
        <v>1216</v>
      </c>
      <c r="D608" t="str">
        <f>HYPERLINK("https://talan.bank.gov.ua/get-user-certificate/o1xrL5YV6fVxBlFwwLX9","Завантажити сертифікат")</f>
        <v>Завантажити сертифікат</v>
      </c>
    </row>
    <row r="609" spans="1:4" x14ac:dyDescent="0.3">
      <c r="A609" t="s">
        <v>1217</v>
      </c>
      <c r="B609" t="s">
        <v>3888</v>
      </c>
      <c r="C609" t="s">
        <v>1218</v>
      </c>
      <c r="D609" t="str">
        <f>HYPERLINK("https://talan.bank.gov.ua/get-user-certificate/o1xrLWD-bobett2U3TYG","Завантажити сертифікат")</f>
        <v>Завантажити сертифікат</v>
      </c>
    </row>
    <row r="610" spans="1:4" x14ac:dyDescent="0.3">
      <c r="A610" t="s">
        <v>1219</v>
      </c>
      <c r="B610" t="s">
        <v>3888</v>
      </c>
      <c r="C610" t="s">
        <v>1220</v>
      </c>
      <c r="D610" t="str">
        <f>HYPERLINK("https://talan.bank.gov.ua/get-user-certificate/o1xrLe08fY3ykFaiQvr6","Завантажити сертифікат")</f>
        <v>Завантажити сертифікат</v>
      </c>
    </row>
    <row r="611" spans="1:4" x14ac:dyDescent="0.3">
      <c r="A611" t="s">
        <v>1221</v>
      </c>
      <c r="B611" t="s">
        <v>3888</v>
      </c>
      <c r="C611" t="s">
        <v>1222</v>
      </c>
      <c r="D611" t="str">
        <f>HYPERLINK("https://talan.bank.gov.ua/get-user-certificate/o1xrL79MXbfXNKx5MeNz","Завантажити сертифікат")</f>
        <v>Завантажити сертифікат</v>
      </c>
    </row>
    <row r="612" spans="1:4" x14ac:dyDescent="0.3">
      <c r="A612" t="s">
        <v>1223</v>
      </c>
      <c r="B612" t="s">
        <v>3888</v>
      </c>
      <c r="C612" t="s">
        <v>1224</v>
      </c>
      <c r="D612" t="str">
        <f>HYPERLINK("https://talan.bank.gov.ua/get-user-certificate/o1xrL8T2gClmf9WOw5zx","Завантажити сертифікат")</f>
        <v>Завантажити сертифікат</v>
      </c>
    </row>
    <row r="613" spans="1:4" x14ac:dyDescent="0.3">
      <c r="A613" t="s">
        <v>1225</v>
      </c>
      <c r="B613" t="s">
        <v>3888</v>
      </c>
      <c r="C613" t="s">
        <v>1226</v>
      </c>
      <c r="D613" t="str">
        <f>HYPERLINK("https://talan.bank.gov.ua/get-user-certificate/o1xrLvtqX8ALoV-Pk3WZ","Завантажити сертифікат")</f>
        <v>Завантажити сертифікат</v>
      </c>
    </row>
    <row r="614" spans="1:4" x14ac:dyDescent="0.3">
      <c r="A614" t="s">
        <v>1227</v>
      </c>
      <c r="B614" t="s">
        <v>3888</v>
      </c>
      <c r="C614" t="s">
        <v>1228</v>
      </c>
      <c r="D614" t="str">
        <f>HYPERLINK("https://talan.bank.gov.ua/get-user-certificate/o1xrL0eZefBVgXuBusmS","Завантажити сертифікат")</f>
        <v>Завантажити сертифікат</v>
      </c>
    </row>
    <row r="615" spans="1:4" x14ac:dyDescent="0.3">
      <c r="A615" t="s">
        <v>1229</v>
      </c>
      <c r="B615" t="s">
        <v>3888</v>
      </c>
      <c r="C615" t="s">
        <v>1230</v>
      </c>
      <c r="D615" t="str">
        <f>HYPERLINK("https://talan.bank.gov.ua/get-user-certificate/o1xrL1Crjfn426gIsDMZ","Завантажити сертифікат")</f>
        <v>Завантажити сертифікат</v>
      </c>
    </row>
    <row r="616" spans="1:4" x14ac:dyDescent="0.3">
      <c r="A616" t="s">
        <v>1231</v>
      </c>
      <c r="B616" t="s">
        <v>3888</v>
      </c>
      <c r="C616" t="s">
        <v>1232</v>
      </c>
      <c r="D616" t="str">
        <f>HYPERLINK("https://talan.bank.gov.ua/get-user-certificate/o1xrLq2fs_HPqsz_GhTw","Завантажити сертифікат")</f>
        <v>Завантажити сертифікат</v>
      </c>
    </row>
    <row r="617" spans="1:4" x14ac:dyDescent="0.3">
      <c r="A617" t="s">
        <v>1233</v>
      </c>
      <c r="B617" t="s">
        <v>3888</v>
      </c>
      <c r="C617" t="s">
        <v>1234</v>
      </c>
      <c r="D617" t="str">
        <f>HYPERLINK("https://talan.bank.gov.ua/get-user-certificate/o1xrL40BJ6N74jLLFux1","Завантажити сертифікат")</f>
        <v>Завантажити сертифікат</v>
      </c>
    </row>
    <row r="618" spans="1:4" x14ac:dyDescent="0.3">
      <c r="A618" t="s">
        <v>1235</v>
      </c>
      <c r="B618" t="s">
        <v>3888</v>
      </c>
      <c r="C618" t="s">
        <v>1236</v>
      </c>
      <c r="D618" t="str">
        <f>HYPERLINK("https://talan.bank.gov.ua/get-user-certificate/o1xrLLsxN1dfukgyB_t-","Завантажити сертифікат")</f>
        <v>Завантажити сертифікат</v>
      </c>
    </row>
    <row r="619" spans="1:4" x14ac:dyDescent="0.3">
      <c r="A619" t="s">
        <v>1237</v>
      </c>
      <c r="B619" t="s">
        <v>3888</v>
      </c>
      <c r="C619" t="s">
        <v>1238</v>
      </c>
      <c r="D619" t="str">
        <f>HYPERLINK("https://talan.bank.gov.ua/get-user-certificate/o1xrLFsQZcIK69AtAUiJ","Завантажити сертифікат")</f>
        <v>Завантажити сертифікат</v>
      </c>
    </row>
    <row r="620" spans="1:4" x14ac:dyDescent="0.3">
      <c r="A620" t="s">
        <v>1239</v>
      </c>
      <c r="B620" t="s">
        <v>3888</v>
      </c>
      <c r="C620" t="s">
        <v>1240</v>
      </c>
      <c r="D620" t="str">
        <f>HYPERLINK("https://talan.bank.gov.ua/get-user-certificate/o1xrLZFNFxzFCLY3kgzg","Завантажити сертифікат")</f>
        <v>Завантажити сертифікат</v>
      </c>
    </row>
    <row r="621" spans="1:4" x14ac:dyDescent="0.3">
      <c r="A621" t="s">
        <v>1241</v>
      </c>
      <c r="B621" t="s">
        <v>3888</v>
      </c>
      <c r="C621" t="s">
        <v>1242</v>
      </c>
      <c r="D621" t="str">
        <f>HYPERLINK("https://talan.bank.gov.ua/get-user-certificate/o1xrLGQfrFx8V1na4nff","Завантажити сертифікат")</f>
        <v>Завантажити сертифікат</v>
      </c>
    </row>
    <row r="622" spans="1:4" x14ac:dyDescent="0.3">
      <c r="A622" t="s">
        <v>1243</v>
      </c>
      <c r="B622" t="s">
        <v>3888</v>
      </c>
      <c r="C622" t="s">
        <v>1244</v>
      </c>
      <c r="D622" t="str">
        <f>HYPERLINK("https://talan.bank.gov.ua/get-user-certificate/o1xrLv6AnYffbd08gjMg","Завантажити сертифікат")</f>
        <v>Завантажити сертифікат</v>
      </c>
    </row>
    <row r="623" spans="1:4" x14ac:dyDescent="0.3">
      <c r="A623" t="s">
        <v>1245</v>
      </c>
      <c r="B623" t="s">
        <v>3888</v>
      </c>
      <c r="C623" t="s">
        <v>1246</v>
      </c>
      <c r="D623" t="str">
        <f>HYPERLINK("https://talan.bank.gov.ua/get-user-certificate/o1xrLBn6IyK7oMcseO-6","Завантажити сертифікат")</f>
        <v>Завантажити сертифікат</v>
      </c>
    </row>
    <row r="624" spans="1:4" x14ac:dyDescent="0.3">
      <c r="A624" t="s">
        <v>1247</v>
      </c>
      <c r="B624" t="s">
        <v>3888</v>
      </c>
      <c r="C624" t="s">
        <v>1248</v>
      </c>
      <c r="D624" t="str">
        <f>HYPERLINK("https://talan.bank.gov.ua/get-user-certificate/o1xrLXb8WTWOaKC-VxTO","Завантажити сертифікат")</f>
        <v>Завантажити сертифікат</v>
      </c>
    </row>
    <row r="625" spans="1:4" x14ac:dyDescent="0.3">
      <c r="A625" t="s">
        <v>1249</v>
      </c>
      <c r="B625" t="s">
        <v>3888</v>
      </c>
      <c r="C625" t="s">
        <v>1250</v>
      </c>
      <c r="D625" t="str">
        <f>HYPERLINK("https://talan.bank.gov.ua/get-user-certificate/o1xrLfoT5rjlG7FaVgoF","Завантажити сертифікат")</f>
        <v>Завантажити сертифікат</v>
      </c>
    </row>
    <row r="626" spans="1:4" x14ac:dyDescent="0.3">
      <c r="A626" t="s">
        <v>1251</v>
      </c>
      <c r="B626" t="s">
        <v>3888</v>
      </c>
      <c r="C626" t="s">
        <v>1252</v>
      </c>
      <c r="D626" t="str">
        <f>HYPERLINK("https://talan.bank.gov.ua/get-user-certificate/o1xrLDHvIGn0v0e_4jKO","Завантажити сертифікат")</f>
        <v>Завантажити сертифікат</v>
      </c>
    </row>
    <row r="627" spans="1:4" x14ac:dyDescent="0.3">
      <c r="A627" t="s">
        <v>1253</v>
      </c>
      <c r="B627" t="s">
        <v>3888</v>
      </c>
      <c r="C627" t="s">
        <v>1254</v>
      </c>
      <c r="D627" t="str">
        <f>HYPERLINK("https://talan.bank.gov.ua/get-user-certificate/o1xrLiPovMS277M1JDz3","Завантажити сертифікат")</f>
        <v>Завантажити сертифікат</v>
      </c>
    </row>
    <row r="628" spans="1:4" x14ac:dyDescent="0.3">
      <c r="A628" t="s">
        <v>1255</v>
      </c>
      <c r="B628" t="s">
        <v>3888</v>
      </c>
      <c r="C628" t="s">
        <v>1256</v>
      </c>
      <c r="D628" t="str">
        <f>HYPERLINK("https://talan.bank.gov.ua/get-user-certificate/o1xrL4C8boW7ehuvZoLs","Завантажити сертифікат")</f>
        <v>Завантажити сертифікат</v>
      </c>
    </row>
    <row r="629" spans="1:4" x14ac:dyDescent="0.3">
      <c r="A629" t="s">
        <v>1257</v>
      </c>
      <c r="B629" t="s">
        <v>3888</v>
      </c>
      <c r="C629" t="s">
        <v>1258</v>
      </c>
      <c r="D629" t="str">
        <f>HYPERLINK("https://talan.bank.gov.ua/get-user-certificate/o1xrLh1p3IVdD6EzGacd","Завантажити сертифікат")</f>
        <v>Завантажити сертифікат</v>
      </c>
    </row>
    <row r="630" spans="1:4" x14ac:dyDescent="0.3">
      <c r="A630" t="s">
        <v>1259</v>
      </c>
      <c r="B630" t="s">
        <v>3888</v>
      </c>
      <c r="C630" t="s">
        <v>1260</v>
      </c>
      <c r="D630" t="str">
        <f>HYPERLINK("https://talan.bank.gov.ua/get-user-certificate/o1xrLxrhNOBqEmSQMEHo","Завантажити сертифікат")</f>
        <v>Завантажити сертифікат</v>
      </c>
    </row>
    <row r="631" spans="1:4" x14ac:dyDescent="0.3">
      <c r="A631" t="s">
        <v>1261</v>
      </c>
      <c r="B631" t="s">
        <v>3888</v>
      </c>
      <c r="C631" t="s">
        <v>1262</v>
      </c>
      <c r="D631" t="str">
        <f>HYPERLINK("https://talan.bank.gov.ua/get-user-certificate/o1xrLDkb7LbYJfXwbyll","Завантажити сертифікат")</f>
        <v>Завантажити сертифікат</v>
      </c>
    </row>
    <row r="632" spans="1:4" x14ac:dyDescent="0.3">
      <c r="A632" t="s">
        <v>1263</v>
      </c>
      <c r="B632" t="s">
        <v>3888</v>
      </c>
      <c r="C632" t="s">
        <v>1264</v>
      </c>
      <c r="D632" t="str">
        <f>HYPERLINK("https://talan.bank.gov.ua/get-user-certificate/o1xrLHwqb1But7w2CWPF","Завантажити сертифікат")</f>
        <v>Завантажити сертифікат</v>
      </c>
    </row>
    <row r="633" spans="1:4" x14ac:dyDescent="0.3">
      <c r="A633" t="s">
        <v>1265</v>
      </c>
      <c r="B633" t="s">
        <v>3888</v>
      </c>
      <c r="C633" t="s">
        <v>1266</v>
      </c>
      <c r="D633" t="str">
        <f>HYPERLINK("https://talan.bank.gov.ua/get-user-certificate/o1xrLez2Nt9ntzNNew2a","Завантажити сертифікат")</f>
        <v>Завантажити сертифікат</v>
      </c>
    </row>
    <row r="634" spans="1:4" x14ac:dyDescent="0.3">
      <c r="A634" t="s">
        <v>1267</v>
      </c>
      <c r="B634" t="s">
        <v>3888</v>
      </c>
      <c r="C634" t="s">
        <v>1268</v>
      </c>
      <c r="D634" t="str">
        <f>HYPERLINK("https://talan.bank.gov.ua/get-user-certificate/o1xrLSNqPuBPHw4Onquy","Завантажити сертифікат")</f>
        <v>Завантажити сертифікат</v>
      </c>
    </row>
    <row r="635" spans="1:4" x14ac:dyDescent="0.3">
      <c r="A635" t="s">
        <v>1269</v>
      </c>
      <c r="B635" t="s">
        <v>3888</v>
      </c>
      <c r="C635" t="s">
        <v>1270</v>
      </c>
      <c r="D635" t="str">
        <f>HYPERLINK("https://talan.bank.gov.ua/get-user-certificate/o1xrL5uXQf2lNr5jWOv7","Завантажити сертифікат")</f>
        <v>Завантажити сертифікат</v>
      </c>
    </row>
    <row r="636" spans="1:4" x14ac:dyDescent="0.3">
      <c r="A636" t="s">
        <v>1271</v>
      </c>
      <c r="B636" t="s">
        <v>3888</v>
      </c>
      <c r="C636" t="s">
        <v>1272</v>
      </c>
      <c r="D636" t="str">
        <f>HYPERLINK("https://talan.bank.gov.ua/get-user-certificate/o1xrL10S7qybQpg8pKJw","Завантажити сертифікат")</f>
        <v>Завантажити сертифікат</v>
      </c>
    </row>
    <row r="637" spans="1:4" x14ac:dyDescent="0.3">
      <c r="A637" t="s">
        <v>1273</v>
      </c>
      <c r="B637" t="s">
        <v>3888</v>
      </c>
      <c r="C637" t="s">
        <v>1274</v>
      </c>
      <c r="D637" t="str">
        <f>HYPERLINK("https://talan.bank.gov.ua/get-user-certificate/o1xrLJYKvsGdsFSOLnTn","Завантажити сертифікат")</f>
        <v>Завантажити сертифікат</v>
      </c>
    </row>
    <row r="638" spans="1:4" x14ac:dyDescent="0.3">
      <c r="A638" t="s">
        <v>1275</v>
      </c>
      <c r="B638" t="s">
        <v>3888</v>
      </c>
      <c r="C638" t="s">
        <v>1276</v>
      </c>
      <c r="D638" t="str">
        <f>HYPERLINK("https://talan.bank.gov.ua/get-user-certificate/o1xrLbNx4-BRhJHTcnN2","Завантажити сертифікат")</f>
        <v>Завантажити сертифікат</v>
      </c>
    </row>
    <row r="639" spans="1:4" x14ac:dyDescent="0.3">
      <c r="A639" t="s">
        <v>1277</v>
      </c>
      <c r="B639" t="s">
        <v>3888</v>
      </c>
      <c r="C639" t="s">
        <v>1278</v>
      </c>
      <c r="D639" t="str">
        <f>HYPERLINK("https://talan.bank.gov.ua/get-user-certificate/o1xrL6GmUs1CkygG1S0R","Завантажити сертифікат")</f>
        <v>Завантажити сертифікат</v>
      </c>
    </row>
    <row r="640" spans="1:4" x14ac:dyDescent="0.3">
      <c r="A640" t="s">
        <v>1279</v>
      </c>
      <c r="B640" t="s">
        <v>3888</v>
      </c>
      <c r="C640" t="s">
        <v>1280</v>
      </c>
      <c r="D640" t="str">
        <f>HYPERLINK("https://talan.bank.gov.ua/get-user-certificate/o1xrLWayyzfsBPfyn7bb","Завантажити сертифікат")</f>
        <v>Завантажити сертифікат</v>
      </c>
    </row>
    <row r="641" spans="1:4" x14ac:dyDescent="0.3">
      <c r="A641" t="s">
        <v>1281</v>
      </c>
      <c r="B641" t="s">
        <v>3888</v>
      </c>
      <c r="C641" t="s">
        <v>1282</v>
      </c>
      <c r="D641" t="str">
        <f>HYPERLINK("https://talan.bank.gov.ua/get-user-certificate/o1xrLvjYBiRzShLir8-s","Завантажити сертифікат")</f>
        <v>Завантажити сертифікат</v>
      </c>
    </row>
    <row r="642" spans="1:4" x14ac:dyDescent="0.3">
      <c r="A642" t="s">
        <v>1283</v>
      </c>
      <c r="B642" t="s">
        <v>3888</v>
      </c>
      <c r="C642" t="s">
        <v>1284</v>
      </c>
      <c r="D642" t="str">
        <f>HYPERLINK("https://talan.bank.gov.ua/get-user-certificate/o1xrLDi5femoku1GMH0E","Завантажити сертифікат")</f>
        <v>Завантажити сертифікат</v>
      </c>
    </row>
    <row r="643" spans="1:4" x14ac:dyDescent="0.3">
      <c r="A643" t="s">
        <v>1285</v>
      </c>
      <c r="B643" t="s">
        <v>3888</v>
      </c>
      <c r="C643" t="s">
        <v>1286</v>
      </c>
      <c r="D643" t="str">
        <f>HYPERLINK("https://talan.bank.gov.ua/get-user-certificate/o1xrLOu7sjZruIePXYuN","Завантажити сертифікат")</f>
        <v>Завантажити сертифікат</v>
      </c>
    </row>
    <row r="644" spans="1:4" x14ac:dyDescent="0.3">
      <c r="A644" t="s">
        <v>1287</v>
      </c>
      <c r="B644" t="s">
        <v>3888</v>
      </c>
      <c r="C644" t="s">
        <v>1288</v>
      </c>
      <c r="D644" t="str">
        <f>HYPERLINK("https://talan.bank.gov.ua/get-user-certificate/o1xrLGh9v1XG-TNSGuZ2","Завантажити сертифікат")</f>
        <v>Завантажити сертифікат</v>
      </c>
    </row>
    <row r="645" spans="1:4" x14ac:dyDescent="0.3">
      <c r="A645" t="s">
        <v>1289</v>
      </c>
      <c r="B645" t="s">
        <v>3888</v>
      </c>
      <c r="C645" t="s">
        <v>1290</v>
      </c>
      <c r="D645" t="str">
        <f>HYPERLINK("https://talan.bank.gov.ua/get-user-certificate/o1xrLIEhAfdv8jBgY_7h","Завантажити сертифікат")</f>
        <v>Завантажити сертифікат</v>
      </c>
    </row>
    <row r="646" spans="1:4" x14ac:dyDescent="0.3">
      <c r="A646" t="s">
        <v>1291</v>
      </c>
      <c r="B646" t="s">
        <v>3888</v>
      </c>
      <c r="C646" t="s">
        <v>1292</v>
      </c>
      <c r="D646" t="str">
        <f>HYPERLINK("https://talan.bank.gov.ua/get-user-certificate/o1xrL2KFU9cYs7hCflg-","Завантажити сертифікат")</f>
        <v>Завантажити сертифікат</v>
      </c>
    </row>
    <row r="647" spans="1:4" x14ac:dyDescent="0.3">
      <c r="A647" t="s">
        <v>1293</v>
      </c>
      <c r="B647" t="s">
        <v>3888</v>
      </c>
      <c r="C647" t="s">
        <v>1294</v>
      </c>
      <c r="D647" t="str">
        <f>HYPERLINK("https://talan.bank.gov.ua/get-user-certificate/o1xrLZGufxpczOYJiCaB","Завантажити сертифікат")</f>
        <v>Завантажити сертифікат</v>
      </c>
    </row>
    <row r="648" spans="1:4" x14ac:dyDescent="0.3">
      <c r="A648" t="s">
        <v>1295</v>
      </c>
      <c r="B648" t="s">
        <v>3888</v>
      </c>
      <c r="C648" t="s">
        <v>1296</v>
      </c>
      <c r="D648" t="str">
        <f>HYPERLINK("https://talan.bank.gov.ua/get-user-certificate/o1xrLxolUDylIqvEb5wa","Завантажити сертифікат")</f>
        <v>Завантажити сертифікат</v>
      </c>
    </row>
    <row r="649" spans="1:4" x14ac:dyDescent="0.3">
      <c r="A649" t="s">
        <v>1297</v>
      </c>
      <c r="B649" t="s">
        <v>3888</v>
      </c>
      <c r="C649" t="s">
        <v>1298</v>
      </c>
      <c r="D649" t="str">
        <f>HYPERLINK("https://talan.bank.gov.ua/get-user-certificate/o1xrLKfFbinnEFL-UB1q","Завантажити сертифікат")</f>
        <v>Завантажити сертифікат</v>
      </c>
    </row>
    <row r="650" spans="1:4" x14ac:dyDescent="0.3">
      <c r="A650" t="s">
        <v>1299</v>
      </c>
      <c r="B650" t="s">
        <v>3888</v>
      </c>
      <c r="C650" t="s">
        <v>1300</v>
      </c>
      <c r="D650" t="str">
        <f>HYPERLINK("https://talan.bank.gov.ua/get-user-certificate/o1xrLl71r9f50jGYTJUr","Завантажити сертифікат")</f>
        <v>Завантажити сертифікат</v>
      </c>
    </row>
    <row r="651" spans="1:4" x14ac:dyDescent="0.3">
      <c r="A651" t="s">
        <v>1301</v>
      </c>
      <c r="B651" t="s">
        <v>3888</v>
      </c>
      <c r="C651" t="s">
        <v>1302</v>
      </c>
      <c r="D651" t="str">
        <f>HYPERLINK("https://talan.bank.gov.ua/get-user-certificate/o1xrLk3Hnd5bz0o2Uuac","Завантажити сертифікат")</f>
        <v>Завантажити сертифікат</v>
      </c>
    </row>
    <row r="652" spans="1:4" x14ac:dyDescent="0.3">
      <c r="A652" t="s">
        <v>1303</v>
      </c>
      <c r="B652" t="s">
        <v>3888</v>
      </c>
      <c r="C652" t="s">
        <v>1304</v>
      </c>
      <c r="D652" t="str">
        <f>HYPERLINK("https://talan.bank.gov.ua/get-user-certificate/o1xrL-A_CSaPbMBDOz8X","Завантажити сертифікат")</f>
        <v>Завантажити сертифікат</v>
      </c>
    </row>
    <row r="653" spans="1:4" x14ac:dyDescent="0.3">
      <c r="A653" t="s">
        <v>1305</v>
      </c>
      <c r="B653" t="s">
        <v>3888</v>
      </c>
      <c r="C653" t="s">
        <v>1306</v>
      </c>
      <c r="D653" t="str">
        <f>HYPERLINK("https://talan.bank.gov.ua/get-user-certificate/o1xrL01XXbxYCbpE71VC","Завантажити сертифікат")</f>
        <v>Завантажити сертифікат</v>
      </c>
    </row>
    <row r="654" spans="1:4" x14ac:dyDescent="0.3">
      <c r="A654" t="s">
        <v>1307</v>
      </c>
      <c r="B654" t="s">
        <v>3888</v>
      </c>
      <c r="C654" t="s">
        <v>1308</v>
      </c>
      <c r="D654" t="str">
        <f>HYPERLINK("https://talan.bank.gov.ua/get-user-certificate/o1xrLABkc-kcLP4idZrp","Завантажити сертифікат")</f>
        <v>Завантажити сертифікат</v>
      </c>
    </row>
    <row r="655" spans="1:4" x14ac:dyDescent="0.3">
      <c r="A655" t="s">
        <v>1309</v>
      </c>
      <c r="B655" t="s">
        <v>3888</v>
      </c>
      <c r="C655" t="s">
        <v>1310</v>
      </c>
      <c r="D655" t="str">
        <f>HYPERLINK("https://talan.bank.gov.ua/get-user-certificate/o1xrLZQinMXhiL108OKv","Завантажити сертифікат")</f>
        <v>Завантажити сертифікат</v>
      </c>
    </row>
    <row r="656" spans="1:4" x14ac:dyDescent="0.3">
      <c r="A656" t="s">
        <v>1311</v>
      </c>
      <c r="B656" t="s">
        <v>3888</v>
      </c>
      <c r="C656" t="s">
        <v>1312</v>
      </c>
      <c r="D656" t="str">
        <f>HYPERLINK("https://talan.bank.gov.ua/get-user-certificate/o1xrLeMkWZrYpuDQJ8YT","Завантажити сертифікат")</f>
        <v>Завантажити сертифікат</v>
      </c>
    </row>
    <row r="657" spans="1:4" x14ac:dyDescent="0.3">
      <c r="A657" t="s">
        <v>1313</v>
      </c>
      <c r="B657" t="s">
        <v>3888</v>
      </c>
      <c r="C657" t="s">
        <v>1314</v>
      </c>
      <c r="D657" t="str">
        <f>HYPERLINK("https://talan.bank.gov.ua/get-user-certificate/o1xrLGmyKULvU2ZCN8eP","Завантажити сертифікат")</f>
        <v>Завантажити сертифікат</v>
      </c>
    </row>
    <row r="658" spans="1:4" x14ac:dyDescent="0.3">
      <c r="A658" t="s">
        <v>1315</v>
      </c>
      <c r="B658" t="s">
        <v>3888</v>
      </c>
      <c r="C658" t="s">
        <v>1316</v>
      </c>
      <c r="D658" t="str">
        <f>HYPERLINK("https://talan.bank.gov.ua/get-user-certificate/o1xrLDx3R-JAu2HPJLq4","Завантажити сертифікат")</f>
        <v>Завантажити сертифікат</v>
      </c>
    </row>
    <row r="659" spans="1:4" x14ac:dyDescent="0.3">
      <c r="A659" t="s">
        <v>1317</v>
      </c>
      <c r="B659" t="s">
        <v>3888</v>
      </c>
      <c r="C659" t="s">
        <v>1318</v>
      </c>
      <c r="D659" t="str">
        <f>HYPERLINK("https://talan.bank.gov.ua/get-user-certificate/o1xrL0B5gUo6PKLympA1","Завантажити сертифікат")</f>
        <v>Завантажити сертифікат</v>
      </c>
    </row>
    <row r="660" spans="1:4" x14ac:dyDescent="0.3">
      <c r="A660" t="s">
        <v>1319</v>
      </c>
      <c r="B660" t="s">
        <v>3888</v>
      </c>
      <c r="C660" t="s">
        <v>1320</v>
      </c>
      <c r="D660" t="str">
        <f>HYPERLINK("https://talan.bank.gov.ua/get-user-certificate/o1xrLPiSogjy6qIgdQWj","Завантажити сертифікат")</f>
        <v>Завантажити сертифікат</v>
      </c>
    </row>
    <row r="661" spans="1:4" x14ac:dyDescent="0.3">
      <c r="A661" t="s">
        <v>1321</v>
      </c>
      <c r="B661" t="s">
        <v>3888</v>
      </c>
      <c r="C661" t="s">
        <v>1322</v>
      </c>
      <c r="D661" t="str">
        <f>HYPERLINK("https://talan.bank.gov.ua/get-user-certificate/o1xrLzZP3A6QiINu3ifs","Завантажити сертифікат")</f>
        <v>Завантажити сертифікат</v>
      </c>
    </row>
    <row r="662" spans="1:4" x14ac:dyDescent="0.3">
      <c r="A662" t="s">
        <v>1323</v>
      </c>
      <c r="B662" t="s">
        <v>3888</v>
      </c>
      <c r="C662" t="s">
        <v>1324</v>
      </c>
      <c r="D662" t="str">
        <f>HYPERLINK("https://talan.bank.gov.ua/get-user-certificate/o1xrL85bkpf6glJwmkuk","Завантажити сертифікат")</f>
        <v>Завантажити сертифікат</v>
      </c>
    </row>
    <row r="663" spans="1:4" x14ac:dyDescent="0.3">
      <c r="A663" t="s">
        <v>1325</v>
      </c>
      <c r="B663" t="s">
        <v>3888</v>
      </c>
      <c r="C663" t="s">
        <v>1326</v>
      </c>
      <c r="D663" t="str">
        <f>HYPERLINK("https://talan.bank.gov.ua/get-user-certificate/o1xrLPB4qlBQ4ZL08umU","Завантажити сертифікат")</f>
        <v>Завантажити сертифікат</v>
      </c>
    </row>
    <row r="664" spans="1:4" x14ac:dyDescent="0.3">
      <c r="A664" t="s">
        <v>1327</v>
      </c>
      <c r="B664" t="s">
        <v>3888</v>
      </c>
      <c r="C664" t="s">
        <v>1328</v>
      </c>
      <c r="D664" t="str">
        <f>HYPERLINK("https://talan.bank.gov.ua/get-user-certificate/o1xrLQwd9gxqFnEbZCHN","Завантажити сертифікат")</f>
        <v>Завантажити сертифікат</v>
      </c>
    </row>
    <row r="665" spans="1:4" x14ac:dyDescent="0.3">
      <c r="A665" t="s">
        <v>1329</v>
      </c>
      <c r="B665" t="s">
        <v>3888</v>
      </c>
      <c r="C665" t="s">
        <v>1330</v>
      </c>
      <c r="D665" t="str">
        <f>HYPERLINK("https://talan.bank.gov.ua/get-user-certificate/o1xrLcBrVvCFfxmLKUeh","Завантажити сертифікат")</f>
        <v>Завантажити сертифікат</v>
      </c>
    </row>
    <row r="666" spans="1:4" x14ac:dyDescent="0.3">
      <c r="A666" t="s">
        <v>1331</v>
      </c>
      <c r="B666" t="s">
        <v>3888</v>
      </c>
      <c r="C666" t="s">
        <v>1332</v>
      </c>
      <c r="D666" t="str">
        <f>HYPERLINK("https://talan.bank.gov.ua/get-user-certificate/o1xrL_zHuMXBVaKIz9i1","Завантажити сертифікат")</f>
        <v>Завантажити сертифікат</v>
      </c>
    </row>
    <row r="667" spans="1:4" x14ac:dyDescent="0.3">
      <c r="A667" t="s">
        <v>1333</v>
      </c>
      <c r="B667" t="s">
        <v>3888</v>
      </c>
      <c r="C667" t="s">
        <v>1334</v>
      </c>
      <c r="D667" t="str">
        <f>HYPERLINK("https://talan.bank.gov.ua/get-user-certificate/o1xrL135UwrOgWDvdLnn","Завантажити сертифікат")</f>
        <v>Завантажити сертифікат</v>
      </c>
    </row>
    <row r="668" spans="1:4" x14ac:dyDescent="0.3">
      <c r="A668" t="s">
        <v>1335</v>
      </c>
      <c r="B668" t="s">
        <v>3888</v>
      </c>
      <c r="C668" t="s">
        <v>1336</v>
      </c>
      <c r="D668" t="str">
        <f>HYPERLINK("https://talan.bank.gov.ua/get-user-certificate/o1xrLri_tj3cei9PIAIY","Завантажити сертифікат")</f>
        <v>Завантажити сертифікат</v>
      </c>
    </row>
    <row r="669" spans="1:4" x14ac:dyDescent="0.3">
      <c r="A669" t="s">
        <v>1337</v>
      </c>
      <c r="B669" t="s">
        <v>3888</v>
      </c>
      <c r="C669" t="s">
        <v>1338</v>
      </c>
      <c r="D669" t="str">
        <f>HYPERLINK("https://talan.bank.gov.ua/get-user-certificate/o1xrLUvx_4GstZVtUY26","Завантажити сертифікат")</f>
        <v>Завантажити сертифікат</v>
      </c>
    </row>
    <row r="670" spans="1:4" x14ac:dyDescent="0.3">
      <c r="A670" t="s">
        <v>1339</v>
      </c>
      <c r="B670" t="s">
        <v>3888</v>
      </c>
      <c r="C670" t="s">
        <v>1340</v>
      </c>
      <c r="D670" t="str">
        <f>HYPERLINK("https://talan.bank.gov.ua/get-user-certificate/o1xrL2EJnwNammduGmND","Завантажити сертифікат")</f>
        <v>Завантажити сертифікат</v>
      </c>
    </row>
    <row r="671" spans="1:4" x14ac:dyDescent="0.3">
      <c r="A671" t="s">
        <v>1341</v>
      </c>
      <c r="B671" t="s">
        <v>3888</v>
      </c>
      <c r="C671" t="s">
        <v>1342</v>
      </c>
      <c r="D671" t="str">
        <f>HYPERLINK("https://talan.bank.gov.ua/get-user-certificate/o1xrLkvlVD_rC-bBTr65","Завантажити сертифікат")</f>
        <v>Завантажити сертифікат</v>
      </c>
    </row>
    <row r="672" spans="1:4" x14ac:dyDescent="0.3">
      <c r="A672" t="s">
        <v>1343</v>
      </c>
      <c r="B672" t="s">
        <v>3888</v>
      </c>
      <c r="C672" t="s">
        <v>1344</v>
      </c>
      <c r="D672" t="str">
        <f>HYPERLINK("https://talan.bank.gov.ua/get-user-certificate/o1xrLLVAknOJTOBU9Ai0","Завантажити сертифікат")</f>
        <v>Завантажити сертифікат</v>
      </c>
    </row>
    <row r="673" spans="1:4" x14ac:dyDescent="0.3">
      <c r="A673" t="s">
        <v>1345</v>
      </c>
      <c r="B673" t="s">
        <v>3888</v>
      </c>
      <c r="C673" t="s">
        <v>1346</v>
      </c>
      <c r="D673" t="str">
        <f>HYPERLINK("https://talan.bank.gov.ua/get-user-certificate/o1xrLf_-HFZuJA83-U5N","Завантажити сертифікат")</f>
        <v>Завантажити сертифікат</v>
      </c>
    </row>
    <row r="674" spans="1:4" x14ac:dyDescent="0.3">
      <c r="A674" t="s">
        <v>1347</v>
      </c>
      <c r="B674" t="s">
        <v>3888</v>
      </c>
      <c r="C674" t="s">
        <v>1348</v>
      </c>
      <c r="D674" t="str">
        <f>HYPERLINK("https://talan.bank.gov.ua/get-user-certificate/o1xrL9aNnYoLq_8bYOtO","Завантажити сертифікат")</f>
        <v>Завантажити сертифікат</v>
      </c>
    </row>
    <row r="675" spans="1:4" x14ac:dyDescent="0.3">
      <c r="A675" t="s">
        <v>1349</v>
      </c>
      <c r="B675" t="s">
        <v>3888</v>
      </c>
      <c r="C675" t="s">
        <v>1350</v>
      </c>
      <c r="D675" t="str">
        <f>HYPERLINK("https://talan.bank.gov.ua/get-user-certificate/o1xrLJJi4rFUGkCG3gP3","Завантажити сертифікат")</f>
        <v>Завантажити сертифікат</v>
      </c>
    </row>
    <row r="676" spans="1:4" x14ac:dyDescent="0.3">
      <c r="A676" t="s">
        <v>1351</v>
      </c>
      <c r="B676" t="s">
        <v>3888</v>
      </c>
      <c r="C676" t="s">
        <v>1352</v>
      </c>
      <c r="D676" t="str">
        <f>HYPERLINK("https://talan.bank.gov.ua/get-user-certificate/o1xrLwIhIEBxEm9OfbK-","Завантажити сертифікат")</f>
        <v>Завантажити сертифікат</v>
      </c>
    </row>
    <row r="677" spans="1:4" x14ac:dyDescent="0.3">
      <c r="A677" t="s">
        <v>1353</v>
      </c>
      <c r="B677" t="s">
        <v>3888</v>
      </c>
      <c r="C677" t="s">
        <v>1354</v>
      </c>
      <c r="D677" t="str">
        <f>HYPERLINK("https://talan.bank.gov.ua/get-user-certificate/o1xrLy8MmW2JnX1_4IB6","Завантажити сертифікат")</f>
        <v>Завантажити сертифікат</v>
      </c>
    </row>
    <row r="678" spans="1:4" x14ac:dyDescent="0.3">
      <c r="A678" t="s">
        <v>1355</v>
      </c>
      <c r="B678" t="s">
        <v>3888</v>
      </c>
      <c r="C678" t="s">
        <v>1356</v>
      </c>
      <c r="D678" t="str">
        <f>HYPERLINK("https://talan.bank.gov.ua/get-user-certificate/o1xrL7ZnNDQu2OY0b0TB","Завантажити сертифікат")</f>
        <v>Завантажити сертифікат</v>
      </c>
    </row>
    <row r="679" spans="1:4" x14ac:dyDescent="0.3">
      <c r="A679" t="s">
        <v>1357</v>
      </c>
      <c r="B679" t="s">
        <v>3888</v>
      </c>
      <c r="C679" t="s">
        <v>1358</v>
      </c>
      <c r="D679" t="str">
        <f>HYPERLINK("https://talan.bank.gov.ua/get-user-certificate/o1xrLSIYSSEdgf-F9V7x","Завантажити сертифікат")</f>
        <v>Завантажити сертифікат</v>
      </c>
    </row>
    <row r="680" spans="1:4" x14ac:dyDescent="0.3">
      <c r="A680" t="s">
        <v>1359</v>
      </c>
      <c r="B680" t="s">
        <v>3888</v>
      </c>
      <c r="C680" t="s">
        <v>1360</v>
      </c>
      <c r="D680" t="str">
        <f>HYPERLINK("https://talan.bank.gov.ua/get-user-certificate/o1xrL9CkZVgHUgcD1V5v","Завантажити сертифікат")</f>
        <v>Завантажити сертифікат</v>
      </c>
    </row>
    <row r="681" spans="1:4" x14ac:dyDescent="0.3">
      <c r="A681" t="s">
        <v>1361</v>
      </c>
      <c r="B681" t="s">
        <v>3888</v>
      </c>
      <c r="C681" t="s">
        <v>1362</v>
      </c>
      <c r="D681" t="str">
        <f>HYPERLINK("https://talan.bank.gov.ua/get-user-certificate/o1xrLGF4mTlsS3kFRM36","Завантажити сертифікат")</f>
        <v>Завантажити сертифікат</v>
      </c>
    </row>
    <row r="682" spans="1:4" x14ac:dyDescent="0.3">
      <c r="A682" t="s">
        <v>1363</v>
      </c>
      <c r="B682" t="s">
        <v>3888</v>
      </c>
      <c r="C682" t="s">
        <v>1364</v>
      </c>
      <c r="D682" t="str">
        <f>HYPERLINK("https://talan.bank.gov.ua/get-user-certificate/o1xrLT7IKnMhFPZbH652","Завантажити сертифікат")</f>
        <v>Завантажити сертифікат</v>
      </c>
    </row>
    <row r="683" spans="1:4" x14ac:dyDescent="0.3">
      <c r="A683" t="s">
        <v>1365</v>
      </c>
      <c r="B683" t="s">
        <v>3888</v>
      </c>
      <c r="C683" t="s">
        <v>1366</v>
      </c>
      <c r="D683" t="str">
        <f>HYPERLINK("https://talan.bank.gov.ua/get-user-certificate/o1xrLRMPnrcVisJirW2d","Завантажити сертифікат")</f>
        <v>Завантажити сертифікат</v>
      </c>
    </row>
    <row r="684" spans="1:4" x14ac:dyDescent="0.3">
      <c r="A684" t="s">
        <v>1367</v>
      </c>
      <c r="B684" t="s">
        <v>3888</v>
      </c>
      <c r="C684" t="s">
        <v>1368</v>
      </c>
      <c r="D684" t="str">
        <f>HYPERLINK("https://talan.bank.gov.ua/get-user-certificate/o1xrLZXy_81iXYXUBUj5","Завантажити сертифікат")</f>
        <v>Завантажити сертифікат</v>
      </c>
    </row>
    <row r="685" spans="1:4" x14ac:dyDescent="0.3">
      <c r="A685" t="s">
        <v>1369</v>
      </c>
      <c r="B685" t="s">
        <v>3888</v>
      </c>
      <c r="C685" t="s">
        <v>1370</v>
      </c>
      <c r="D685" t="str">
        <f>HYPERLINK("https://talan.bank.gov.ua/get-user-certificate/o1xrLOGrIUW6sKccdcas","Завантажити сертифікат")</f>
        <v>Завантажити сертифікат</v>
      </c>
    </row>
    <row r="686" spans="1:4" x14ac:dyDescent="0.3">
      <c r="A686" t="s">
        <v>1371</v>
      </c>
      <c r="B686" t="s">
        <v>3888</v>
      </c>
      <c r="C686" t="s">
        <v>1372</v>
      </c>
      <c r="D686" t="str">
        <f>HYPERLINK("https://talan.bank.gov.ua/get-user-certificate/o1xrLCt-SFq9kz8cgeNt","Завантажити сертифікат")</f>
        <v>Завантажити сертифікат</v>
      </c>
    </row>
    <row r="687" spans="1:4" x14ac:dyDescent="0.3">
      <c r="A687" t="s">
        <v>1373</v>
      </c>
      <c r="B687" t="s">
        <v>3888</v>
      </c>
      <c r="C687" t="s">
        <v>1374</v>
      </c>
      <c r="D687" t="str">
        <f>HYPERLINK("https://talan.bank.gov.ua/get-user-certificate/o1xrLsuY6PP4wxnaKrER","Завантажити сертифікат")</f>
        <v>Завантажити сертифікат</v>
      </c>
    </row>
    <row r="688" spans="1:4" x14ac:dyDescent="0.3">
      <c r="A688" t="s">
        <v>1375</v>
      </c>
      <c r="B688" t="s">
        <v>3888</v>
      </c>
      <c r="C688" t="s">
        <v>1376</v>
      </c>
      <c r="D688" t="str">
        <f>HYPERLINK("https://talan.bank.gov.ua/get-user-certificate/o1xrL2HIhUrDEWUi5qcB","Завантажити сертифікат")</f>
        <v>Завантажити сертифікат</v>
      </c>
    </row>
    <row r="689" spans="1:4" x14ac:dyDescent="0.3">
      <c r="A689" t="s">
        <v>1377</v>
      </c>
      <c r="B689" t="s">
        <v>3888</v>
      </c>
      <c r="C689" t="s">
        <v>1378</v>
      </c>
      <c r="D689" t="str">
        <f>HYPERLINK("https://talan.bank.gov.ua/get-user-certificate/o1xrLDaGi1H2fXtagIVt","Завантажити сертифікат")</f>
        <v>Завантажити сертифікат</v>
      </c>
    </row>
    <row r="690" spans="1:4" x14ac:dyDescent="0.3">
      <c r="A690" t="s">
        <v>1379</v>
      </c>
      <c r="B690" t="s">
        <v>3888</v>
      </c>
      <c r="C690" t="s">
        <v>1380</v>
      </c>
      <c r="D690" t="str">
        <f>HYPERLINK("https://talan.bank.gov.ua/get-user-certificate/o1xrLt9rSQAaI2Ir5xmJ","Завантажити сертифікат")</f>
        <v>Завантажити сертифікат</v>
      </c>
    </row>
    <row r="691" spans="1:4" x14ac:dyDescent="0.3">
      <c r="A691" t="s">
        <v>1381</v>
      </c>
      <c r="B691" t="s">
        <v>3888</v>
      </c>
      <c r="C691" t="s">
        <v>1382</v>
      </c>
      <c r="D691" t="str">
        <f>HYPERLINK("https://talan.bank.gov.ua/get-user-certificate/o1xrLdStvyRXo1sHPUK3","Завантажити сертифікат")</f>
        <v>Завантажити сертифікат</v>
      </c>
    </row>
    <row r="692" spans="1:4" x14ac:dyDescent="0.3">
      <c r="A692" t="s">
        <v>1383</v>
      </c>
      <c r="B692" t="s">
        <v>3888</v>
      </c>
      <c r="C692" t="s">
        <v>1384</v>
      </c>
      <c r="D692" t="str">
        <f>HYPERLINK("https://talan.bank.gov.ua/get-user-certificate/o1xrLmrC7SMCzb9QRw6M","Завантажити сертифікат")</f>
        <v>Завантажити сертифікат</v>
      </c>
    </row>
    <row r="693" spans="1:4" x14ac:dyDescent="0.3">
      <c r="A693" t="s">
        <v>1385</v>
      </c>
      <c r="B693" t="s">
        <v>3888</v>
      </c>
      <c r="C693" t="s">
        <v>1386</v>
      </c>
      <c r="D693" t="str">
        <f>HYPERLINK("https://talan.bank.gov.ua/get-user-certificate/o1xrLz_0sbJ3e-r8QJs_","Завантажити сертифікат")</f>
        <v>Завантажити сертифікат</v>
      </c>
    </row>
    <row r="694" spans="1:4" x14ac:dyDescent="0.3">
      <c r="A694" t="s">
        <v>1387</v>
      </c>
      <c r="B694" t="s">
        <v>3888</v>
      </c>
      <c r="C694" t="s">
        <v>1388</v>
      </c>
      <c r="D694" t="str">
        <f>HYPERLINK("https://talan.bank.gov.ua/get-user-certificate/o1xrLSbST_Qxa24tkECo","Завантажити сертифікат")</f>
        <v>Завантажити сертифікат</v>
      </c>
    </row>
    <row r="695" spans="1:4" x14ac:dyDescent="0.3">
      <c r="A695" t="s">
        <v>1389</v>
      </c>
      <c r="B695" t="s">
        <v>3888</v>
      </c>
      <c r="C695" t="s">
        <v>1390</v>
      </c>
      <c r="D695" t="str">
        <f>HYPERLINK("https://talan.bank.gov.ua/get-user-certificate/o1xrLAgx4ajG-IsopldW","Завантажити сертифікат")</f>
        <v>Завантажити сертифікат</v>
      </c>
    </row>
    <row r="696" spans="1:4" x14ac:dyDescent="0.3">
      <c r="A696" t="s">
        <v>1391</v>
      </c>
      <c r="B696" t="s">
        <v>3888</v>
      </c>
      <c r="C696" t="s">
        <v>1392</v>
      </c>
      <c r="D696" t="str">
        <f>HYPERLINK("https://talan.bank.gov.ua/get-user-certificate/o1xrLOfQE8tsLaISfc5Z","Завантажити сертифікат")</f>
        <v>Завантажити сертифікат</v>
      </c>
    </row>
    <row r="697" spans="1:4" x14ac:dyDescent="0.3">
      <c r="A697" t="s">
        <v>1393</v>
      </c>
      <c r="B697" t="s">
        <v>3888</v>
      </c>
      <c r="C697" t="s">
        <v>1394</v>
      </c>
      <c r="D697" t="str">
        <f>HYPERLINK("https://talan.bank.gov.ua/get-user-certificate/o1xrLA_ad2_zCBQA9u66","Завантажити сертифікат")</f>
        <v>Завантажити сертифікат</v>
      </c>
    </row>
    <row r="698" spans="1:4" x14ac:dyDescent="0.3">
      <c r="A698" t="s">
        <v>1395</v>
      </c>
      <c r="B698" t="s">
        <v>3888</v>
      </c>
      <c r="C698" t="s">
        <v>1396</v>
      </c>
      <c r="D698" t="str">
        <f>HYPERLINK("https://talan.bank.gov.ua/get-user-certificate/o1xrLE-iOzuvinjmee00","Завантажити сертифікат")</f>
        <v>Завантажити сертифікат</v>
      </c>
    </row>
    <row r="699" spans="1:4" x14ac:dyDescent="0.3">
      <c r="A699" t="s">
        <v>1397</v>
      </c>
      <c r="B699" t="s">
        <v>3888</v>
      </c>
      <c r="C699" t="s">
        <v>1398</v>
      </c>
      <c r="D699" t="str">
        <f>HYPERLINK("https://talan.bank.gov.ua/get-user-certificate/o1xrLd17cp8dIJNrQc2J","Завантажити сертифікат")</f>
        <v>Завантажити сертифікат</v>
      </c>
    </row>
    <row r="700" spans="1:4" x14ac:dyDescent="0.3">
      <c r="A700" t="s">
        <v>1399</v>
      </c>
      <c r="B700" t="s">
        <v>3888</v>
      </c>
      <c r="C700" t="s">
        <v>1400</v>
      </c>
      <c r="D700" t="str">
        <f>HYPERLINK("https://talan.bank.gov.ua/get-user-certificate/o1xrLZjlEtgWHWCN0jCa","Завантажити сертифікат")</f>
        <v>Завантажити сертифікат</v>
      </c>
    </row>
    <row r="701" spans="1:4" x14ac:dyDescent="0.3">
      <c r="A701" t="s">
        <v>1401</v>
      </c>
      <c r="B701" t="s">
        <v>3888</v>
      </c>
      <c r="C701" t="s">
        <v>1402</v>
      </c>
      <c r="D701" t="str">
        <f>HYPERLINK("https://talan.bank.gov.ua/get-user-certificate/o1xrLTH4khOjiF-iLuC6","Завантажити сертифікат")</f>
        <v>Завантажити сертифікат</v>
      </c>
    </row>
    <row r="702" spans="1:4" x14ac:dyDescent="0.3">
      <c r="A702" t="s">
        <v>1403</v>
      </c>
      <c r="B702" t="s">
        <v>3888</v>
      </c>
      <c r="C702" t="s">
        <v>1404</v>
      </c>
      <c r="D702" t="str">
        <f>HYPERLINK("https://talan.bank.gov.ua/get-user-certificate/o1xrLaCPvXqInD5vo6QX","Завантажити сертифікат")</f>
        <v>Завантажити сертифікат</v>
      </c>
    </row>
    <row r="703" spans="1:4" x14ac:dyDescent="0.3">
      <c r="A703" t="s">
        <v>1405</v>
      </c>
      <c r="B703" t="s">
        <v>3888</v>
      </c>
      <c r="C703" t="s">
        <v>1406</v>
      </c>
      <c r="D703" t="str">
        <f>HYPERLINK("https://talan.bank.gov.ua/get-user-certificate/o1xrLlZ0HW44ayX_d425","Завантажити сертифікат")</f>
        <v>Завантажити сертифікат</v>
      </c>
    </row>
    <row r="704" spans="1:4" x14ac:dyDescent="0.3">
      <c r="A704" t="s">
        <v>1407</v>
      </c>
      <c r="B704" t="s">
        <v>3888</v>
      </c>
      <c r="C704" t="s">
        <v>1408</v>
      </c>
      <c r="D704" t="str">
        <f>HYPERLINK("https://talan.bank.gov.ua/get-user-certificate/o1xrLBoo74R-9FdtS6QA","Завантажити сертифікат")</f>
        <v>Завантажити сертифікат</v>
      </c>
    </row>
    <row r="705" spans="1:4" x14ac:dyDescent="0.3">
      <c r="A705" t="s">
        <v>1409</v>
      </c>
      <c r="B705" t="s">
        <v>3888</v>
      </c>
      <c r="C705" t="s">
        <v>1410</v>
      </c>
      <c r="D705" t="str">
        <f>HYPERLINK("https://talan.bank.gov.ua/get-user-certificate/o1xrLY7tf4lUurul-Ur6","Завантажити сертифікат")</f>
        <v>Завантажити сертифікат</v>
      </c>
    </row>
    <row r="706" spans="1:4" x14ac:dyDescent="0.3">
      <c r="A706" t="s">
        <v>1411</v>
      </c>
      <c r="B706" t="s">
        <v>3888</v>
      </c>
      <c r="C706" t="s">
        <v>1412</v>
      </c>
      <c r="D706" t="str">
        <f>HYPERLINK("https://talan.bank.gov.ua/get-user-certificate/o1xrLYowPpCdRIjrf2eJ","Завантажити сертифікат")</f>
        <v>Завантажити сертифікат</v>
      </c>
    </row>
    <row r="707" spans="1:4" x14ac:dyDescent="0.3">
      <c r="A707" t="s">
        <v>1413</v>
      </c>
      <c r="B707" t="s">
        <v>3888</v>
      </c>
      <c r="C707" t="s">
        <v>1414</v>
      </c>
      <c r="D707" t="str">
        <f>HYPERLINK("https://talan.bank.gov.ua/get-user-certificate/o1xrL6fT2xWjlal6OMDM","Завантажити сертифікат")</f>
        <v>Завантажити сертифікат</v>
      </c>
    </row>
    <row r="708" spans="1:4" x14ac:dyDescent="0.3">
      <c r="A708" t="s">
        <v>1415</v>
      </c>
      <c r="B708" t="s">
        <v>3888</v>
      </c>
      <c r="C708" t="s">
        <v>1416</v>
      </c>
      <c r="D708" t="str">
        <f>HYPERLINK("https://talan.bank.gov.ua/get-user-certificate/o1xrL-o8bGDxugaqu1Aw","Завантажити сертифікат")</f>
        <v>Завантажити сертифікат</v>
      </c>
    </row>
    <row r="709" spans="1:4" x14ac:dyDescent="0.3">
      <c r="A709" t="s">
        <v>1417</v>
      </c>
      <c r="B709" t="s">
        <v>3888</v>
      </c>
      <c r="C709" t="s">
        <v>1418</v>
      </c>
      <c r="D709" t="str">
        <f>HYPERLINK("https://talan.bank.gov.ua/get-user-certificate/o1xrLkO8FcIUx3XbPo6a","Завантажити сертифікат")</f>
        <v>Завантажити сертифікат</v>
      </c>
    </row>
    <row r="710" spans="1:4" x14ac:dyDescent="0.3">
      <c r="A710" t="s">
        <v>1419</v>
      </c>
      <c r="B710" t="s">
        <v>3888</v>
      </c>
      <c r="C710" t="s">
        <v>1420</v>
      </c>
      <c r="D710" t="str">
        <f>HYPERLINK("https://talan.bank.gov.ua/get-user-certificate/o1xrLTBD5NzGhfJXHNLL","Завантажити сертифікат")</f>
        <v>Завантажити сертифікат</v>
      </c>
    </row>
    <row r="711" spans="1:4" x14ac:dyDescent="0.3">
      <c r="A711" t="s">
        <v>1421</v>
      </c>
      <c r="B711" t="s">
        <v>3888</v>
      </c>
      <c r="C711" t="s">
        <v>1422</v>
      </c>
      <c r="D711" t="str">
        <f>HYPERLINK("https://talan.bank.gov.ua/get-user-certificate/o1xrL3y7DmPtYrHPQnuU","Завантажити сертифікат")</f>
        <v>Завантажити сертифікат</v>
      </c>
    </row>
    <row r="712" spans="1:4" x14ac:dyDescent="0.3">
      <c r="A712" t="s">
        <v>1423</v>
      </c>
      <c r="B712" t="s">
        <v>3888</v>
      </c>
      <c r="C712" t="s">
        <v>1424</v>
      </c>
      <c r="D712" t="str">
        <f>HYPERLINK("https://talan.bank.gov.ua/get-user-certificate/o1xrLxFclgVZQEPNv4V2","Завантажити сертифікат")</f>
        <v>Завантажити сертифікат</v>
      </c>
    </row>
    <row r="713" spans="1:4" x14ac:dyDescent="0.3">
      <c r="A713" t="s">
        <v>1425</v>
      </c>
      <c r="B713" t="s">
        <v>3888</v>
      </c>
      <c r="C713" t="s">
        <v>1426</v>
      </c>
      <c r="D713" t="str">
        <f>HYPERLINK("https://talan.bank.gov.ua/get-user-certificate/o1xrLAFb0tULMtyhLKqv","Завантажити сертифікат")</f>
        <v>Завантажити сертифікат</v>
      </c>
    </row>
    <row r="714" spans="1:4" x14ac:dyDescent="0.3">
      <c r="A714" t="s">
        <v>1427</v>
      </c>
      <c r="B714" t="s">
        <v>3888</v>
      </c>
      <c r="C714" t="s">
        <v>1428</v>
      </c>
      <c r="D714" t="str">
        <f>HYPERLINK("https://talan.bank.gov.ua/get-user-certificate/o1xrLOCM257Kr4zlj7Ap","Завантажити сертифікат")</f>
        <v>Завантажити сертифікат</v>
      </c>
    </row>
    <row r="715" spans="1:4" x14ac:dyDescent="0.3">
      <c r="A715" t="s">
        <v>1429</v>
      </c>
      <c r="B715" t="s">
        <v>3888</v>
      </c>
      <c r="C715" t="s">
        <v>1430</v>
      </c>
      <c r="D715" t="str">
        <f>HYPERLINK("https://talan.bank.gov.ua/get-user-certificate/o1xrLbpPlEkeMWr_tPpd","Завантажити сертифікат")</f>
        <v>Завантажити сертифікат</v>
      </c>
    </row>
    <row r="716" spans="1:4" x14ac:dyDescent="0.3">
      <c r="A716" t="s">
        <v>1431</v>
      </c>
      <c r="B716" t="s">
        <v>3888</v>
      </c>
      <c r="C716" t="s">
        <v>1432</v>
      </c>
      <c r="D716" t="str">
        <f>HYPERLINK("https://talan.bank.gov.ua/get-user-certificate/o1xrLMybE38CZbknS4t6","Завантажити сертифікат")</f>
        <v>Завантажити сертифікат</v>
      </c>
    </row>
    <row r="717" spans="1:4" x14ac:dyDescent="0.3">
      <c r="A717" t="s">
        <v>1433</v>
      </c>
      <c r="B717" t="s">
        <v>3888</v>
      </c>
      <c r="C717" t="s">
        <v>1434</v>
      </c>
      <c r="D717" t="str">
        <f>HYPERLINK("https://talan.bank.gov.ua/get-user-certificate/o1xrLpsfgg-z5F8PjyJ4","Завантажити сертифікат")</f>
        <v>Завантажити сертифікат</v>
      </c>
    </row>
    <row r="718" spans="1:4" x14ac:dyDescent="0.3">
      <c r="A718" t="s">
        <v>1435</v>
      </c>
      <c r="B718" t="s">
        <v>3888</v>
      </c>
      <c r="C718" t="s">
        <v>1436</v>
      </c>
      <c r="D718" t="str">
        <f>HYPERLINK("https://talan.bank.gov.ua/get-user-certificate/o1xrL3pyudvRx9lG_unt","Завантажити сертифікат")</f>
        <v>Завантажити сертифікат</v>
      </c>
    </row>
    <row r="719" spans="1:4" x14ac:dyDescent="0.3">
      <c r="A719" t="s">
        <v>1437</v>
      </c>
      <c r="B719" t="s">
        <v>3888</v>
      </c>
      <c r="C719" t="s">
        <v>1438</v>
      </c>
      <c r="D719" t="str">
        <f>HYPERLINK("https://talan.bank.gov.ua/get-user-certificate/o1xrLKeYZoKa3l5cQfSy","Завантажити сертифікат")</f>
        <v>Завантажити сертифікат</v>
      </c>
    </row>
    <row r="720" spans="1:4" x14ac:dyDescent="0.3">
      <c r="A720" t="s">
        <v>1439</v>
      </c>
      <c r="B720" t="s">
        <v>3888</v>
      </c>
      <c r="C720" t="s">
        <v>1440</v>
      </c>
      <c r="D720" t="str">
        <f>HYPERLINK("https://talan.bank.gov.ua/get-user-certificate/o1xrLKaKjiVCEtIZHK99","Завантажити сертифікат")</f>
        <v>Завантажити сертифікат</v>
      </c>
    </row>
    <row r="721" spans="1:4" x14ac:dyDescent="0.3">
      <c r="A721" t="s">
        <v>1441</v>
      </c>
      <c r="B721" t="s">
        <v>3888</v>
      </c>
      <c r="C721" t="s">
        <v>1442</v>
      </c>
      <c r="D721" t="str">
        <f>HYPERLINK("https://talan.bank.gov.ua/get-user-certificate/o1xrLDZBzM_4pM--3HeS","Завантажити сертифікат")</f>
        <v>Завантажити сертифікат</v>
      </c>
    </row>
    <row r="722" spans="1:4" x14ac:dyDescent="0.3">
      <c r="A722" t="s">
        <v>1443</v>
      </c>
      <c r="B722" t="s">
        <v>3888</v>
      </c>
      <c r="C722" t="s">
        <v>1444</v>
      </c>
      <c r="D722" t="str">
        <f>HYPERLINK("https://talan.bank.gov.ua/get-user-certificate/o1xrLPSimxeR-ovjda8j","Завантажити сертифікат")</f>
        <v>Завантажити сертифікат</v>
      </c>
    </row>
    <row r="723" spans="1:4" x14ac:dyDescent="0.3">
      <c r="A723" t="s">
        <v>1445</v>
      </c>
      <c r="B723" t="s">
        <v>3888</v>
      </c>
      <c r="C723" t="s">
        <v>1446</v>
      </c>
      <c r="D723" t="str">
        <f>HYPERLINK("https://talan.bank.gov.ua/get-user-certificate/o1xrL8YzO2ZRSlD8vO5s","Завантажити сертифікат")</f>
        <v>Завантажити сертифікат</v>
      </c>
    </row>
    <row r="724" spans="1:4" x14ac:dyDescent="0.3">
      <c r="A724" t="s">
        <v>1447</v>
      </c>
      <c r="B724" t="s">
        <v>3888</v>
      </c>
      <c r="C724" t="s">
        <v>1448</v>
      </c>
      <c r="D724" t="str">
        <f>HYPERLINK("https://talan.bank.gov.ua/get-user-certificate/o1xrLt1-8QtxuOROnIU6","Завантажити сертифікат")</f>
        <v>Завантажити сертифікат</v>
      </c>
    </row>
    <row r="725" spans="1:4" x14ac:dyDescent="0.3">
      <c r="A725" t="s">
        <v>1449</v>
      </c>
      <c r="B725" t="s">
        <v>3888</v>
      </c>
      <c r="C725" t="s">
        <v>1450</v>
      </c>
      <c r="D725" t="str">
        <f>HYPERLINK("https://talan.bank.gov.ua/get-user-certificate/o1xrLR2HW9v6ymYUNcJi","Завантажити сертифікат")</f>
        <v>Завантажити сертифікат</v>
      </c>
    </row>
    <row r="726" spans="1:4" x14ac:dyDescent="0.3">
      <c r="A726" t="s">
        <v>1451</v>
      </c>
      <c r="B726" t="s">
        <v>3888</v>
      </c>
      <c r="C726" t="s">
        <v>1452</v>
      </c>
      <c r="D726" t="str">
        <f>HYPERLINK("https://talan.bank.gov.ua/get-user-certificate/o1xrLGpWZ-ewIcpcMo0P","Завантажити сертифікат")</f>
        <v>Завантажити сертифікат</v>
      </c>
    </row>
    <row r="727" spans="1:4" x14ac:dyDescent="0.3">
      <c r="A727" t="s">
        <v>1453</v>
      </c>
      <c r="B727" t="s">
        <v>3888</v>
      </c>
      <c r="C727" t="s">
        <v>1454</v>
      </c>
      <c r="D727" t="str">
        <f>HYPERLINK("https://talan.bank.gov.ua/get-user-certificate/o1xrLlK7DI4mX6Zbb_Cb","Завантажити сертифікат")</f>
        <v>Завантажити сертифікат</v>
      </c>
    </row>
    <row r="728" spans="1:4" x14ac:dyDescent="0.3">
      <c r="A728" t="s">
        <v>1455</v>
      </c>
      <c r="B728" t="s">
        <v>3888</v>
      </c>
      <c r="C728" t="s">
        <v>1456</v>
      </c>
      <c r="D728" t="str">
        <f>HYPERLINK("https://talan.bank.gov.ua/get-user-certificate/o1xrL55VzbCCtOAHiJWE","Завантажити сертифікат")</f>
        <v>Завантажити сертифікат</v>
      </c>
    </row>
    <row r="729" spans="1:4" x14ac:dyDescent="0.3">
      <c r="A729" t="s">
        <v>1457</v>
      </c>
      <c r="B729" t="s">
        <v>3888</v>
      </c>
      <c r="C729" t="s">
        <v>1458</v>
      </c>
      <c r="D729" t="str">
        <f>HYPERLINK("https://talan.bank.gov.ua/get-user-certificate/o1xrLBX92v7ImgEkGpv1","Завантажити сертифікат")</f>
        <v>Завантажити сертифікат</v>
      </c>
    </row>
    <row r="730" spans="1:4" x14ac:dyDescent="0.3">
      <c r="A730" t="s">
        <v>1459</v>
      </c>
      <c r="B730" t="s">
        <v>3888</v>
      </c>
      <c r="C730" t="s">
        <v>1460</v>
      </c>
      <c r="D730" t="str">
        <f>HYPERLINK("https://talan.bank.gov.ua/get-user-certificate/o1xrLZzIVjXWiWXYG0BJ","Завантажити сертифікат")</f>
        <v>Завантажити сертифікат</v>
      </c>
    </row>
    <row r="731" spans="1:4" x14ac:dyDescent="0.3">
      <c r="A731" t="s">
        <v>1461</v>
      </c>
      <c r="B731" t="s">
        <v>3888</v>
      </c>
      <c r="C731" t="s">
        <v>1462</v>
      </c>
      <c r="D731" t="str">
        <f>HYPERLINK("https://talan.bank.gov.ua/get-user-certificate/o1xrLvbU_-5l4d6yCtzP","Завантажити сертифікат")</f>
        <v>Завантажити сертифікат</v>
      </c>
    </row>
    <row r="732" spans="1:4" x14ac:dyDescent="0.3">
      <c r="A732" t="s">
        <v>1463</v>
      </c>
      <c r="B732" t="s">
        <v>3888</v>
      </c>
      <c r="C732" t="s">
        <v>1464</v>
      </c>
      <c r="D732" t="str">
        <f>HYPERLINK("https://talan.bank.gov.ua/get-user-certificate/o1xrLLKqGmfbM61OBMWY","Завантажити сертифікат")</f>
        <v>Завантажити сертифікат</v>
      </c>
    </row>
    <row r="733" spans="1:4" x14ac:dyDescent="0.3">
      <c r="A733" t="s">
        <v>1465</v>
      </c>
      <c r="B733" t="s">
        <v>3888</v>
      </c>
      <c r="C733" t="s">
        <v>1466</v>
      </c>
      <c r="D733" t="str">
        <f>HYPERLINK("https://talan.bank.gov.ua/get-user-certificate/o1xrLQYc9MIcCjeFz1fj","Завантажити сертифікат")</f>
        <v>Завантажити сертифікат</v>
      </c>
    </row>
    <row r="734" spans="1:4" x14ac:dyDescent="0.3">
      <c r="A734" t="s">
        <v>1467</v>
      </c>
      <c r="B734" t="s">
        <v>3888</v>
      </c>
      <c r="C734" t="s">
        <v>1468</v>
      </c>
      <c r="D734" t="str">
        <f>HYPERLINK("https://talan.bank.gov.ua/get-user-certificate/o1xrLZz1ygH97pzW1D0B","Завантажити сертифікат")</f>
        <v>Завантажити сертифікат</v>
      </c>
    </row>
    <row r="735" spans="1:4" x14ac:dyDescent="0.3">
      <c r="A735" t="s">
        <v>1469</v>
      </c>
      <c r="B735" t="s">
        <v>3888</v>
      </c>
      <c r="C735" t="s">
        <v>1470</v>
      </c>
      <c r="D735" t="str">
        <f>HYPERLINK("https://talan.bank.gov.ua/get-user-certificate/o1xrLCHS3qXUsS_D1UEE","Завантажити сертифікат")</f>
        <v>Завантажити сертифікат</v>
      </c>
    </row>
    <row r="736" spans="1:4" x14ac:dyDescent="0.3">
      <c r="A736" t="s">
        <v>1471</v>
      </c>
      <c r="B736" t="s">
        <v>3888</v>
      </c>
      <c r="C736" t="s">
        <v>1472</v>
      </c>
      <c r="D736" t="str">
        <f>HYPERLINK("https://talan.bank.gov.ua/get-user-certificate/o1xrLdh2xLWJucBf44aa","Завантажити сертифікат")</f>
        <v>Завантажити сертифікат</v>
      </c>
    </row>
    <row r="737" spans="1:4" x14ac:dyDescent="0.3">
      <c r="A737" t="s">
        <v>1473</v>
      </c>
      <c r="B737" t="s">
        <v>3888</v>
      </c>
      <c r="C737" t="s">
        <v>1474</v>
      </c>
      <c r="D737" t="str">
        <f>HYPERLINK("https://talan.bank.gov.ua/get-user-certificate/o1xrLsMaq8TYA0IAVpnS","Завантажити сертифікат")</f>
        <v>Завантажити сертифікат</v>
      </c>
    </row>
    <row r="738" spans="1:4" x14ac:dyDescent="0.3">
      <c r="A738" t="s">
        <v>1475</v>
      </c>
      <c r="B738" t="s">
        <v>3888</v>
      </c>
      <c r="C738" t="s">
        <v>1476</v>
      </c>
      <c r="D738" t="str">
        <f>HYPERLINK("https://talan.bank.gov.ua/get-user-certificate/o1xrLRi_58kgXtADw0em","Завантажити сертифікат")</f>
        <v>Завантажити сертифікат</v>
      </c>
    </row>
    <row r="739" spans="1:4" x14ac:dyDescent="0.3">
      <c r="A739" t="s">
        <v>1477</v>
      </c>
      <c r="B739" t="s">
        <v>3888</v>
      </c>
      <c r="C739" t="s">
        <v>1478</v>
      </c>
      <c r="D739" t="str">
        <f>HYPERLINK("https://talan.bank.gov.ua/get-user-certificate/o1xrLoBESx-BB_1796tb","Завантажити сертифікат")</f>
        <v>Завантажити сертифікат</v>
      </c>
    </row>
    <row r="740" spans="1:4" x14ac:dyDescent="0.3">
      <c r="A740" t="s">
        <v>1479</v>
      </c>
      <c r="B740" t="s">
        <v>3888</v>
      </c>
      <c r="C740" t="s">
        <v>1480</v>
      </c>
      <c r="D740" t="str">
        <f>HYPERLINK("https://talan.bank.gov.ua/get-user-certificate/o1xrLZRd0Bb6bAM9wats","Завантажити сертифікат")</f>
        <v>Завантажити сертифікат</v>
      </c>
    </row>
    <row r="741" spans="1:4" x14ac:dyDescent="0.3">
      <c r="A741" t="s">
        <v>1481</v>
      </c>
      <c r="B741" t="s">
        <v>3888</v>
      </c>
      <c r="C741" t="s">
        <v>1482</v>
      </c>
      <c r="D741" t="str">
        <f>HYPERLINK("https://talan.bank.gov.ua/get-user-certificate/o1xrLlMc8Kop3HLwADV0","Завантажити сертифікат")</f>
        <v>Завантажити сертифікат</v>
      </c>
    </row>
    <row r="742" spans="1:4" x14ac:dyDescent="0.3">
      <c r="A742" t="s">
        <v>1483</v>
      </c>
      <c r="B742" t="s">
        <v>3888</v>
      </c>
      <c r="C742" t="s">
        <v>1484</v>
      </c>
      <c r="D742" t="str">
        <f>HYPERLINK("https://talan.bank.gov.ua/get-user-certificate/o1xrLsZcefJQG6nJ-2FX","Завантажити сертифікат")</f>
        <v>Завантажити сертифікат</v>
      </c>
    </row>
    <row r="743" spans="1:4" x14ac:dyDescent="0.3">
      <c r="A743" t="s">
        <v>1485</v>
      </c>
      <c r="B743" t="s">
        <v>3888</v>
      </c>
      <c r="C743" t="s">
        <v>1486</v>
      </c>
      <c r="D743" t="str">
        <f>HYPERLINK("https://talan.bank.gov.ua/get-user-certificate/o1xrLJVG8g6wMCWgYO8E","Завантажити сертифікат")</f>
        <v>Завантажити сертифікат</v>
      </c>
    </row>
    <row r="744" spans="1:4" x14ac:dyDescent="0.3">
      <c r="A744" t="s">
        <v>1487</v>
      </c>
      <c r="B744" t="s">
        <v>3888</v>
      </c>
      <c r="C744" t="s">
        <v>1488</v>
      </c>
      <c r="D744" t="str">
        <f>HYPERLINK("https://talan.bank.gov.ua/get-user-certificate/o1xrL8xdLsGHcew54dL6","Завантажити сертифікат")</f>
        <v>Завантажити сертифікат</v>
      </c>
    </row>
    <row r="745" spans="1:4" x14ac:dyDescent="0.3">
      <c r="A745" t="s">
        <v>1489</v>
      </c>
      <c r="B745" t="s">
        <v>3888</v>
      </c>
      <c r="C745" t="s">
        <v>1490</v>
      </c>
      <c r="D745" t="str">
        <f>HYPERLINK("https://talan.bank.gov.ua/get-user-certificate/o1xrL7iH_pMGovx_PFW-","Завантажити сертифікат")</f>
        <v>Завантажити сертифікат</v>
      </c>
    </row>
    <row r="746" spans="1:4" x14ac:dyDescent="0.3">
      <c r="A746" t="s">
        <v>1491</v>
      </c>
      <c r="B746" t="s">
        <v>3888</v>
      </c>
      <c r="C746" t="s">
        <v>1492</v>
      </c>
      <c r="D746" t="str">
        <f>HYPERLINK("https://talan.bank.gov.ua/get-user-certificate/o1xrLk2U4sBn5wFOamF3","Завантажити сертифікат")</f>
        <v>Завантажити сертифікат</v>
      </c>
    </row>
    <row r="747" spans="1:4" x14ac:dyDescent="0.3">
      <c r="A747" t="s">
        <v>1493</v>
      </c>
      <c r="B747" t="s">
        <v>3888</v>
      </c>
      <c r="C747" t="s">
        <v>1494</v>
      </c>
      <c r="D747" t="str">
        <f>HYPERLINK("https://talan.bank.gov.ua/get-user-certificate/o1xrLtoJLX0QUZ8H30Px","Завантажити сертифікат")</f>
        <v>Завантажити сертифікат</v>
      </c>
    </row>
    <row r="748" spans="1:4" x14ac:dyDescent="0.3">
      <c r="A748" t="s">
        <v>1495</v>
      </c>
      <c r="B748" t="s">
        <v>3888</v>
      </c>
      <c r="C748" t="s">
        <v>1496</v>
      </c>
      <c r="D748" t="str">
        <f>HYPERLINK("https://talan.bank.gov.ua/get-user-certificate/o1xrLIIB2CNZC4SwwDs6","Завантажити сертифікат")</f>
        <v>Завантажити сертифікат</v>
      </c>
    </row>
    <row r="749" spans="1:4" x14ac:dyDescent="0.3">
      <c r="A749" t="s">
        <v>1497</v>
      </c>
      <c r="B749" t="s">
        <v>3888</v>
      </c>
      <c r="C749" t="s">
        <v>1498</v>
      </c>
      <c r="D749" t="str">
        <f>HYPERLINK("https://talan.bank.gov.ua/get-user-certificate/o1xrL3lNPeTRmmnITi9S","Завантажити сертифікат")</f>
        <v>Завантажити сертифікат</v>
      </c>
    </row>
    <row r="750" spans="1:4" x14ac:dyDescent="0.3">
      <c r="A750" t="s">
        <v>1499</v>
      </c>
      <c r="B750" t="s">
        <v>3888</v>
      </c>
      <c r="C750" t="s">
        <v>1500</v>
      </c>
      <c r="D750" t="str">
        <f>HYPERLINK("https://talan.bank.gov.ua/get-user-certificate/o1xrL8U0MsbjcMpmBDwd","Завантажити сертифікат")</f>
        <v>Завантажити сертифікат</v>
      </c>
    </row>
    <row r="751" spans="1:4" x14ac:dyDescent="0.3">
      <c r="A751" t="s">
        <v>1501</v>
      </c>
      <c r="B751" t="s">
        <v>3888</v>
      </c>
      <c r="C751" t="s">
        <v>1502</v>
      </c>
      <c r="D751" t="str">
        <f>HYPERLINK("https://talan.bank.gov.ua/get-user-certificate/o1xrLK1mwQAJUWB1m4Zm","Завантажити сертифікат")</f>
        <v>Завантажити сертифікат</v>
      </c>
    </row>
    <row r="752" spans="1:4" x14ac:dyDescent="0.3">
      <c r="A752" t="s">
        <v>1503</v>
      </c>
      <c r="B752" t="s">
        <v>3888</v>
      </c>
      <c r="C752" t="s">
        <v>1504</v>
      </c>
      <c r="D752" t="str">
        <f>HYPERLINK("https://talan.bank.gov.ua/get-user-certificate/o1xrLdY567HfxnUp7_CS","Завантажити сертифікат")</f>
        <v>Завантажити сертифікат</v>
      </c>
    </row>
    <row r="753" spans="1:4" x14ac:dyDescent="0.3">
      <c r="A753" t="s">
        <v>1505</v>
      </c>
      <c r="B753" t="s">
        <v>3888</v>
      </c>
      <c r="C753" t="s">
        <v>1506</v>
      </c>
      <c r="D753" t="str">
        <f>HYPERLINK("https://talan.bank.gov.ua/get-user-certificate/o1xrL_wFF9mP-Jha2Gqb","Завантажити сертифікат")</f>
        <v>Завантажити сертифікат</v>
      </c>
    </row>
    <row r="754" spans="1:4" x14ac:dyDescent="0.3">
      <c r="A754" t="s">
        <v>1507</v>
      </c>
      <c r="B754" t="s">
        <v>3888</v>
      </c>
      <c r="C754" t="s">
        <v>1508</v>
      </c>
      <c r="D754" t="str">
        <f>HYPERLINK("https://talan.bank.gov.ua/get-user-certificate/o1xrLUOPa2A6RkSgaS5V","Завантажити сертифікат")</f>
        <v>Завантажити сертифікат</v>
      </c>
    </row>
    <row r="755" spans="1:4" x14ac:dyDescent="0.3">
      <c r="A755" t="s">
        <v>1509</v>
      </c>
      <c r="B755" t="s">
        <v>3888</v>
      </c>
      <c r="C755" t="s">
        <v>1510</v>
      </c>
      <c r="D755" t="str">
        <f>HYPERLINK("https://talan.bank.gov.ua/get-user-certificate/o1xrL99OI8qqQ5mbWMjF","Завантажити сертифікат")</f>
        <v>Завантажити сертифікат</v>
      </c>
    </row>
    <row r="756" spans="1:4" x14ac:dyDescent="0.3">
      <c r="A756" t="s">
        <v>1511</v>
      </c>
      <c r="B756" t="s">
        <v>3888</v>
      </c>
      <c r="C756" t="s">
        <v>1512</v>
      </c>
      <c r="D756" t="str">
        <f>HYPERLINK("https://talan.bank.gov.ua/get-user-certificate/o1xrLh18eKzbmycZxJh9","Завантажити сертифікат")</f>
        <v>Завантажити сертифікат</v>
      </c>
    </row>
    <row r="757" spans="1:4" x14ac:dyDescent="0.3">
      <c r="A757" t="s">
        <v>1513</v>
      </c>
      <c r="B757" t="s">
        <v>3888</v>
      </c>
      <c r="C757" t="s">
        <v>1514</v>
      </c>
      <c r="D757" t="str">
        <f>HYPERLINK("https://talan.bank.gov.ua/get-user-certificate/o1xrL4xns01t3DUOwYS8","Завантажити сертифікат")</f>
        <v>Завантажити сертифікат</v>
      </c>
    </row>
    <row r="758" spans="1:4" x14ac:dyDescent="0.3">
      <c r="A758" t="s">
        <v>1515</v>
      </c>
      <c r="B758" t="s">
        <v>3888</v>
      </c>
      <c r="C758" t="s">
        <v>1516</v>
      </c>
      <c r="D758" t="str">
        <f>HYPERLINK("https://talan.bank.gov.ua/get-user-certificate/o1xrLBCooVTEtHagb5hg","Завантажити сертифікат")</f>
        <v>Завантажити сертифікат</v>
      </c>
    </row>
    <row r="759" spans="1:4" x14ac:dyDescent="0.3">
      <c r="A759" t="s">
        <v>1517</v>
      </c>
      <c r="B759" t="s">
        <v>3888</v>
      </c>
      <c r="C759" t="s">
        <v>1518</v>
      </c>
      <c r="D759" t="str">
        <f>HYPERLINK("https://talan.bank.gov.ua/get-user-certificate/o1xrLF3PsAtaKWR0HzG4","Завантажити сертифікат")</f>
        <v>Завантажити сертифікат</v>
      </c>
    </row>
    <row r="760" spans="1:4" x14ac:dyDescent="0.3">
      <c r="A760" t="s">
        <v>1519</v>
      </c>
      <c r="B760" t="s">
        <v>3888</v>
      </c>
      <c r="C760" t="s">
        <v>1520</v>
      </c>
      <c r="D760" t="str">
        <f>HYPERLINK("https://talan.bank.gov.ua/get-user-certificate/o1xrL0gHYwySM8cW4stg","Завантажити сертифікат")</f>
        <v>Завантажити сертифікат</v>
      </c>
    </row>
    <row r="761" spans="1:4" x14ac:dyDescent="0.3">
      <c r="A761" t="s">
        <v>1521</v>
      </c>
      <c r="B761" t="s">
        <v>3888</v>
      </c>
      <c r="C761" t="s">
        <v>1522</v>
      </c>
      <c r="D761" t="str">
        <f>HYPERLINK("https://talan.bank.gov.ua/get-user-certificate/o1xrLZOaTT2yOs35Q459","Завантажити сертифікат")</f>
        <v>Завантажити сертифікат</v>
      </c>
    </row>
    <row r="762" spans="1:4" x14ac:dyDescent="0.3">
      <c r="A762" t="s">
        <v>1523</v>
      </c>
      <c r="B762" t="s">
        <v>3888</v>
      </c>
      <c r="C762" t="s">
        <v>1524</v>
      </c>
      <c r="D762" t="str">
        <f>HYPERLINK("https://talan.bank.gov.ua/get-user-certificate/o1xrLCR5dx1uIA-UNtMc","Завантажити сертифікат")</f>
        <v>Завантажити сертифікат</v>
      </c>
    </row>
    <row r="763" spans="1:4" x14ac:dyDescent="0.3">
      <c r="A763" t="s">
        <v>1525</v>
      </c>
      <c r="B763" t="s">
        <v>3888</v>
      </c>
      <c r="C763" t="s">
        <v>1526</v>
      </c>
      <c r="D763" t="str">
        <f>HYPERLINK("https://talan.bank.gov.ua/get-user-certificate/o1xrL7NOxQCRdxQP8FFE","Завантажити сертифікат")</f>
        <v>Завантажити сертифікат</v>
      </c>
    </row>
    <row r="764" spans="1:4" x14ac:dyDescent="0.3">
      <c r="A764" t="s">
        <v>1527</v>
      </c>
      <c r="B764" t="s">
        <v>3888</v>
      </c>
      <c r="C764" t="s">
        <v>1528</v>
      </c>
      <c r="D764" t="str">
        <f>HYPERLINK("https://talan.bank.gov.ua/get-user-certificate/o1xrLSEOkYYrNVu-cRjB","Завантажити сертифікат")</f>
        <v>Завантажити сертифікат</v>
      </c>
    </row>
    <row r="765" spans="1:4" x14ac:dyDescent="0.3">
      <c r="A765" t="s">
        <v>1529</v>
      </c>
      <c r="B765" t="s">
        <v>3888</v>
      </c>
      <c r="C765" t="s">
        <v>1530</v>
      </c>
      <c r="D765" t="str">
        <f>HYPERLINK("https://talan.bank.gov.ua/get-user-certificate/o1xrL1IhnibfEXJeOTC9","Завантажити сертифікат")</f>
        <v>Завантажити сертифікат</v>
      </c>
    </row>
    <row r="766" spans="1:4" x14ac:dyDescent="0.3">
      <c r="A766" t="s">
        <v>1531</v>
      </c>
      <c r="B766" t="s">
        <v>3888</v>
      </c>
      <c r="C766" t="s">
        <v>1532</v>
      </c>
      <c r="D766" t="str">
        <f>HYPERLINK("https://talan.bank.gov.ua/get-user-certificate/o1xrLSzaDHZghP3yyw3f","Завантажити сертифікат")</f>
        <v>Завантажити сертифікат</v>
      </c>
    </row>
    <row r="767" spans="1:4" x14ac:dyDescent="0.3">
      <c r="A767" t="s">
        <v>1533</v>
      </c>
      <c r="B767" t="s">
        <v>3888</v>
      </c>
      <c r="C767" t="s">
        <v>1534</v>
      </c>
      <c r="D767" t="str">
        <f>HYPERLINK("https://talan.bank.gov.ua/get-user-certificate/o1xrLKu9JgqYdXHjeyHC","Завантажити сертифікат")</f>
        <v>Завантажити сертифікат</v>
      </c>
    </row>
    <row r="768" spans="1:4" x14ac:dyDescent="0.3">
      <c r="A768" t="s">
        <v>1535</v>
      </c>
      <c r="B768" t="s">
        <v>3888</v>
      </c>
      <c r="C768" t="s">
        <v>1536</v>
      </c>
      <c r="D768" t="str">
        <f>HYPERLINK("https://talan.bank.gov.ua/get-user-certificate/o1xrLXqsyxN0KGWdSz9u","Завантажити сертифікат")</f>
        <v>Завантажити сертифікат</v>
      </c>
    </row>
    <row r="769" spans="1:4" x14ac:dyDescent="0.3">
      <c r="A769" t="s">
        <v>1537</v>
      </c>
      <c r="B769" t="s">
        <v>3888</v>
      </c>
      <c r="C769" t="s">
        <v>1538</v>
      </c>
      <c r="D769" t="str">
        <f>HYPERLINK("https://talan.bank.gov.ua/get-user-certificate/o1xrLAWPd-XNrGsBGDz0","Завантажити сертифікат")</f>
        <v>Завантажити сертифікат</v>
      </c>
    </row>
    <row r="770" spans="1:4" x14ac:dyDescent="0.3">
      <c r="A770" t="s">
        <v>1539</v>
      </c>
      <c r="B770" t="s">
        <v>3888</v>
      </c>
      <c r="C770" t="s">
        <v>1540</v>
      </c>
      <c r="D770" t="str">
        <f>HYPERLINK("https://talan.bank.gov.ua/get-user-certificate/o1xrLF-eH8_Lm6Vphg5L","Завантажити сертифікат")</f>
        <v>Завантажити сертифікат</v>
      </c>
    </row>
    <row r="771" spans="1:4" x14ac:dyDescent="0.3">
      <c r="A771" t="s">
        <v>1541</v>
      </c>
      <c r="B771" t="s">
        <v>3888</v>
      </c>
      <c r="C771" t="s">
        <v>1542</v>
      </c>
      <c r="D771" t="str">
        <f>HYPERLINK("https://talan.bank.gov.ua/get-user-certificate/o1xrLLGzAqj2jpjM9hjH","Завантажити сертифікат")</f>
        <v>Завантажити сертифікат</v>
      </c>
    </row>
    <row r="772" spans="1:4" x14ac:dyDescent="0.3">
      <c r="A772" t="s">
        <v>1543</v>
      </c>
      <c r="B772" t="s">
        <v>3888</v>
      </c>
      <c r="C772" t="s">
        <v>1544</v>
      </c>
      <c r="D772" t="str">
        <f>HYPERLINK("https://talan.bank.gov.ua/get-user-certificate/o1xrLlfNMlndtm5nxSpG","Завантажити сертифікат")</f>
        <v>Завантажити сертифікат</v>
      </c>
    </row>
    <row r="773" spans="1:4" x14ac:dyDescent="0.3">
      <c r="A773" t="s">
        <v>1545</v>
      </c>
      <c r="B773" t="s">
        <v>3888</v>
      </c>
      <c r="C773" t="s">
        <v>1546</v>
      </c>
      <c r="D773" t="str">
        <f>HYPERLINK("https://talan.bank.gov.ua/get-user-certificate/o1xrLKDscmePlVvlZE3K","Завантажити сертифікат")</f>
        <v>Завантажити сертифікат</v>
      </c>
    </row>
    <row r="774" spans="1:4" x14ac:dyDescent="0.3">
      <c r="A774" t="s">
        <v>1547</v>
      </c>
      <c r="B774" t="s">
        <v>3888</v>
      </c>
      <c r="C774" t="s">
        <v>1548</v>
      </c>
      <c r="D774" t="str">
        <f>HYPERLINK("https://talan.bank.gov.ua/get-user-certificate/o1xrLPy6URtkcroVQ-p9","Завантажити сертифікат")</f>
        <v>Завантажити сертифікат</v>
      </c>
    </row>
    <row r="775" spans="1:4" x14ac:dyDescent="0.3">
      <c r="A775" t="s">
        <v>1549</v>
      </c>
      <c r="B775" t="s">
        <v>3888</v>
      </c>
      <c r="C775" t="s">
        <v>1550</v>
      </c>
      <c r="D775" t="str">
        <f>HYPERLINK("https://talan.bank.gov.ua/get-user-certificate/o1xrL5U5Wbx3MZSelWQi","Завантажити сертифікат")</f>
        <v>Завантажити сертифікат</v>
      </c>
    </row>
    <row r="776" spans="1:4" x14ac:dyDescent="0.3">
      <c r="A776" t="s">
        <v>1551</v>
      </c>
      <c r="B776" t="s">
        <v>3888</v>
      </c>
      <c r="C776" t="s">
        <v>1552</v>
      </c>
      <c r="D776" t="str">
        <f>HYPERLINK("https://talan.bank.gov.ua/get-user-certificate/o1xrL1uMs5TgGt66EAbI","Завантажити сертифікат")</f>
        <v>Завантажити сертифікат</v>
      </c>
    </row>
    <row r="777" spans="1:4" x14ac:dyDescent="0.3">
      <c r="A777" t="s">
        <v>1553</v>
      </c>
      <c r="B777" t="s">
        <v>3888</v>
      </c>
      <c r="C777" t="s">
        <v>1554</v>
      </c>
      <c r="D777" t="str">
        <f>HYPERLINK("https://talan.bank.gov.ua/get-user-certificate/o1xrLYfaLLdHBbgERMdf","Завантажити сертифікат")</f>
        <v>Завантажити сертифікат</v>
      </c>
    </row>
    <row r="778" spans="1:4" x14ac:dyDescent="0.3">
      <c r="A778" t="s">
        <v>1555</v>
      </c>
      <c r="B778" t="s">
        <v>3888</v>
      </c>
      <c r="C778" t="s">
        <v>1556</v>
      </c>
      <c r="D778" t="str">
        <f>HYPERLINK("https://talan.bank.gov.ua/get-user-certificate/o1xrLDQXo69WREIbKalK","Завантажити сертифікат")</f>
        <v>Завантажити сертифікат</v>
      </c>
    </row>
    <row r="779" spans="1:4" x14ac:dyDescent="0.3">
      <c r="A779" t="s">
        <v>1557</v>
      </c>
      <c r="B779" t="s">
        <v>3888</v>
      </c>
      <c r="C779" t="s">
        <v>1558</v>
      </c>
      <c r="D779" t="str">
        <f>HYPERLINK("https://talan.bank.gov.ua/get-user-certificate/o1xrLWBdeZEDcbGG4KFf","Завантажити сертифікат")</f>
        <v>Завантажити сертифікат</v>
      </c>
    </row>
    <row r="780" spans="1:4" x14ac:dyDescent="0.3">
      <c r="A780" t="s">
        <v>1559</v>
      </c>
      <c r="B780" t="s">
        <v>3888</v>
      </c>
      <c r="C780" t="s">
        <v>1560</v>
      </c>
      <c r="D780" t="str">
        <f>HYPERLINK("https://talan.bank.gov.ua/get-user-certificate/o1xrLAqa04oLfRzaxFJc","Завантажити сертифікат")</f>
        <v>Завантажити сертифікат</v>
      </c>
    </row>
    <row r="781" spans="1:4" x14ac:dyDescent="0.3">
      <c r="A781" t="s">
        <v>1561</v>
      </c>
      <c r="B781" t="s">
        <v>3888</v>
      </c>
      <c r="C781" t="s">
        <v>1562</v>
      </c>
      <c r="D781" t="str">
        <f>HYPERLINK("https://talan.bank.gov.ua/get-user-certificate/o1xrLZcOfiUZt01A7aro","Завантажити сертифікат")</f>
        <v>Завантажити сертифікат</v>
      </c>
    </row>
    <row r="782" spans="1:4" x14ac:dyDescent="0.3">
      <c r="A782" t="s">
        <v>1563</v>
      </c>
      <c r="B782" t="s">
        <v>3888</v>
      </c>
      <c r="C782" t="s">
        <v>1564</v>
      </c>
      <c r="D782" t="str">
        <f>HYPERLINK("https://talan.bank.gov.ua/get-user-certificate/o1xrLp0dxeW25A3qQsfq","Завантажити сертифікат")</f>
        <v>Завантажити сертифікат</v>
      </c>
    </row>
    <row r="783" spans="1:4" x14ac:dyDescent="0.3">
      <c r="A783" t="s">
        <v>1565</v>
      </c>
      <c r="B783" t="s">
        <v>3888</v>
      </c>
      <c r="C783" t="s">
        <v>1566</v>
      </c>
      <c r="D783" t="str">
        <f>HYPERLINK("https://talan.bank.gov.ua/get-user-certificate/o1xrLrL5oBuMnzz08d3z","Завантажити сертифікат")</f>
        <v>Завантажити сертифікат</v>
      </c>
    </row>
    <row r="784" spans="1:4" x14ac:dyDescent="0.3">
      <c r="A784" t="s">
        <v>1567</v>
      </c>
      <c r="B784" t="s">
        <v>3888</v>
      </c>
      <c r="C784" t="s">
        <v>1568</v>
      </c>
      <c r="D784" t="str">
        <f>HYPERLINK("https://talan.bank.gov.ua/get-user-certificate/o1xrLd7qcVeMV-6oc5aP","Завантажити сертифікат")</f>
        <v>Завантажити сертифікат</v>
      </c>
    </row>
    <row r="785" spans="1:4" x14ac:dyDescent="0.3">
      <c r="A785" t="s">
        <v>1569</v>
      </c>
      <c r="B785" t="s">
        <v>3888</v>
      </c>
      <c r="C785" t="s">
        <v>1570</v>
      </c>
      <c r="D785" t="str">
        <f>HYPERLINK("https://talan.bank.gov.ua/get-user-certificate/o1xrLtLktp_JQkAhI1Q_","Завантажити сертифікат")</f>
        <v>Завантажити сертифікат</v>
      </c>
    </row>
    <row r="786" spans="1:4" x14ac:dyDescent="0.3">
      <c r="A786" t="s">
        <v>1571</v>
      </c>
      <c r="B786" t="s">
        <v>3888</v>
      </c>
      <c r="C786" t="s">
        <v>1572</v>
      </c>
      <c r="D786" t="str">
        <f>HYPERLINK("https://talan.bank.gov.ua/get-user-certificate/o1xrLq_MVLmMDoDf-USy","Завантажити сертифікат")</f>
        <v>Завантажити сертифікат</v>
      </c>
    </row>
    <row r="787" spans="1:4" x14ac:dyDescent="0.3">
      <c r="A787" t="s">
        <v>1573</v>
      </c>
      <c r="B787" t="s">
        <v>3888</v>
      </c>
      <c r="C787" t="s">
        <v>1574</v>
      </c>
      <c r="D787" t="str">
        <f>HYPERLINK("https://talan.bank.gov.ua/get-user-certificate/o1xrLMx5RinO52dypqbo","Завантажити сертифікат")</f>
        <v>Завантажити сертифікат</v>
      </c>
    </row>
    <row r="788" spans="1:4" x14ac:dyDescent="0.3">
      <c r="A788" t="s">
        <v>1575</v>
      </c>
      <c r="B788" t="s">
        <v>3888</v>
      </c>
      <c r="C788" t="s">
        <v>1576</v>
      </c>
      <c r="D788" t="str">
        <f>HYPERLINK("https://talan.bank.gov.ua/get-user-certificate/o1xrL13NM2n4yIsdceLs","Завантажити сертифікат")</f>
        <v>Завантажити сертифікат</v>
      </c>
    </row>
    <row r="789" spans="1:4" x14ac:dyDescent="0.3">
      <c r="A789" t="s">
        <v>1577</v>
      </c>
      <c r="B789" t="s">
        <v>3888</v>
      </c>
      <c r="C789" t="s">
        <v>1578</v>
      </c>
      <c r="D789" t="str">
        <f>HYPERLINK("https://talan.bank.gov.ua/get-user-certificate/o1xrLv7qAFlZYAqCYOJA","Завантажити сертифікат")</f>
        <v>Завантажити сертифікат</v>
      </c>
    </row>
    <row r="790" spans="1:4" x14ac:dyDescent="0.3">
      <c r="A790" t="s">
        <v>1579</v>
      </c>
      <c r="B790" t="s">
        <v>3888</v>
      </c>
      <c r="C790" t="s">
        <v>1580</v>
      </c>
      <c r="D790" t="str">
        <f>HYPERLINK("https://talan.bank.gov.ua/get-user-certificate/o1xrLTGSbXmlBS_xLOPj","Завантажити сертифікат")</f>
        <v>Завантажити сертифікат</v>
      </c>
    </row>
    <row r="791" spans="1:4" x14ac:dyDescent="0.3">
      <c r="A791" t="s">
        <v>1581</v>
      </c>
      <c r="B791" t="s">
        <v>3888</v>
      </c>
      <c r="C791" t="s">
        <v>1582</v>
      </c>
      <c r="D791" t="str">
        <f>HYPERLINK("https://talan.bank.gov.ua/get-user-certificate/o1xrLhS6VuS7JyWiZiKA","Завантажити сертифікат")</f>
        <v>Завантажити сертифікат</v>
      </c>
    </row>
    <row r="792" spans="1:4" x14ac:dyDescent="0.3">
      <c r="A792" t="s">
        <v>1583</v>
      </c>
      <c r="B792" t="s">
        <v>3888</v>
      </c>
      <c r="C792" t="s">
        <v>1584</v>
      </c>
      <c r="D792" t="str">
        <f>HYPERLINK("https://talan.bank.gov.ua/get-user-certificate/o1xrL5y4TnVLjL50kxHt","Завантажити сертифікат")</f>
        <v>Завантажити сертифікат</v>
      </c>
    </row>
    <row r="793" spans="1:4" x14ac:dyDescent="0.3">
      <c r="A793" t="s">
        <v>1585</v>
      </c>
      <c r="B793" t="s">
        <v>3888</v>
      </c>
      <c r="C793" t="s">
        <v>1586</v>
      </c>
      <c r="D793" t="str">
        <f>HYPERLINK("https://talan.bank.gov.ua/get-user-certificate/o1xrLPLMZGHyr3IoalWY","Завантажити сертифікат")</f>
        <v>Завантажити сертифікат</v>
      </c>
    </row>
    <row r="794" spans="1:4" x14ac:dyDescent="0.3">
      <c r="A794" t="s">
        <v>1587</v>
      </c>
      <c r="B794" t="s">
        <v>3888</v>
      </c>
      <c r="C794" t="s">
        <v>1588</v>
      </c>
      <c r="D794" t="str">
        <f>HYPERLINK("https://talan.bank.gov.ua/get-user-certificate/o1xrLq-W4TExMVQYa3T5","Завантажити сертифікат")</f>
        <v>Завантажити сертифікат</v>
      </c>
    </row>
    <row r="795" spans="1:4" x14ac:dyDescent="0.3">
      <c r="A795" t="s">
        <v>1589</v>
      </c>
      <c r="B795" t="s">
        <v>3888</v>
      </c>
      <c r="C795" t="s">
        <v>1590</v>
      </c>
      <c r="D795" t="str">
        <f>HYPERLINK("https://talan.bank.gov.ua/get-user-certificate/o1xrL2HnB-P2MB-nd5Nk","Завантажити сертифікат")</f>
        <v>Завантажити сертифікат</v>
      </c>
    </row>
    <row r="796" spans="1:4" x14ac:dyDescent="0.3">
      <c r="A796" t="s">
        <v>1591</v>
      </c>
      <c r="B796" t="s">
        <v>3888</v>
      </c>
      <c r="C796" t="s">
        <v>1592</v>
      </c>
      <c r="D796" t="str">
        <f>HYPERLINK("https://talan.bank.gov.ua/get-user-certificate/o1xrLUR4V0OvrKp-oMFe","Завантажити сертифікат")</f>
        <v>Завантажити сертифікат</v>
      </c>
    </row>
    <row r="797" spans="1:4" x14ac:dyDescent="0.3">
      <c r="A797" t="s">
        <v>1593</v>
      </c>
      <c r="B797" t="s">
        <v>3888</v>
      </c>
      <c r="C797" t="s">
        <v>1594</v>
      </c>
      <c r="D797" t="str">
        <f>HYPERLINK("https://talan.bank.gov.ua/get-user-certificate/o1xrLb9_DAnByWxBiSoH","Завантажити сертифікат")</f>
        <v>Завантажити сертифікат</v>
      </c>
    </row>
    <row r="798" spans="1:4" x14ac:dyDescent="0.3">
      <c r="A798" t="s">
        <v>1595</v>
      </c>
      <c r="B798" t="s">
        <v>3888</v>
      </c>
      <c r="C798" t="s">
        <v>1596</v>
      </c>
      <c r="D798" t="str">
        <f>HYPERLINK("https://talan.bank.gov.ua/get-user-certificate/o1xrLBaVLRMuSNfShERM","Завантажити сертифікат")</f>
        <v>Завантажити сертифікат</v>
      </c>
    </row>
    <row r="799" spans="1:4" x14ac:dyDescent="0.3">
      <c r="A799" t="s">
        <v>1597</v>
      </c>
      <c r="B799" t="s">
        <v>3888</v>
      </c>
      <c r="C799" t="s">
        <v>1598</v>
      </c>
      <c r="D799" t="str">
        <f>HYPERLINK("https://talan.bank.gov.ua/get-user-certificate/o1xrL9toHbyiiebEMv1q","Завантажити сертифікат")</f>
        <v>Завантажити сертифікат</v>
      </c>
    </row>
    <row r="800" spans="1:4" x14ac:dyDescent="0.3">
      <c r="A800" t="s">
        <v>1599</v>
      </c>
      <c r="B800" t="s">
        <v>3888</v>
      </c>
      <c r="C800" t="s">
        <v>1600</v>
      </c>
      <c r="D800" t="str">
        <f>HYPERLINK("https://talan.bank.gov.ua/get-user-certificate/o1xrLZqq2eavGps6J4D1","Завантажити сертифікат")</f>
        <v>Завантажити сертифікат</v>
      </c>
    </row>
    <row r="801" spans="1:4" x14ac:dyDescent="0.3">
      <c r="A801" t="s">
        <v>1601</v>
      </c>
      <c r="B801" t="s">
        <v>3888</v>
      </c>
      <c r="C801" t="s">
        <v>1602</v>
      </c>
      <c r="D801" t="str">
        <f>HYPERLINK("https://talan.bank.gov.ua/get-user-certificate/o1xrLYPyHiC7XaSGBv0O","Завантажити сертифікат")</f>
        <v>Завантажити сертифікат</v>
      </c>
    </row>
    <row r="802" spans="1:4" x14ac:dyDescent="0.3">
      <c r="A802" t="s">
        <v>1603</v>
      </c>
      <c r="B802" t="s">
        <v>3888</v>
      </c>
      <c r="C802" t="s">
        <v>1604</v>
      </c>
      <c r="D802" t="str">
        <f>HYPERLINK("https://talan.bank.gov.ua/get-user-certificate/o1xrLbYe4Q2YMTxdmwyJ","Завантажити сертифікат")</f>
        <v>Завантажити сертифікат</v>
      </c>
    </row>
    <row r="803" spans="1:4" x14ac:dyDescent="0.3">
      <c r="A803" t="s">
        <v>1605</v>
      </c>
      <c r="B803" t="s">
        <v>3888</v>
      </c>
      <c r="C803" t="s">
        <v>1606</v>
      </c>
      <c r="D803" t="str">
        <f>HYPERLINK("https://talan.bank.gov.ua/get-user-certificate/o1xrLX4fAwX8GP082icv","Завантажити сертифікат")</f>
        <v>Завантажити сертифікат</v>
      </c>
    </row>
    <row r="804" spans="1:4" x14ac:dyDescent="0.3">
      <c r="A804" t="s">
        <v>1607</v>
      </c>
      <c r="B804" t="s">
        <v>3888</v>
      </c>
      <c r="C804" t="s">
        <v>1608</v>
      </c>
      <c r="D804" t="str">
        <f>HYPERLINK("https://talan.bank.gov.ua/get-user-certificate/o1xrLRCvpdj7ZY3dXzS9","Завантажити сертифікат")</f>
        <v>Завантажити сертифікат</v>
      </c>
    </row>
    <row r="805" spans="1:4" x14ac:dyDescent="0.3">
      <c r="A805" t="s">
        <v>1609</v>
      </c>
      <c r="B805" t="s">
        <v>3888</v>
      </c>
      <c r="C805" t="s">
        <v>1610</v>
      </c>
      <c r="D805" t="str">
        <f>HYPERLINK("https://talan.bank.gov.ua/get-user-certificate/o1xrLqnV6cXTLbiOt01y","Завантажити сертифікат")</f>
        <v>Завантажити сертифікат</v>
      </c>
    </row>
    <row r="806" spans="1:4" x14ac:dyDescent="0.3">
      <c r="A806" t="s">
        <v>1611</v>
      </c>
      <c r="B806" t="s">
        <v>3888</v>
      </c>
      <c r="C806" t="s">
        <v>1612</v>
      </c>
      <c r="D806" t="str">
        <f>HYPERLINK("https://talan.bank.gov.ua/get-user-certificate/o1xrLqqbit8-UjpxhLQy","Завантажити сертифікат")</f>
        <v>Завантажити сертифікат</v>
      </c>
    </row>
    <row r="807" spans="1:4" x14ac:dyDescent="0.3">
      <c r="A807" t="s">
        <v>1613</v>
      </c>
      <c r="B807" t="s">
        <v>3888</v>
      </c>
      <c r="C807" t="s">
        <v>1614</v>
      </c>
      <c r="D807" t="str">
        <f>HYPERLINK("https://talan.bank.gov.ua/get-user-certificate/o1xrLu7f45_-3EZpe8aG","Завантажити сертифікат")</f>
        <v>Завантажити сертифікат</v>
      </c>
    </row>
    <row r="808" spans="1:4" x14ac:dyDescent="0.3">
      <c r="A808" t="s">
        <v>1615</v>
      </c>
      <c r="B808" t="s">
        <v>3888</v>
      </c>
      <c r="C808" t="s">
        <v>1616</v>
      </c>
      <c r="D808" t="str">
        <f>HYPERLINK("https://talan.bank.gov.ua/get-user-certificate/o1xrLM9fhK3hasesaoXY","Завантажити сертифікат")</f>
        <v>Завантажити сертифікат</v>
      </c>
    </row>
    <row r="809" spans="1:4" x14ac:dyDescent="0.3">
      <c r="A809" t="s">
        <v>1617</v>
      </c>
      <c r="B809" t="s">
        <v>3888</v>
      </c>
      <c r="C809" t="s">
        <v>1618</v>
      </c>
      <c r="D809" t="str">
        <f>HYPERLINK("https://talan.bank.gov.ua/get-user-certificate/o1xrL_NUgTuIA2hvfRBR","Завантажити сертифікат")</f>
        <v>Завантажити сертифікат</v>
      </c>
    </row>
    <row r="810" spans="1:4" x14ac:dyDescent="0.3">
      <c r="A810" t="s">
        <v>1619</v>
      </c>
      <c r="B810" t="s">
        <v>3888</v>
      </c>
      <c r="C810" t="s">
        <v>1620</v>
      </c>
      <c r="D810" t="str">
        <f>HYPERLINK("https://talan.bank.gov.ua/get-user-certificate/o1xrLZIw84YX2MG4UET0","Завантажити сертифікат")</f>
        <v>Завантажити сертифікат</v>
      </c>
    </row>
    <row r="811" spans="1:4" x14ac:dyDescent="0.3">
      <c r="A811" t="s">
        <v>1621</v>
      </c>
      <c r="B811" t="s">
        <v>3888</v>
      </c>
      <c r="C811" t="s">
        <v>1622</v>
      </c>
      <c r="D811" t="str">
        <f>HYPERLINK("https://talan.bank.gov.ua/get-user-certificate/o1xrL2fGFg-VHfFvEzXX","Завантажити сертифікат")</f>
        <v>Завантажити сертифікат</v>
      </c>
    </row>
    <row r="812" spans="1:4" x14ac:dyDescent="0.3">
      <c r="A812" t="s">
        <v>1623</v>
      </c>
      <c r="B812" t="s">
        <v>3888</v>
      </c>
      <c r="C812" t="s">
        <v>1624</v>
      </c>
      <c r="D812" t="str">
        <f>HYPERLINK("https://talan.bank.gov.ua/get-user-certificate/o1xrLh-896rYlV81ykXf","Завантажити сертифікат")</f>
        <v>Завантажити сертифікат</v>
      </c>
    </row>
    <row r="813" spans="1:4" x14ac:dyDescent="0.3">
      <c r="A813" t="s">
        <v>1625</v>
      </c>
      <c r="B813" t="s">
        <v>3888</v>
      </c>
      <c r="C813" t="s">
        <v>1626</v>
      </c>
      <c r="D813" t="str">
        <f>HYPERLINK("https://talan.bank.gov.ua/get-user-certificate/o1xrLtLxvKwiIKxPwjTf","Завантажити сертифікат")</f>
        <v>Завантажити сертифікат</v>
      </c>
    </row>
    <row r="814" spans="1:4" x14ac:dyDescent="0.3">
      <c r="A814" t="s">
        <v>1627</v>
      </c>
      <c r="B814" t="s">
        <v>3888</v>
      </c>
      <c r="C814" t="s">
        <v>1628</v>
      </c>
      <c r="D814" t="str">
        <f>HYPERLINK("https://talan.bank.gov.ua/get-user-certificate/o1xrLn_06_dt3YIsmWGQ","Завантажити сертифікат")</f>
        <v>Завантажити сертифікат</v>
      </c>
    </row>
    <row r="815" spans="1:4" x14ac:dyDescent="0.3">
      <c r="A815" t="s">
        <v>1629</v>
      </c>
      <c r="B815" t="s">
        <v>3888</v>
      </c>
      <c r="C815" t="s">
        <v>1630</v>
      </c>
      <c r="D815" t="str">
        <f>HYPERLINK("https://talan.bank.gov.ua/get-user-certificate/o1xrLvUWxGASC5LCrRV4","Завантажити сертифікат")</f>
        <v>Завантажити сертифікат</v>
      </c>
    </row>
    <row r="816" spans="1:4" x14ac:dyDescent="0.3">
      <c r="A816" t="s">
        <v>1631</v>
      </c>
      <c r="B816" t="s">
        <v>3888</v>
      </c>
      <c r="C816" t="s">
        <v>1632</v>
      </c>
      <c r="D816" t="str">
        <f>HYPERLINK("https://talan.bank.gov.ua/get-user-certificate/o1xrL0HPwxRQqbF4arkj","Завантажити сертифікат")</f>
        <v>Завантажити сертифікат</v>
      </c>
    </row>
    <row r="817" spans="1:4" x14ac:dyDescent="0.3">
      <c r="A817" t="s">
        <v>1633</v>
      </c>
      <c r="B817" t="s">
        <v>3888</v>
      </c>
      <c r="C817" t="s">
        <v>1634</v>
      </c>
      <c r="D817" t="str">
        <f>HYPERLINK("https://talan.bank.gov.ua/get-user-certificate/o1xrLIoumBdZ52rKAlvG","Завантажити сертифікат")</f>
        <v>Завантажити сертифікат</v>
      </c>
    </row>
    <row r="818" spans="1:4" x14ac:dyDescent="0.3">
      <c r="A818" t="s">
        <v>1635</v>
      </c>
      <c r="B818" t="s">
        <v>3888</v>
      </c>
      <c r="C818" t="s">
        <v>1636</v>
      </c>
      <c r="D818" t="str">
        <f>HYPERLINK("https://talan.bank.gov.ua/get-user-certificate/o1xrL9t-XDuby3zM3ly_","Завантажити сертифікат")</f>
        <v>Завантажити сертифікат</v>
      </c>
    </row>
    <row r="819" spans="1:4" x14ac:dyDescent="0.3">
      <c r="A819" t="s">
        <v>1637</v>
      </c>
      <c r="B819" t="s">
        <v>3888</v>
      </c>
      <c r="C819" t="s">
        <v>1638</v>
      </c>
      <c r="D819" t="str">
        <f>HYPERLINK("https://talan.bank.gov.ua/get-user-certificate/o1xrLmLkdXHoZW9scNBP","Завантажити сертифікат")</f>
        <v>Завантажити сертифікат</v>
      </c>
    </row>
    <row r="820" spans="1:4" x14ac:dyDescent="0.3">
      <c r="A820" t="s">
        <v>1639</v>
      </c>
      <c r="B820" t="s">
        <v>3888</v>
      </c>
      <c r="C820" t="s">
        <v>1640</v>
      </c>
      <c r="D820" t="str">
        <f>HYPERLINK("https://talan.bank.gov.ua/get-user-certificate/o1xrLlppi76aLs5RLLeH","Завантажити сертифікат")</f>
        <v>Завантажити сертифікат</v>
      </c>
    </row>
    <row r="821" spans="1:4" x14ac:dyDescent="0.3">
      <c r="A821" t="s">
        <v>1641</v>
      </c>
      <c r="B821" t="s">
        <v>3888</v>
      </c>
      <c r="C821" t="s">
        <v>1642</v>
      </c>
      <c r="D821" t="str">
        <f>HYPERLINK("https://talan.bank.gov.ua/get-user-certificate/o1xrLETey7DLJnOJyPdI","Завантажити сертифікат")</f>
        <v>Завантажити сертифікат</v>
      </c>
    </row>
    <row r="822" spans="1:4" x14ac:dyDescent="0.3">
      <c r="A822" t="s">
        <v>1643</v>
      </c>
      <c r="B822" t="s">
        <v>3888</v>
      </c>
      <c r="C822" t="s">
        <v>1644</v>
      </c>
      <c r="D822" t="str">
        <f>HYPERLINK("https://talan.bank.gov.ua/get-user-certificate/o1xrL2s6VfWlje6gsreE","Завантажити сертифікат")</f>
        <v>Завантажити сертифікат</v>
      </c>
    </row>
    <row r="823" spans="1:4" x14ac:dyDescent="0.3">
      <c r="A823" t="s">
        <v>1645</v>
      </c>
      <c r="B823" t="s">
        <v>3888</v>
      </c>
      <c r="C823" t="s">
        <v>1646</v>
      </c>
      <c r="D823" t="str">
        <f>HYPERLINK("https://talan.bank.gov.ua/get-user-certificate/o1xrLmY_GU2xDf--XJlz","Завантажити сертифікат")</f>
        <v>Завантажити сертифікат</v>
      </c>
    </row>
    <row r="824" spans="1:4" x14ac:dyDescent="0.3">
      <c r="A824" t="s">
        <v>1647</v>
      </c>
      <c r="B824" t="s">
        <v>3888</v>
      </c>
      <c r="C824" t="s">
        <v>1648</v>
      </c>
      <c r="D824" t="str">
        <f>HYPERLINK("https://talan.bank.gov.ua/get-user-certificate/o1xrLAMIF--2tmq-AnHQ","Завантажити сертифікат")</f>
        <v>Завантажити сертифікат</v>
      </c>
    </row>
    <row r="825" spans="1:4" x14ac:dyDescent="0.3">
      <c r="A825" t="s">
        <v>1649</v>
      </c>
      <c r="B825" t="s">
        <v>3888</v>
      </c>
      <c r="C825" t="s">
        <v>1650</v>
      </c>
      <c r="D825" t="str">
        <f>HYPERLINK("https://talan.bank.gov.ua/get-user-certificate/o1xrLKcO2HSQKqjXGOs-","Завантажити сертифікат")</f>
        <v>Завантажити сертифікат</v>
      </c>
    </row>
    <row r="826" spans="1:4" x14ac:dyDescent="0.3">
      <c r="A826" t="s">
        <v>1651</v>
      </c>
      <c r="B826" t="s">
        <v>3888</v>
      </c>
      <c r="C826" t="s">
        <v>1652</v>
      </c>
      <c r="D826" t="str">
        <f>HYPERLINK("https://talan.bank.gov.ua/get-user-certificate/o1xrL9HJpCDtBGcUlX0H","Завантажити сертифікат")</f>
        <v>Завантажити сертифікат</v>
      </c>
    </row>
    <row r="827" spans="1:4" x14ac:dyDescent="0.3">
      <c r="A827" t="s">
        <v>1653</v>
      </c>
      <c r="B827" t="s">
        <v>3888</v>
      </c>
      <c r="C827" t="s">
        <v>1654</v>
      </c>
      <c r="D827" t="str">
        <f>HYPERLINK("https://talan.bank.gov.ua/get-user-certificate/o1xrLbD5NhzoIxydcdsT","Завантажити сертифікат")</f>
        <v>Завантажити сертифікат</v>
      </c>
    </row>
    <row r="828" spans="1:4" x14ac:dyDescent="0.3">
      <c r="A828" t="s">
        <v>1655</v>
      </c>
      <c r="B828" t="s">
        <v>3888</v>
      </c>
      <c r="C828" t="s">
        <v>1656</v>
      </c>
      <c r="D828" t="str">
        <f>HYPERLINK("https://talan.bank.gov.ua/get-user-certificate/o1xrLqoC19-FiGwbyBtq","Завантажити сертифікат")</f>
        <v>Завантажити сертифікат</v>
      </c>
    </row>
    <row r="829" spans="1:4" x14ac:dyDescent="0.3">
      <c r="A829" t="s">
        <v>1657</v>
      </c>
      <c r="B829" t="s">
        <v>3888</v>
      </c>
      <c r="C829" t="s">
        <v>1658</v>
      </c>
      <c r="D829" t="str">
        <f>HYPERLINK("https://talan.bank.gov.ua/get-user-certificate/o1xrLjihHFfFGuZJTYj2","Завантажити сертифікат")</f>
        <v>Завантажити сертифікат</v>
      </c>
    </row>
    <row r="830" spans="1:4" x14ac:dyDescent="0.3">
      <c r="A830" t="s">
        <v>1659</v>
      </c>
      <c r="B830" t="s">
        <v>3888</v>
      </c>
      <c r="C830" t="s">
        <v>1660</v>
      </c>
      <c r="D830" t="str">
        <f>HYPERLINK("https://talan.bank.gov.ua/get-user-certificate/o1xrLxY7IhMvu0qQhuiy","Завантажити сертифікат")</f>
        <v>Завантажити сертифікат</v>
      </c>
    </row>
    <row r="831" spans="1:4" x14ac:dyDescent="0.3">
      <c r="A831" t="s">
        <v>1661</v>
      </c>
      <c r="B831" t="s">
        <v>3888</v>
      </c>
      <c r="C831" t="s">
        <v>1662</v>
      </c>
      <c r="D831" t="str">
        <f>HYPERLINK("https://talan.bank.gov.ua/get-user-certificate/o1xrLlJfaCrbQvgeO-0Z","Завантажити сертифікат")</f>
        <v>Завантажити сертифікат</v>
      </c>
    </row>
    <row r="832" spans="1:4" x14ac:dyDescent="0.3">
      <c r="A832" t="s">
        <v>1663</v>
      </c>
      <c r="B832" t="s">
        <v>3888</v>
      </c>
      <c r="C832" t="s">
        <v>1664</v>
      </c>
      <c r="D832" t="str">
        <f>HYPERLINK("https://talan.bank.gov.ua/get-user-certificate/o1xrLr730Uu8pnJC7KAv","Завантажити сертифікат")</f>
        <v>Завантажити сертифікат</v>
      </c>
    </row>
    <row r="833" spans="1:4" x14ac:dyDescent="0.3">
      <c r="A833" t="s">
        <v>1665</v>
      </c>
      <c r="B833" t="s">
        <v>3888</v>
      </c>
      <c r="C833" t="s">
        <v>1666</v>
      </c>
      <c r="D833" t="str">
        <f>HYPERLINK("https://talan.bank.gov.ua/get-user-certificate/o1xrLqZWnv0UhPx4JE8f","Завантажити сертифікат")</f>
        <v>Завантажити сертифікат</v>
      </c>
    </row>
    <row r="834" spans="1:4" x14ac:dyDescent="0.3">
      <c r="A834" t="s">
        <v>1667</v>
      </c>
      <c r="B834" t="s">
        <v>3888</v>
      </c>
      <c r="C834" t="s">
        <v>1668</v>
      </c>
      <c r="D834" t="str">
        <f>HYPERLINK("https://talan.bank.gov.ua/get-user-certificate/o1xrL_0SICSTKd_BIHsz","Завантажити сертифікат")</f>
        <v>Завантажити сертифікат</v>
      </c>
    </row>
    <row r="835" spans="1:4" x14ac:dyDescent="0.3">
      <c r="A835" t="s">
        <v>1669</v>
      </c>
      <c r="B835" t="s">
        <v>3888</v>
      </c>
      <c r="C835" t="s">
        <v>1670</v>
      </c>
      <c r="D835" t="str">
        <f>HYPERLINK("https://talan.bank.gov.ua/get-user-certificate/o1xrLSt1cToI4HisfxfL","Завантажити сертифікат")</f>
        <v>Завантажити сертифікат</v>
      </c>
    </row>
    <row r="836" spans="1:4" x14ac:dyDescent="0.3">
      <c r="A836" t="s">
        <v>1671</v>
      </c>
      <c r="B836" t="s">
        <v>3888</v>
      </c>
      <c r="C836" t="s">
        <v>1672</v>
      </c>
      <c r="D836" t="str">
        <f>HYPERLINK("https://talan.bank.gov.ua/get-user-certificate/o1xrLCG04nB7EvgZ0_Pb","Завантажити сертифікат")</f>
        <v>Завантажити сертифікат</v>
      </c>
    </row>
    <row r="837" spans="1:4" x14ac:dyDescent="0.3">
      <c r="A837" t="s">
        <v>1673</v>
      </c>
      <c r="B837" t="s">
        <v>3888</v>
      </c>
      <c r="C837" t="s">
        <v>1674</v>
      </c>
      <c r="D837" t="str">
        <f>HYPERLINK("https://talan.bank.gov.ua/get-user-certificate/o1xrLRX0sRIsUHVUSdor","Завантажити сертифікат")</f>
        <v>Завантажити сертифікат</v>
      </c>
    </row>
    <row r="838" spans="1:4" x14ac:dyDescent="0.3">
      <c r="A838" t="s">
        <v>1675</v>
      </c>
      <c r="B838" t="s">
        <v>3888</v>
      </c>
      <c r="C838" t="s">
        <v>1676</v>
      </c>
      <c r="D838" t="str">
        <f>HYPERLINK("https://talan.bank.gov.ua/get-user-certificate/o1xrLSYfGPAEou67Ry5z","Завантажити сертифікат")</f>
        <v>Завантажити сертифікат</v>
      </c>
    </row>
    <row r="839" spans="1:4" x14ac:dyDescent="0.3">
      <c r="A839" t="s">
        <v>1677</v>
      </c>
      <c r="B839" t="s">
        <v>3888</v>
      </c>
      <c r="C839" t="s">
        <v>1678</v>
      </c>
      <c r="D839" t="str">
        <f>HYPERLINK("https://talan.bank.gov.ua/get-user-certificate/o1xrLiySw_PJxT6s-JUk","Завантажити сертифікат")</f>
        <v>Завантажити сертифікат</v>
      </c>
    </row>
    <row r="840" spans="1:4" x14ac:dyDescent="0.3">
      <c r="A840" t="s">
        <v>1679</v>
      </c>
      <c r="B840" t="s">
        <v>3888</v>
      </c>
      <c r="C840" t="s">
        <v>1680</v>
      </c>
      <c r="D840" t="str">
        <f>HYPERLINK("https://talan.bank.gov.ua/get-user-certificate/o1xrL0xMErqkOjQ_pdyB","Завантажити сертифікат")</f>
        <v>Завантажити сертифікат</v>
      </c>
    </row>
    <row r="841" spans="1:4" x14ac:dyDescent="0.3">
      <c r="A841" t="s">
        <v>1681</v>
      </c>
      <c r="B841" t="s">
        <v>3888</v>
      </c>
      <c r="C841" t="s">
        <v>1682</v>
      </c>
      <c r="D841" t="str">
        <f>HYPERLINK("https://talan.bank.gov.ua/get-user-certificate/o1xrLvNG5ghzM-fr9hcK","Завантажити сертифікат")</f>
        <v>Завантажити сертифікат</v>
      </c>
    </row>
    <row r="842" spans="1:4" x14ac:dyDescent="0.3">
      <c r="A842" t="s">
        <v>1683</v>
      </c>
      <c r="B842" t="s">
        <v>3888</v>
      </c>
      <c r="C842" t="s">
        <v>1684</v>
      </c>
      <c r="D842" t="str">
        <f>HYPERLINK("https://talan.bank.gov.ua/get-user-certificate/o1xrLd--czMa0oG2jFBJ","Завантажити сертифікат")</f>
        <v>Завантажити сертифікат</v>
      </c>
    </row>
    <row r="843" spans="1:4" x14ac:dyDescent="0.3">
      <c r="A843" t="s">
        <v>1685</v>
      </c>
      <c r="B843" t="s">
        <v>3888</v>
      </c>
      <c r="C843" t="s">
        <v>1686</v>
      </c>
      <c r="D843" t="str">
        <f>HYPERLINK("https://talan.bank.gov.ua/get-user-certificate/o1xrLQkdCsGDwcdl_vNU","Завантажити сертифікат")</f>
        <v>Завантажити сертифікат</v>
      </c>
    </row>
    <row r="844" spans="1:4" x14ac:dyDescent="0.3">
      <c r="A844" t="s">
        <v>1687</v>
      </c>
      <c r="B844" t="s">
        <v>3888</v>
      </c>
      <c r="C844" t="s">
        <v>1688</v>
      </c>
      <c r="D844" t="str">
        <f>HYPERLINK("https://talan.bank.gov.ua/get-user-certificate/o1xrL5NEuCaUnyglmyLZ","Завантажити сертифікат")</f>
        <v>Завантажити сертифікат</v>
      </c>
    </row>
    <row r="845" spans="1:4" x14ac:dyDescent="0.3">
      <c r="A845" t="s">
        <v>1689</v>
      </c>
      <c r="B845" t="s">
        <v>3888</v>
      </c>
      <c r="C845" t="s">
        <v>1690</v>
      </c>
      <c r="D845" t="str">
        <f>HYPERLINK("https://talan.bank.gov.ua/get-user-certificate/o1xrLxfHCjs0mpbe5yrd","Завантажити сертифікат")</f>
        <v>Завантажити сертифікат</v>
      </c>
    </row>
    <row r="846" spans="1:4" x14ac:dyDescent="0.3">
      <c r="A846" t="s">
        <v>1691</v>
      </c>
      <c r="B846" t="s">
        <v>3888</v>
      </c>
      <c r="C846" t="s">
        <v>1692</v>
      </c>
      <c r="D846" t="str">
        <f>HYPERLINK("https://talan.bank.gov.ua/get-user-certificate/o1xrLSp3iPlT1eqBiWua","Завантажити сертифікат")</f>
        <v>Завантажити сертифікат</v>
      </c>
    </row>
    <row r="847" spans="1:4" x14ac:dyDescent="0.3">
      <c r="A847" t="s">
        <v>1693</v>
      </c>
      <c r="B847" t="s">
        <v>3888</v>
      </c>
      <c r="C847" t="s">
        <v>1694</v>
      </c>
      <c r="D847" t="str">
        <f>HYPERLINK("https://talan.bank.gov.ua/get-user-certificate/o1xrLiQKPDiHgIRypnPn","Завантажити сертифікат")</f>
        <v>Завантажити сертифікат</v>
      </c>
    </row>
    <row r="848" spans="1:4" x14ac:dyDescent="0.3">
      <c r="A848" t="s">
        <v>1695</v>
      </c>
      <c r="B848" t="s">
        <v>3888</v>
      </c>
      <c r="C848" t="s">
        <v>1696</v>
      </c>
      <c r="D848" t="str">
        <f>HYPERLINK("https://talan.bank.gov.ua/get-user-certificate/o1xrLkLb5VN_xJ3xKVzS","Завантажити сертифікат")</f>
        <v>Завантажити сертифікат</v>
      </c>
    </row>
    <row r="849" spans="1:4" x14ac:dyDescent="0.3">
      <c r="A849" t="s">
        <v>1697</v>
      </c>
      <c r="B849" t="s">
        <v>3888</v>
      </c>
      <c r="C849" t="s">
        <v>1698</v>
      </c>
      <c r="D849" t="str">
        <f>HYPERLINK("https://talan.bank.gov.ua/get-user-certificate/o1xrLEVtesytsmpBHLKk","Завантажити сертифікат")</f>
        <v>Завантажити сертифікат</v>
      </c>
    </row>
    <row r="850" spans="1:4" x14ac:dyDescent="0.3">
      <c r="A850" t="s">
        <v>1699</v>
      </c>
      <c r="B850" t="s">
        <v>3888</v>
      </c>
      <c r="C850" t="s">
        <v>1700</v>
      </c>
      <c r="D850" t="str">
        <f>HYPERLINK("https://talan.bank.gov.ua/get-user-certificate/o1xrLusaAe9X1tUyCZh9","Завантажити сертифікат")</f>
        <v>Завантажити сертифікат</v>
      </c>
    </row>
    <row r="851" spans="1:4" x14ac:dyDescent="0.3">
      <c r="A851" t="s">
        <v>1701</v>
      </c>
      <c r="B851" t="s">
        <v>3888</v>
      </c>
      <c r="C851" t="s">
        <v>1702</v>
      </c>
      <c r="D851" t="str">
        <f>HYPERLINK("https://talan.bank.gov.ua/get-user-certificate/o1xrLxf-dodrZGpevdBL","Завантажити сертифікат")</f>
        <v>Завантажити сертифікат</v>
      </c>
    </row>
    <row r="852" spans="1:4" x14ac:dyDescent="0.3">
      <c r="A852" t="s">
        <v>1703</v>
      </c>
      <c r="B852" t="s">
        <v>3888</v>
      </c>
      <c r="C852" t="s">
        <v>1704</v>
      </c>
      <c r="D852" t="str">
        <f>HYPERLINK("https://talan.bank.gov.ua/get-user-certificate/o1xrLmclq3djKh4Z_OwN","Завантажити сертифікат")</f>
        <v>Завантажити сертифікат</v>
      </c>
    </row>
    <row r="853" spans="1:4" x14ac:dyDescent="0.3">
      <c r="A853" t="s">
        <v>1705</v>
      </c>
      <c r="B853" t="s">
        <v>3888</v>
      </c>
      <c r="C853" t="s">
        <v>1706</v>
      </c>
      <c r="D853" t="str">
        <f>HYPERLINK("https://talan.bank.gov.ua/get-user-certificate/o1xrLQAPIjBVVab-9RMo","Завантажити сертифікат")</f>
        <v>Завантажити сертифікат</v>
      </c>
    </row>
    <row r="854" spans="1:4" x14ac:dyDescent="0.3">
      <c r="A854" t="s">
        <v>1707</v>
      </c>
      <c r="B854" t="s">
        <v>3888</v>
      </c>
      <c r="C854" t="s">
        <v>1708</v>
      </c>
      <c r="D854" t="str">
        <f>HYPERLINK("https://talan.bank.gov.ua/get-user-certificate/o1xrLYUbeKS8PhOHblDQ","Завантажити сертифікат")</f>
        <v>Завантажити сертифікат</v>
      </c>
    </row>
    <row r="855" spans="1:4" x14ac:dyDescent="0.3">
      <c r="A855" t="s">
        <v>1709</v>
      </c>
      <c r="B855" t="s">
        <v>3888</v>
      </c>
      <c r="C855" t="s">
        <v>1710</v>
      </c>
      <c r="D855" t="str">
        <f>HYPERLINK("https://talan.bank.gov.ua/get-user-certificate/o1xrLNleuKdkgUuJKHi2","Завантажити сертифікат")</f>
        <v>Завантажити сертифікат</v>
      </c>
    </row>
    <row r="856" spans="1:4" x14ac:dyDescent="0.3">
      <c r="A856" t="s">
        <v>1711</v>
      </c>
      <c r="B856" t="s">
        <v>3888</v>
      </c>
      <c r="C856" t="s">
        <v>1712</v>
      </c>
      <c r="D856" t="str">
        <f>HYPERLINK("https://talan.bank.gov.ua/get-user-certificate/o1xrLRMd1Gfd5psBsHYF","Завантажити сертифікат")</f>
        <v>Завантажити сертифікат</v>
      </c>
    </row>
    <row r="857" spans="1:4" x14ac:dyDescent="0.3">
      <c r="A857" t="s">
        <v>1713</v>
      </c>
      <c r="B857" t="s">
        <v>3888</v>
      </c>
      <c r="C857" t="s">
        <v>1714</v>
      </c>
      <c r="D857" t="str">
        <f>HYPERLINK("https://talan.bank.gov.ua/get-user-certificate/o1xrLSAGRwP43Oy4Nkut","Завантажити сертифікат")</f>
        <v>Завантажити сертифікат</v>
      </c>
    </row>
    <row r="858" spans="1:4" x14ac:dyDescent="0.3">
      <c r="A858" t="s">
        <v>1715</v>
      </c>
      <c r="B858" t="s">
        <v>3888</v>
      </c>
      <c r="C858" t="s">
        <v>1716</v>
      </c>
      <c r="D858" t="str">
        <f>HYPERLINK("https://talan.bank.gov.ua/get-user-certificate/o1xrLR9vfZaCpf9c7BRV","Завантажити сертифікат")</f>
        <v>Завантажити сертифікат</v>
      </c>
    </row>
    <row r="859" spans="1:4" x14ac:dyDescent="0.3">
      <c r="A859" t="s">
        <v>1717</v>
      </c>
      <c r="B859" t="s">
        <v>3888</v>
      </c>
      <c r="C859" t="s">
        <v>1718</v>
      </c>
      <c r="D859" t="str">
        <f>HYPERLINK("https://talan.bank.gov.ua/get-user-certificate/o1xrLn6d-9MyRXwLP790","Завантажити сертифікат")</f>
        <v>Завантажити сертифікат</v>
      </c>
    </row>
    <row r="860" spans="1:4" x14ac:dyDescent="0.3">
      <c r="A860" t="s">
        <v>1719</v>
      </c>
      <c r="B860" t="s">
        <v>3888</v>
      </c>
      <c r="C860" t="s">
        <v>1720</v>
      </c>
      <c r="D860" t="str">
        <f>HYPERLINK("https://talan.bank.gov.ua/get-user-certificate/o1xrLquKcTB9n6d33ZKX","Завантажити сертифікат")</f>
        <v>Завантажити сертифікат</v>
      </c>
    </row>
    <row r="861" spans="1:4" x14ac:dyDescent="0.3">
      <c r="A861" t="s">
        <v>1721</v>
      </c>
      <c r="B861" t="s">
        <v>3888</v>
      </c>
      <c r="C861" t="s">
        <v>1722</v>
      </c>
      <c r="D861" t="str">
        <f>HYPERLINK("https://talan.bank.gov.ua/get-user-certificate/o1xrLHYJVYUDIA9gXNls","Завантажити сертифікат")</f>
        <v>Завантажити сертифікат</v>
      </c>
    </row>
    <row r="862" spans="1:4" x14ac:dyDescent="0.3">
      <c r="A862" t="s">
        <v>1723</v>
      </c>
      <c r="B862" t="s">
        <v>3888</v>
      </c>
      <c r="C862" t="s">
        <v>1724</v>
      </c>
      <c r="D862" t="str">
        <f>HYPERLINK("https://talan.bank.gov.ua/get-user-certificate/o1xrLyd9lGfJzpYlNWf9","Завантажити сертифікат")</f>
        <v>Завантажити сертифікат</v>
      </c>
    </row>
    <row r="863" spans="1:4" x14ac:dyDescent="0.3">
      <c r="A863" t="s">
        <v>1725</v>
      </c>
      <c r="B863" t="s">
        <v>3888</v>
      </c>
      <c r="C863" t="s">
        <v>1726</v>
      </c>
      <c r="D863" t="str">
        <f>HYPERLINK("https://talan.bank.gov.ua/get-user-certificate/o1xrLS7sQORnic_KQDCm","Завантажити сертифікат")</f>
        <v>Завантажити сертифікат</v>
      </c>
    </row>
    <row r="864" spans="1:4" x14ac:dyDescent="0.3">
      <c r="A864" t="s">
        <v>1727</v>
      </c>
      <c r="B864" t="s">
        <v>3888</v>
      </c>
      <c r="C864" t="s">
        <v>1728</v>
      </c>
      <c r="D864" t="str">
        <f>HYPERLINK("https://talan.bank.gov.ua/get-user-certificate/o1xrLyHklTmjuE3o6QW4","Завантажити сертифікат")</f>
        <v>Завантажити сертифікат</v>
      </c>
    </row>
    <row r="865" spans="1:4" x14ac:dyDescent="0.3">
      <c r="A865" t="s">
        <v>1729</v>
      </c>
      <c r="B865" t="s">
        <v>3888</v>
      </c>
      <c r="C865" t="s">
        <v>1730</v>
      </c>
      <c r="D865" t="str">
        <f>HYPERLINK("https://talan.bank.gov.ua/get-user-certificate/o1xrLwtbLTQZh-NLHTND","Завантажити сертифікат")</f>
        <v>Завантажити сертифікат</v>
      </c>
    </row>
    <row r="866" spans="1:4" x14ac:dyDescent="0.3">
      <c r="A866" t="s">
        <v>1731</v>
      </c>
      <c r="B866" t="s">
        <v>3888</v>
      </c>
      <c r="C866" t="s">
        <v>1732</v>
      </c>
      <c r="D866" t="str">
        <f>HYPERLINK("https://talan.bank.gov.ua/get-user-certificate/o1xrLQcHKBeRetNDPW54","Завантажити сертифікат")</f>
        <v>Завантажити сертифікат</v>
      </c>
    </row>
    <row r="867" spans="1:4" x14ac:dyDescent="0.3">
      <c r="A867" t="s">
        <v>1733</v>
      </c>
      <c r="B867" t="s">
        <v>3888</v>
      </c>
      <c r="C867" t="s">
        <v>1734</v>
      </c>
      <c r="D867" t="str">
        <f>HYPERLINK("https://talan.bank.gov.ua/get-user-certificate/o1xrLbXkZKsx6HWBwJn9","Завантажити сертифікат")</f>
        <v>Завантажити сертифікат</v>
      </c>
    </row>
    <row r="868" spans="1:4" x14ac:dyDescent="0.3">
      <c r="A868" t="s">
        <v>1735</v>
      </c>
      <c r="B868" t="s">
        <v>3888</v>
      </c>
      <c r="C868" t="s">
        <v>1736</v>
      </c>
      <c r="D868" t="str">
        <f>HYPERLINK("https://talan.bank.gov.ua/get-user-certificate/o1xrLA3rkbxaR_C0IC5i","Завантажити сертифікат")</f>
        <v>Завантажити сертифікат</v>
      </c>
    </row>
    <row r="869" spans="1:4" x14ac:dyDescent="0.3">
      <c r="A869" t="s">
        <v>1737</v>
      </c>
      <c r="B869" t="s">
        <v>3888</v>
      </c>
      <c r="C869" t="s">
        <v>1738</v>
      </c>
      <c r="D869" t="str">
        <f>HYPERLINK("https://talan.bank.gov.ua/get-user-certificate/o1xrLHm_PKnFQ0XCRpvm","Завантажити сертифікат")</f>
        <v>Завантажити сертифікат</v>
      </c>
    </row>
    <row r="870" spans="1:4" x14ac:dyDescent="0.3">
      <c r="A870" t="s">
        <v>1739</v>
      </c>
      <c r="B870" t="s">
        <v>3888</v>
      </c>
      <c r="C870" t="s">
        <v>1740</v>
      </c>
      <c r="D870" t="str">
        <f>HYPERLINK("https://talan.bank.gov.ua/get-user-certificate/o1xrLpyuPbOg9BsUHf4o","Завантажити сертифікат")</f>
        <v>Завантажити сертифікат</v>
      </c>
    </row>
    <row r="871" spans="1:4" x14ac:dyDescent="0.3">
      <c r="A871" t="s">
        <v>1741</v>
      </c>
      <c r="B871" t="s">
        <v>3888</v>
      </c>
      <c r="C871" t="s">
        <v>1742</v>
      </c>
      <c r="D871" t="str">
        <f>HYPERLINK("https://talan.bank.gov.ua/get-user-certificate/o1xrLDifTrDJuRe88EVA","Завантажити сертифікат")</f>
        <v>Завантажити сертифікат</v>
      </c>
    </row>
    <row r="872" spans="1:4" x14ac:dyDescent="0.3">
      <c r="A872" t="s">
        <v>1743</v>
      </c>
      <c r="B872" t="s">
        <v>3888</v>
      </c>
      <c r="C872" t="s">
        <v>1744</v>
      </c>
      <c r="D872" t="str">
        <f>HYPERLINK("https://talan.bank.gov.ua/get-user-certificate/o1xrLY5JBASEYVqacODe","Завантажити сертифікат")</f>
        <v>Завантажити сертифікат</v>
      </c>
    </row>
    <row r="873" spans="1:4" x14ac:dyDescent="0.3">
      <c r="A873" t="s">
        <v>1745</v>
      </c>
      <c r="B873" t="s">
        <v>3888</v>
      </c>
      <c r="C873" t="s">
        <v>1746</v>
      </c>
      <c r="D873" t="str">
        <f>HYPERLINK("https://talan.bank.gov.ua/get-user-certificate/o1xrLjL9n7x40__yGLfs","Завантажити сертифікат")</f>
        <v>Завантажити сертифікат</v>
      </c>
    </row>
    <row r="874" spans="1:4" x14ac:dyDescent="0.3">
      <c r="A874" t="s">
        <v>1747</v>
      </c>
      <c r="B874" t="s">
        <v>3888</v>
      </c>
      <c r="C874" t="s">
        <v>1748</v>
      </c>
      <c r="D874" t="str">
        <f>HYPERLINK("https://talan.bank.gov.ua/get-user-certificate/o1xrLYFS0RmHlaVINk17","Завантажити сертифікат")</f>
        <v>Завантажити сертифікат</v>
      </c>
    </row>
    <row r="875" spans="1:4" x14ac:dyDescent="0.3">
      <c r="A875" t="s">
        <v>1749</v>
      </c>
      <c r="B875" t="s">
        <v>3888</v>
      </c>
      <c r="C875" t="s">
        <v>1750</v>
      </c>
      <c r="D875" t="str">
        <f>HYPERLINK("https://talan.bank.gov.ua/get-user-certificate/o1xrLvwqasM16SBn4IGi","Завантажити сертифікат")</f>
        <v>Завантажити сертифікат</v>
      </c>
    </row>
    <row r="876" spans="1:4" x14ac:dyDescent="0.3">
      <c r="A876" t="s">
        <v>1751</v>
      </c>
      <c r="B876" t="s">
        <v>3888</v>
      </c>
      <c r="C876" t="s">
        <v>1752</v>
      </c>
      <c r="D876" t="str">
        <f>HYPERLINK("https://talan.bank.gov.ua/get-user-certificate/o1xrL8t5JsPofsIHe_dw","Завантажити сертифікат")</f>
        <v>Завантажити сертифікат</v>
      </c>
    </row>
    <row r="877" spans="1:4" x14ac:dyDescent="0.3">
      <c r="A877" t="s">
        <v>1753</v>
      </c>
      <c r="B877" t="s">
        <v>3888</v>
      </c>
      <c r="C877" t="s">
        <v>1754</v>
      </c>
      <c r="D877" t="str">
        <f>HYPERLINK("https://talan.bank.gov.ua/get-user-certificate/o1xrLf5-sErqzMFcGNOl","Завантажити сертифікат")</f>
        <v>Завантажити сертифікат</v>
      </c>
    </row>
    <row r="878" spans="1:4" x14ac:dyDescent="0.3">
      <c r="A878" t="s">
        <v>1755</v>
      </c>
      <c r="B878" t="s">
        <v>3888</v>
      </c>
      <c r="C878" t="s">
        <v>1756</v>
      </c>
      <c r="D878" t="str">
        <f>HYPERLINK("https://talan.bank.gov.ua/get-user-certificate/o1xrLf4PBAu4d8i2CPTK","Завантажити сертифікат")</f>
        <v>Завантажити сертифікат</v>
      </c>
    </row>
    <row r="879" spans="1:4" x14ac:dyDescent="0.3">
      <c r="A879" t="s">
        <v>1757</v>
      </c>
      <c r="B879" t="s">
        <v>3888</v>
      </c>
      <c r="C879" t="s">
        <v>1758</v>
      </c>
      <c r="D879" t="str">
        <f>HYPERLINK("https://talan.bank.gov.ua/get-user-certificate/o1xrL9vPTbLb0BkaskYu","Завантажити сертифікат")</f>
        <v>Завантажити сертифікат</v>
      </c>
    </row>
    <row r="880" spans="1:4" x14ac:dyDescent="0.3">
      <c r="A880" t="s">
        <v>1759</v>
      </c>
      <c r="B880" t="s">
        <v>3888</v>
      </c>
      <c r="C880" t="s">
        <v>1760</v>
      </c>
      <c r="D880" t="str">
        <f>HYPERLINK("https://talan.bank.gov.ua/get-user-certificate/o1xrL7-EnujwPkOcrwsO","Завантажити сертифікат")</f>
        <v>Завантажити сертифікат</v>
      </c>
    </row>
    <row r="881" spans="1:4" x14ac:dyDescent="0.3">
      <c r="A881" t="s">
        <v>1761</v>
      </c>
      <c r="B881" t="s">
        <v>3888</v>
      </c>
      <c r="C881" t="s">
        <v>1762</v>
      </c>
      <c r="D881" t="str">
        <f>HYPERLINK("https://talan.bank.gov.ua/get-user-certificate/o1xrLdCqpPZsFB6XV-rZ","Завантажити сертифікат")</f>
        <v>Завантажити сертифікат</v>
      </c>
    </row>
    <row r="882" spans="1:4" x14ac:dyDescent="0.3">
      <c r="A882" t="s">
        <v>1763</v>
      </c>
      <c r="B882" t="s">
        <v>3888</v>
      </c>
      <c r="C882" t="s">
        <v>1764</v>
      </c>
      <c r="D882" t="str">
        <f>HYPERLINK("https://talan.bank.gov.ua/get-user-certificate/o1xrLlnuo63Z5fBnaJBk","Завантажити сертифікат")</f>
        <v>Завантажити сертифікат</v>
      </c>
    </row>
    <row r="883" spans="1:4" x14ac:dyDescent="0.3">
      <c r="A883" t="s">
        <v>1765</v>
      </c>
      <c r="B883" t="s">
        <v>3888</v>
      </c>
      <c r="C883" t="s">
        <v>1766</v>
      </c>
      <c r="D883" t="str">
        <f>HYPERLINK("https://talan.bank.gov.ua/get-user-certificate/o1xrLFw3y-EpEioV0Qd4","Завантажити сертифікат")</f>
        <v>Завантажити сертифікат</v>
      </c>
    </row>
    <row r="884" spans="1:4" x14ac:dyDescent="0.3">
      <c r="A884" t="s">
        <v>1767</v>
      </c>
      <c r="B884" t="s">
        <v>3888</v>
      </c>
      <c r="C884" t="s">
        <v>1768</v>
      </c>
      <c r="D884" t="str">
        <f>HYPERLINK("https://talan.bank.gov.ua/get-user-certificate/o1xrL11L6tYWvUPK_5Yr","Завантажити сертифікат")</f>
        <v>Завантажити сертифікат</v>
      </c>
    </row>
    <row r="885" spans="1:4" x14ac:dyDescent="0.3">
      <c r="A885" t="s">
        <v>1769</v>
      </c>
      <c r="B885" t="s">
        <v>3888</v>
      </c>
      <c r="C885" t="s">
        <v>1770</v>
      </c>
      <c r="D885" t="str">
        <f>HYPERLINK("https://talan.bank.gov.ua/get-user-certificate/o1xrLTr_Kh8nPamjHiwp","Завантажити сертифікат")</f>
        <v>Завантажити сертифікат</v>
      </c>
    </row>
    <row r="886" spans="1:4" x14ac:dyDescent="0.3">
      <c r="A886" t="s">
        <v>1771</v>
      </c>
      <c r="B886" t="s">
        <v>3888</v>
      </c>
      <c r="C886" t="s">
        <v>1772</v>
      </c>
      <c r="D886" t="str">
        <f>HYPERLINK("https://talan.bank.gov.ua/get-user-certificate/o1xrL_H0tjX6MyAz1xiE","Завантажити сертифікат")</f>
        <v>Завантажити сертифікат</v>
      </c>
    </row>
    <row r="887" spans="1:4" x14ac:dyDescent="0.3">
      <c r="A887" t="s">
        <v>1773</v>
      </c>
      <c r="B887" t="s">
        <v>3888</v>
      </c>
      <c r="C887" t="s">
        <v>1774</v>
      </c>
      <c r="D887" t="str">
        <f>HYPERLINK("https://talan.bank.gov.ua/get-user-certificate/o1xrLSqpMVVG3i0KdOzI","Завантажити сертифікат")</f>
        <v>Завантажити сертифікат</v>
      </c>
    </row>
    <row r="888" spans="1:4" x14ac:dyDescent="0.3">
      <c r="A888" t="s">
        <v>1775</v>
      </c>
      <c r="B888" t="s">
        <v>3888</v>
      </c>
      <c r="C888" t="s">
        <v>1776</v>
      </c>
      <c r="D888" t="str">
        <f>HYPERLINK("https://talan.bank.gov.ua/get-user-certificate/o1xrLfUXsIx0W1B_6WF6","Завантажити сертифікат")</f>
        <v>Завантажити сертифікат</v>
      </c>
    </row>
    <row r="889" spans="1:4" x14ac:dyDescent="0.3">
      <c r="A889" t="s">
        <v>1777</v>
      </c>
      <c r="B889" t="s">
        <v>3888</v>
      </c>
      <c r="C889" t="s">
        <v>1778</v>
      </c>
      <c r="D889" t="str">
        <f>HYPERLINK("https://talan.bank.gov.ua/get-user-certificate/o1xrL6Y2D7qJnvePUR18","Завантажити сертифікат")</f>
        <v>Завантажити сертифікат</v>
      </c>
    </row>
    <row r="890" spans="1:4" x14ac:dyDescent="0.3">
      <c r="A890" t="s">
        <v>1779</v>
      </c>
      <c r="B890" t="s">
        <v>3888</v>
      </c>
      <c r="C890" t="s">
        <v>1780</v>
      </c>
      <c r="D890" t="str">
        <f>HYPERLINK("https://talan.bank.gov.ua/get-user-certificate/o1xrL7icYUeegUH91YqO","Завантажити сертифікат")</f>
        <v>Завантажити сертифікат</v>
      </c>
    </row>
    <row r="891" spans="1:4" x14ac:dyDescent="0.3">
      <c r="A891" t="s">
        <v>1781</v>
      </c>
      <c r="B891" t="s">
        <v>3888</v>
      </c>
      <c r="C891" t="s">
        <v>1782</v>
      </c>
      <c r="D891" t="str">
        <f>HYPERLINK("https://talan.bank.gov.ua/get-user-certificate/o1xrLm-QaKfdd_ndReka","Завантажити сертифікат")</f>
        <v>Завантажити сертифікат</v>
      </c>
    </row>
    <row r="892" spans="1:4" x14ac:dyDescent="0.3">
      <c r="A892" t="s">
        <v>1783</v>
      </c>
      <c r="B892" t="s">
        <v>3888</v>
      </c>
      <c r="C892" t="s">
        <v>1784</v>
      </c>
      <c r="D892" t="str">
        <f>HYPERLINK("https://talan.bank.gov.ua/get-user-certificate/o1xrLlf9rqDfTZw1fRq4","Завантажити сертифікат")</f>
        <v>Завантажити сертифікат</v>
      </c>
    </row>
    <row r="893" spans="1:4" x14ac:dyDescent="0.3">
      <c r="A893" t="s">
        <v>1785</v>
      </c>
      <c r="B893" t="s">
        <v>3888</v>
      </c>
      <c r="C893" t="s">
        <v>1786</v>
      </c>
      <c r="D893" t="str">
        <f>HYPERLINK("https://talan.bank.gov.ua/get-user-certificate/o1xrLTERaQa7G0d0B8ef","Завантажити сертифікат")</f>
        <v>Завантажити сертифікат</v>
      </c>
    </row>
    <row r="894" spans="1:4" x14ac:dyDescent="0.3">
      <c r="A894" t="s">
        <v>1787</v>
      </c>
      <c r="B894" t="s">
        <v>3888</v>
      </c>
      <c r="C894" t="s">
        <v>1788</v>
      </c>
      <c r="D894" t="str">
        <f>HYPERLINK("https://talan.bank.gov.ua/get-user-certificate/o1xrLc4dxWEbpNtabjaj","Завантажити сертифікат")</f>
        <v>Завантажити сертифікат</v>
      </c>
    </row>
    <row r="895" spans="1:4" x14ac:dyDescent="0.3">
      <c r="A895" t="s">
        <v>1789</v>
      </c>
      <c r="B895" t="s">
        <v>3888</v>
      </c>
      <c r="C895" t="s">
        <v>1790</v>
      </c>
      <c r="D895" t="str">
        <f>HYPERLINK("https://talan.bank.gov.ua/get-user-certificate/o1xrLQenk8IZ7Sic5NtG","Завантажити сертифікат")</f>
        <v>Завантажити сертифікат</v>
      </c>
    </row>
    <row r="896" spans="1:4" x14ac:dyDescent="0.3">
      <c r="A896" t="s">
        <v>1791</v>
      </c>
      <c r="B896" t="s">
        <v>3888</v>
      </c>
      <c r="C896" t="s">
        <v>1792</v>
      </c>
      <c r="D896" t="str">
        <f>HYPERLINK("https://talan.bank.gov.ua/get-user-certificate/o1xrLk0_tzofCJhnzUrQ","Завантажити сертифікат")</f>
        <v>Завантажити сертифікат</v>
      </c>
    </row>
    <row r="897" spans="1:4" x14ac:dyDescent="0.3">
      <c r="A897" t="s">
        <v>1793</v>
      </c>
      <c r="B897" t="s">
        <v>3888</v>
      </c>
      <c r="C897" t="s">
        <v>1794</v>
      </c>
      <c r="D897" t="str">
        <f>HYPERLINK("https://talan.bank.gov.ua/get-user-certificate/o1xrLt9DBfgf-9G35nyD","Завантажити сертифікат")</f>
        <v>Завантажити сертифікат</v>
      </c>
    </row>
    <row r="898" spans="1:4" x14ac:dyDescent="0.3">
      <c r="A898" t="s">
        <v>1795</v>
      </c>
      <c r="B898" t="s">
        <v>3888</v>
      </c>
      <c r="C898" t="s">
        <v>1796</v>
      </c>
      <c r="D898" t="str">
        <f>HYPERLINK("https://talan.bank.gov.ua/get-user-certificate/o1xrLLn7UQcnf2FdWnFI","Завантажити сертифікат")</f>
        <v>Завантажити сертифікат</v>
      </c>
    </row>
    <row r="899" spans="1:4" x14ac:dyDescent="0.3">
      <c r="A899" t="s">
        <v>1797</v>
      </c>
      <c r="B899" t="s">
        <v>3888</v>
      </c>
      <c r="C899" t="s">
        <v>1798</v>
      </c>
      <c r="D899" t="str">
        <f>HYPERLINK("https://talan.bank.gov.ua/get-user-certificate/o1xrLKvv38NMpxT7VHKJ","Завантажити сертифікат")</f>
        <v>Завантажити сертифікат</v>
      </c>
    </row>
    <row r="900" spans="1:4" x14ac:dyDescent="0.3">
      <c r="A900" t="s">
        <v>1799</v>
      </c>
      <c r="B900" t="s">
        <v>3888</v>
      </c>
      <c r="C900" t="s">
        <v>3889</v>
      </c>
      <c r="D900" t="str">
        <f>HYPERLINK("https://talan.bank.gov.ua/get-user-certificate/o1xrLaAJOge6QDiRofQu","Завантажити сертифікат")</f>
        <v>Завантажити сертифікат</v>
      </c>
    </row>
    <row r="901" spans="1:4" x14ac:dyDescent="0.3">
      <c r="A901" t="s">
        <v>1800</v>
      </c>
      <c r="B901" t="s">
        <v>3888</v>
      </c>
      <c r="C901" t="s">
        <v>1801</v>
      </c>
      <c r="D901" t="str">
        <f>HYPERLINK("https://talan.bank.gov.ua/get-user-certificate/o1xrL_tEpib0vf9PHovY","Завантажити сертифікат")</f>
        <v>Завантажити сертифікат</v>
      </c>
    </row>
    <row r="902" spans="1:4" x14ac:dyDescent="0.3">
      <c r="A902" t="s">
        <v>1802</v>
      </c>
      <c r="B902" t="s">
        <v>3888</v>
      </c>
      <c r="C902" t="s">
        <v>1803</v>
      </c>
      <c r="D902" t="str">
        <f>HYPERLINK("https://talan.bank.gov.ua/get-user-certificate/o1xrLTsnCOo2-jvAzvU4","Завантажити сертифікат")</f>
        <v>Завантажити сертифікат</v>
      </c>
    </row>
    <row r="903" spans="1:4" x14ac:dyDescent="0.3">
      <c r="A903" t="s">
        <v>1804</v>
      </c>
      <c r="B903" t="s">
        <v>3888</v>
      </c>
      <c r="C903" t="s">
        <v>1805</v>
      </c>
      <c r="D903" t="str">
        <f>HYPERLINK("https://talan.bank.gov.ua/get-user-certificate/o1xrLBt0ipMqQJ5HE50i","Завантажити сертифікат")</f>
        <v>Завантажити сертифікат</v>
      </c>
    </row>
    <row r="904" spans="1:4" x14ac:dyDescent="0.3">
      <c r="A904" t="s">
        <v>1806</v>
      </c>
      <c r="B904" t="s">
        <v>3888</v>
      </c>
      <c r="C904" t="s">
        <v>1807</v>
      </c>
      <c r="D904" t="str">
        <f>HYPERLINK("https://talan.bank.gov.ua/get-user-certificate/o1xrLCsKf2uy_Xxli67O","Завантажити сертифікат")</f>
        <v>Завантажити сертифікат</v>
      </c>
    </row>
    <row r="905" spans="1:4" x14ac:dyDescent="0.3">
      <c r="A905" t="s">
        <v>1808</v>
      </c>
      <c r="B905" t="s">
        <v>3888</v>
      </c>
      <c r="C905" t="s">
        <v>1809</v>
      </c>
      <c r="D905" t="str">
        <f>HYPERLINK("https://talan.bank.gov.ua/get-user-certificate/o1xrLFfwV4Z4p5uTlgAH","Завантажити сертифікат")</f>
        <v>Завантажити сертифікат</v>
      </c>
    </row>
    <row r="906" spans="1:4" x14ac:dyDescent="0.3">
      <c r="A906" t="s">
        <v>1810</v>
      </c>
      <c r="B906" t="s">
        <v>3888</v>
      </c>
      <c r="C906" t="s">
        <v>1811</v>
      </c>
      <c r="D906" t="str">
        <f>HYPERLINK("https://talan.bank.gov.ua/get-user-certificate/o1xrLsOTiwI0OKeYAW0N","Завантажити сертифікат")</f>
        <v>Завантажити сертифікат</v>
      </c>
    </row>
    <row r="907" spans="1:4" x14ac:dyDescent="0.3">
      <c r="A907" t="s">
        <v>1812</v>
      </c>
      <c r="B907" t="s">
        <v>3888</v>
      </c>
      <c r="C907" t="s">
        <v>1813</v>
      </c>
      <c r="D907" t="str">
        <f>HYPERLINK("https://talan.bank.gov.ua/get-user-certificate/o1xrLyG30a18EebChBbs","Завантажити сертифікат")</f>
        <v>Завантажити сертифікат</v>
      </c>
    </row>
    <row r="908" spans="1:4" x14ac:dyDescent="0.3">
      <c r="A908" t="s">
        <v>1814</v>
      </c>
      <c r="B908" t="s">
        <v>3888</v>
      </c>
      <c r="C908" t="s">
        <v>1815</v>
      </c>
      <c r="D908" t="str">
        <f>HYPERLINK("https://talan.bank.gov.ua/get-user-certificate/o1xrLuiQexvkdxyBQ6Ws","Завантажити сертифікат")</f>
        <v>Завантажити сертифікат</v>
      </c>
    </row>
    <row r="909" spans="1:4" x14ac:dyDescent="0.3">
      <c r="A909" t="s">
        <v>1816</v>
      </c>
      <c r="B909" t="s">
        <v>3888</v>
      </c>
      <c r="C909" t="s">
        <v>1817</v>
      </c>
      <c r="D909" t="str">
        <f>HYPERLINK("https://talan.bank.gov.ua/get-user-certificate/o1xrL0N2m_dw6mI62RlE","Завантажити сертифікат")</f>
        <v>Завантажити сертифікат</v>
      </c>
    </row>
    <row r="910" spans="1:4" x14ac:dyDescent="0.3">
      <c r="A910" t="s">
        <v>1818</v>
      </c>
      <c r="B910" t="s">
        <v>3888</v>
      </c>
      <c r="C910" t="s">
        <v>1819</v>
      </c>
      <c r="D910" t="str">
        <f>HYPERLINK("https://talan.bank.gov.ua/get-user-certificate/o1xrLYoSl10H2reAHt8y","Завантажити сертифікат")</f>
        <v>Завантажити сертифікат</v>
      </c>
    </row>
    <row r="911" spans="1:4" x14ac:dyDescent="0.3">
      <c r="A911" t="s">
        <v>1820</v>
      </c>
      <c r="B911" t="s">
        <v>3888</v>
      </c>
      <c r="C911" t="s">
        <v>1821</v>
      </c>
      <c r="D911" t="str">
        <f>HYPERLINK("https://talan.bank.gov.ua/get-user-certificate/o1xrLYiDxdgtPPGfvzXh","Завантажити сертифікат")</f>
        <v>Завантажити сертифікат</v>
      </c>
    </row>
    <row r="912" spans="1:4" x14ac:dyDescent="0.3">
      <c r="A912" t="s">
        <v>1822</v>
      </c>
      <c r="B912" t="s">
        <v>3888</v>
      </c>
      <c r="C912" t="s">
        <v>1823</v>
      </c>
      <c r="D912" t="str">
        <f>HYPERLINK("https://talan.bank.gov.ua/get-user-certificate/o1xrLkb-SjZZxFrmBjdz","Завантажити сертифікат")</f>
        <v>Завантажити сертифікат</v>
      </c>
    </row>
    <row r="913" spans="1:4" x14ac:dyDescent="0.3">
      <c r="A913" t="s">
        <v>1824</v>
      </c>
      <c r="B913" t="s">
        <v>3888</v>
      </c>
      <c r="C913" t="s">
        <v>1825</v>
      </c>
      <c r="D913" t="str">
        <f>HYPERLINK("https://talan.bank.gov.ua/get-user-certificate/o1xrLpCwQyFspk7Zk9Wn","Завантажити сертифікат")</f>
        <v>Завантажити сертифікат</v>
      </c>
    </row>
    <row r="914" spans="1:4" x14ac:dyDescent="0.3">
      <c r="A914" t="s">
        <v>1826</v>
      </c>
      <c r="B914" t="s">
        <v>3888</v>
      </c>
      <c r="C914" t="s">
        <v>1827</v>
      </c>
      <c r="D914" t="str">
        <f>HYPERLINK("https://talan.bank.gov.ua/get-user-certificate/o1xrL8-qZJ8uxAJbuDQH","Завантажити сертифікат")</f>
        <v>Завантажити сертифікат</v>
      </c>
    </row>
    <row r="915" spans="1:4" x14ac:dyDescent="0.3">
      <c r="A915" t="s">
        <v>1828</v>
      </c>
      <c r="B915" t="s">
        <v>3888</v>
      </c>
      <c r="C915" t="s">
        <v>1829</v>
      </c>
      <c r="D915" t="str">
        <f>HYPERLINK("https://talan.bank.gov.ua/get-user-certificate/o1xrLkRvU3Og-awoYGgp","Завантажити сертифікат")</f>
        <v>Завантажити сертифікат</v>
      </c>
    </row>
    <row r="916" spans="1:4" x14ac:dyDescent="0.3">
      <c r="A916" t="s">
        <v>1830</v>
      </c>
      <c r="B916" t="s">
        <v>3888</v>
      </c>
      <c r="C916" t="s">
        <v>1831</v>
      </c>
      <c r="D916" t="str">
        <f>HYPERLINK("https://talan.bank.gov.ua/get-user-certificate/o1xrLh0is4FgH-uVRqIy","Завантажити сертифікат")</f>
        <v>Завантажити сертифікат</v>
      </c>
    </row>
    <row r="917" spans="1:4" x14ac:dyDescent="0.3">
      <c r="A917" t="s">
        <v>1832</v>
      </c>
      <c r="B917" t="s">
        <v>3888</v>
      </c>
      <c r="C917" t="s">
        <v>1833</v>
      </c>
      <c r="D917" t="str">
        <f>HYPERLINK("https://talan.bank.gov.ua/get-user-certificate/o1xrLf4Ozf4q8Imei8Ob","Завантажити сертифікат")</f>
        <v>Завантажити сертифікат</v>
      </c>
    </row>
    <row r="918" spans="1:4" x14ac:dyDescent="0.3">
      <c r="A918" t="s">
        <v>1834</v>
      </c>
      <c r="B918" t="s">
        <v>3888</v>
      </c>
      <c r="C918" t="s">
        <v>1835</v>
      </c>
      <c r="D918" t="str">
        <f>HYPERLINK("https://talan.bank.gov.ua/get-user-certificate/o1xrLSG35o3tIaNK2eAl","Завантажити сертифікат")</f>
        <v>Завантажити сертифікат</v>
      </c>
    </row>
    <row r="919" spans="1:4" x14ac:dyDescent="0.3">
      <c r="A919" t="s">
        <v>1836</v>
      </c>
      <c r="B919" t="s">
        <v>3888</v>
      </c>
      <c r="C919" t="s">
        <v>1837</v>
      </c>
      <c r="D919" t="str">
        <f>HYPERLINK("https://talan.bank.gov.ua/get-user-certificate/o1xrLJpS0rlj5Ls2fcvS","Завантажити сертифікат")</f>
        <v>Завантажити сертифікат</v>
      </c>
    </row>
    <row r="920" spans="1:4" x14ac:dyDescent="0.3">
      <c r="A920" t="s">
        <v>1838</v>
      </c>
      <c r="B920" t="s">
        <v>3888</v>
      </c>
      <c r="C920" t="s">
        <v>1839</v>
      </c>
      <c r="D920" t="str">
        <f>HYPERLINK("https://talan.bank.gov.ua/get-user-certificate/o1xrLnhk1MmlFFMYTRBF","Завантажити сертифікат")</f>
        <v>Завантажити сертифікат</v>
      </c>
    </row>
    <row r="921" spans="1:4" x14ac:dyDescent="0.3">
      <c r="A921" t="s">
        <v>1840</v>
      </c>
      <c r="B921" t="s">
        <v>3888</v>
      </c>
      <c r="C921" t="s">
        <v>1841</v>
      </c>
      <c r="D921" t="str">
        <f>HYPERLINK("https://talan.bank.gov.ua/get-user-certificate/o1xrLa9oCMRCivCmeZ_D","Завантажити сертифікат")</f>
        <v>Завантажити сертифікат</v>
      </c>
    </row>
    <row r="922" spans="1:4" x14ac:dyDescent="0.3">
      <c r="A922" t="s">
        <v>1842</v>
      </c>
      <c r="B922" t="s">
        <v>3888</v>
      </c>
      <c r="C922" t="s">
        <v>1843</v>
      </c>
      <c r="D922" t="str">
        <f>HYPERLINK("https://talan.bank.gov.ua/get-user-certificate/o1xrLG2mXWpFdFy1nfot","Завантажити сертифікат")</f>
        <v>Завантажити сертифікат</v>
      </c>
    </row>
    <row r="923" spans="1:4" x14ac:dyDescent="0.3">
      <c r="A923" t="s">
        <v>1844</v>
      </c>
      <c r="B923" t="s">
        <v>3888</v>
      </c>
      <c r="C923" t="s">
        <v>1845</v>
      </c>
      <c r="D923" t="str">
        <f>HYPERLINK("https://talan.bank.gov.ua/get-user-certificate/o1xrLIGVJgreh9sGahmz","Завантажити сертифікат")</f>
        <v>Завантажити сертифікат</v>
      </c>
    </row>
    <row r="924" spans="1:4" x14ac:dyDescent="0.3">
      <c r="A924" t="s">
        <v>1846</v>
      </c>
      <c r="B924" t="s">
        <v>3888</v>
      </c>
      <c r="C924" t="s">
        <v>1847</v>
      </c>
      <c r="D924" t="str">
        <f>HYPERLINK("https://talan.bank.gov.ua/get-user-certificate/o1xrLpH0u5Ny9rjwmfd-","Завантажити сертифікат")</f>
        <v>Завантажити сертифікат</v>
      </c>
    </row>
    <row r="925" spans="1:4" x14ac:dyDescent="0.3">
      <c r="A925" t="s">
        <v>1848</v>
      </c>
      <c r="B925" t="s">
        <v>3888</v>
      </c>
      <c r="C925" t="s">
        <v>1849</v>
      </c>
      <c r="D925" t="str">
        <f>HYPERLINK("https://talan.bank.gov.ua/get-user-certificate/o1xrLIht-lUuZXuINCJ0","Завантажити сертифікат")</f>
        <v>Завантажити сертифікат</v>
      </c>
    </row>
    <row r="926" spans="1:4" x14ac:dyDescent="0.3">
      <c r="A926" t="s">
        <v>1850</v>
      </c>
      <c r="B926" t="s">
        <v>3888</v>
      </c>
      <c r="C926" t="s">
        <v>1851</v>
      </c>
      <c r="D926" t="str">
        <f>HYPERLINK("https://talan.bank.gov.ua/get-user-certificate/o1xrL-JiAzFx8KJkjMYO","Завантажити сертифікат")</f>
        <v>Завантажити сертифікат</v>
      </c>
    </row>
    <row r="927" spans="1:4" x14ac:dyDescent="0.3">
      <c r="A927" t="s">
        <v>1852</v>
      </c>
      <c r="B927" t="s">
        <v>3888</v>
      </c>
      <c r="C927" t="s">
        <v>1853</v>
      </c>
      <c r="D927" t="str">
        <f>HYPERLINK("https://talan.bank.gov.ua/get-user-certificate/o1xrLltNOfMDHiGBFOse","Завантажити сертифікат")</f>
        <v>Завантажити сертифікат</v>
      </c>
    </row>
    <row r="928" spans="1:4" x14ac:dyDescent="0.3">
      <c r="A928" t="s">
        <v>1854</v>
      </c>
      <c r="B928" t="s">
        <v>3888</v>
      </c>
      <c r="C928" t="s">
        <v>1855</v>
      </c>
      <c r="D928" t="str">
        <f>HYPERLINK("https://talan.bank.gov.ua/get-user-certificate/o1xrLcPbH9BCkyGAIVfV","Завантажити сертифікат")</f>
        <v>Завантажити сертифікат</v>
      </c>
    </row>
    <row r="929" spans="1:4" x14ac:dyDescent="0.3">
      <c r="A929" t="s">
        <v>1856</v>
      </c>
      <c r="B929" t="s">
        <v>3888</v>
      </c>
      <c r="C929" t="s">
        <v>1857</v>
      </c>
      <c r="D929" t="str">
        <f>HYPERLINK("https://talan.bank.gov.ua/get-user-certificate/o1xrLf1aztABMsLBAWyj","Завантажити сертифікат")</f>
        <v>Завантажити сертифікат</v>
      </c>
    </row>
    <row r="930" spans="1:4" x14ac:dyDescent="0.3">
      <c r="A930" t="s">
        <v>1858</v>
      </c>
      <c r="B930" t="s">
        <v>3888</v>
      </c>
      <c r="C930" t="s">
        <v>1859</v>
      </c>
      <c r="D930" t="str">
        <f>HYPERLINK("https://talan.bank.gov.ua/get-user-certificate/o1xrLobw3S6ZF99IPyY0","Завантажити сертифікат")</f>
        <v>Завантажити сертифікат</v>
      </c>
    </row>
    <row r="931" spans="1:4" x14ac:dyDescent="0.3">
      <c r="A931" t="s">
        <v>1860</v>
      </c>
      <c r="B931" t="s">
        <v>3888</v>
      </c>
      <c r="C931" t="s">
        <v>1861</v>
      </c>
      <c r="D931" t="str">
        <f>HYPERLINK("https://talan.bank.gov.ua/get-user-certificate/o1xrLlXLDfsMhrbvfIKk","Завантажити сертифікат")</f>
        <v>Завантажити сертифікат</v>
      </c>
    </row>
    <row r="932" spans="1:4" x14ac:dyDescent="0.3">
      <c r="A932" t="s">
        <v>1862</v>
      </c>
      <c r="B932" t="s">
        <v>3888</v>
      </c>
      <c r="C932" t="s">
        <v>1863</v>
      </c>
      <c r="D932" t="str">
        <f>HYPERLINK("https://talan.bank.gov.ua/get-user-certificate/o1xrLFv2PS3t7ShXO0zf","Завантажити сертифікат")</f>
        <v>Завантажити сертифікат</v>
      </c>
    </row>
    <row r="933" spans="1:4" x14ac:dyDescent="0.3">
      <c r="A933" t="s">
        <v>1864</v>
      </c>
      <c r="B933" t="s">
        <v>3888</v>
      </c>
      <c r="C933" t="s">
        <v>1865</v>
      </c>
      <c r="D933" t="str">
        <f>HYPERLINK("https://talan.bank.gov.ua/get-user-certificate/o1xrLPRYwSlIQIUxtxv8","Завантажити сертифікат")</f>
        <v>Завантажити сертифікат</v>
      </c>
    </row>
    <row r="934" spans="1:4" x14ac:dyDescent="0.3">
      <c r="A934" t="s">
        <v>1866</v>
      </c>
      <c r="B934" t="s">
        <v>3888</v>
      </c>
      <c r="C934" t="s">
        <v>1867</v>
      </c>
      <c r="D934" t="str">
        <f>HYPERLINK("https://talan.bank.gov.ua/get-user-certificate/o1xrLX9F-cPcYrWv597z","Завантажити сертифікат")</f>
        <v>Завантажити сертифікат</v>
      </c>
    </row>
    <row r="935" spans="1:4" x14ac:dyDescent="0.3">
      <c r="A935" t="s">
        <v>1868</v>
      </c>
      <c r="B935" t="s">
        <v>3888</v>
      </c>
      <c r="C935" t="s">
        <v>1869</v>
      </c>
      <c r="D935" t="str">
        <f>HYPERLINK("https://talan.bank.gov.ua/get-user-certificate/o1xrLY9MkPeYucNoJ3a1","Завантажити сертифікат")</f>
        <v>Завантажити сертифікат</v>
      </c>
    </row>
    <row r="936" spans="1:4" x14ac:dyDescent="0.3">
      <c r="A936" t="s">
        <v>1870</v>
      </c>
      <c r="B936" t="s">
        <v>3888</v>
      </c>
      <c r="C936" t="s">
        <v>1871</v>
      </c>
      <c r="D936" t="str">
        <f>HYPERLINK("https://talan.bank.gov.ua/get-user-certificate/o1xrL9GBHAsRPUh9Myug","Завантажити сертифікат")</f>
        <v>Завантажити сертифікат</v>
      </c>
    </row>
    <row r="937" spans="1:4" x14ac:dyDescent="0.3">
      <c r="A937" t="s">
        <v>1872</v>
      </c>
      <c r="B937" t="s">
        <v>3888</v>
      </c>
      <c r="C937" t="s">
        <v>1873</v>
      </c>
      <c r="D937" t="str">
        <f>HYPERLINK("https://talan.bank.gov.ua/get-user-certificate/o1xrLhbNFwS7G3Tr_KY-","Завантажити сертифікат")</f>
        <v>Завантажити сертифікат</v>
      </c>
    </row>
    <row r="938" spans="1:4" x14ac:dyDescent="0.3">
      <c r="A938" t="s">
        <v>1874</v>
      </c>
      <c r="B938" t="s">
        <v>3888</v>
      </c>
      <c r="C938" t="s">
        <v>1875</v>
      </c>
      <c r="D938" t="str">
        <f>HYPERLINK("https://talan.bank.gov.ua/get-user-certificate/o1xrLCY_cc-2Ttf5KQjy","Завантажити сертифікат")</f>
        <v>Завантажити сертифікат</v>
      </c>
    </row>
    <row r="939" spans="1:4" x14ac:dyDescent="0.3">
      <c r="A939" t="s">
        <v>1876</v>
      </c>
      <c r="B939" t="s">
        <v>3888</v>
      </c>
      <c r="C939" t="s">
        <v>1877</v>
      </c>
      <c r="D939" t="str">
        <f>HYPERLINK("https://talan.bank.gov.ua/get-user-certificate/o1xrLZ2UlCpv6czFD-j0","Завантажити сертифікат")</f>
        <v>Завантажити сертифікат</v>
      </c>
    </row>
    <row r="940" spans="1:4" x14ac:dyDescent="0.3">
      <c r="A940" t="s">
        <v>1878</v>
      </c>
      <c r="B940" t="s">
        <v>3888</v>
      </c>
      <c r="C940" t="s">
        <v>1879</v>
      </c>
      <c r="D940" t="str">
        <f>HYPERLINK("https://talan.bank.gov.ua/get-user-certificate/o1xrLOQnZoQr4zfIbI1X","Завантажити сертифікат")</f>
        <v>Завантажити сертифікат</v>
      </c>
    </row>
    <row r="941" spans="1:4" x14ac:dyDescent="0.3">
      <c r="A941" t="s">
        <v>1880</v>
      </c>
      <c r="B941" t="s">
        <v>3888</v>
      </c>
      <c r="C941" t="s">
        <v>1881</v>
      </c>
      <c r="D941" t="str">
        <f>HYPERLINK("https://talan.bank.gov.ua/get-user-certificate/o1xrLy1211qxhDOByoow","Завантажити сертифікат")</f>
        <v>Завантажити сертифікат</v>
      </c>
    </row>
    <row r="942" spans="1:4" x14ac:dyDescent="0.3">
      <c r="A942" t="s">
        <v>1882</v>
      </c>
      <c r="B942" t="s">
        <v>3888</v>
      </c>
      <c r="C942" t="s">
        <v>1883</v>
      </c>
      <c r="D942" t="str">
        <f>HYPERLINK("https://talan.bank.gov.ua/get-user-certificate/o1xrLP6AieV1N953W0Uv","Завантажити сертифікат")</f>
        <v>Завантажити сертифікат</v>
      </c>
    </row>
    <row r="943" spans="1:4" x14ac:dyDescent="0.3">
      <c r="A943" t="s">
        <v>1884</v>
      </c>
      <c r="B943" t="s">
        <v>3888</v>
      </c>
      <c r="C943" t="s">
        <v>1885</v>
      </c>
      <c r="D943" t="str">
        <f>HYPERLINK("https://talan.bank.gov.ua/get-user-certificate/o1xrLmWIvYn7-MKJ8tqB","Завантажити сертифікат")</f>
        <v>Завантажити сертифікат</v>
      </c>
    </row>
    <row r="944" spans="1:4" x14ac:dyDescent="0.3">
      <c r="A944" t="s">
        <v>1886</v>
      </c>
      <c r="B944" t="s">
        <v>3888</v>
      </c>
      <c r="C944" t="s">
        <v>1887</v>
      </c>
      <c r="D944" t="str">
        <f>HYPERLINK("https://talan.bank.gov.ua/get-user-certificate/o1xrLs2wVPiMVScui13q","Завантажити сертифікат")</f>
        <v>Завантажити сертифікат</v>
      </c>
    </row>
    <row r="945" spans="1:4" x14ac:dyDescent="0.3">
      <c r="A945" t="s">
        <v>1888</v>
      </c>
      <c r="B945" t="s">
        <v>3888</v>
      </c>
      <c r="C945" t="s">
        <v>1889</v>
      </c>
      <c r="D945" t="str">
        <f>HYPERLINK("https://talan.bank.gov.ua/get-user-certificate/o1xrL_fMALIwDMi96RO6","Завантажити сертифікат")</f>
        <v>Завантажити сертифікат</v>
      </c>
    </row>
    <row r="946" spans="1:4" x14ac:dyDescent="0.3">
      <c r="A946" t="s">
        <v>1890</v>
      </c>
      <c r="B946" t="s">
        <v>3888</v>
      </c>
      <c r="C946" t="s">
        <v>1891</v>
      </c>
      <c r="D946" t="str">
        <f>HYPERLINK("https://talan.bank.gov.ua/get-user-certificate/o1xrLcELelI179l6iGYF","Завантажити сертифікат")</f>
        <v>Завантажити сертифікат</v>
      </c>
    </row>
    <row r="947" spans="1:4" x14ac:dyDescent="0.3">
      <c r="A947" t="s">
        <v>1892</v>
      </c>
      <c r="B947" t="s">
        <v>3888</v>
      </c>
      <c r="C947" t="s">
        <v>1893</v>
      </c>
      <c r="D947" t="str">
        <f>HYPERLINK("https://talan.bank.gov.ua/get-user-certificate/o1xrLutIQ7AuIqUYkres","Завантажити сертифікат")</f>
        <v>Завантажити сертифікат</v>
      </c>
    </row>
    <row r="948" spans="1:4" x14ac:dyDescent="0.3">
      <c r="A948" t="s">
        <v>1894</v>
      </c>
      <c r="B948" t="s">
        <v>3888</v>
      </c>
      <c r="C948" t="s">
        <v>1895</v>
      </c>
      <c r="D948" t="str">
        <f>HYPERLINK("https://talan.bank.gov.ua/get-user-certificate/o1xrLU16_Lk3NWGe9MiG","Завантажити сертифікат")</f>
        <v>Завантажити сертифікат</v>
      </c>
    </row>
    <row r="949" spans="1:4" x14ac:dyDescent="0.3">
      <c r="A949" t="s">
        <v>1896</v>
      </c>
      <c r="B949" t="s">
        <v>3888</v>
      </c>
      <c r="C949" t="s">
        <v>1897</v>
      </c>
      <c r="D949" t="str">
        <f>HYPERLINK("https://talan.bank.gov.ua/get-user-certificate/o1xrLuiFAcoTK4qXsuAj","Завантажити сертифікат")</f>
        <v>Завантажити сертифікат</v>
      </c>
    </row>
    <row r="950" spans="1:4" x14ac:dyDescent="0.3">
      <c r="A950" t="s">
        <v>1898</v>
      </c>
      <c r="B950" t="s">
        <v>3888</v>
      </c>
      <c r="C950" t="s">
        <v>1899</v>
      </c>
      <c r="D950" t="str">
        <f>HYPERLINK("https://talan.bank.gov.ua/get-user-certificate/o1xrLy79kYHyJfplTvR9","Завантажити сертифікат")</f>
        <v>Завантажити сертифікат</v>
      </c>
    </row>
    <row r="951" spans="1:4" x14ac:dyDescent="0.3">
      <c r="A951" t="s">
        <v>1900</v>
      </c>
      <c r="B951" t="s">
        <v>3888</v>
      </c>
      <c r="C951" t="s">
        <v>1901</v>
      </c>
      <c r="D951" t="str">
        <f>HYPERLINK("https://talan.bank.gov.ua/get-user-certificate/o1xrLo-66gDOQXXWUt_n","Завантажити сертифікат")</f>
        <v>Завантажити сертифікат</v>
      </c>
    </row>
    <row r="952" spans="1:4" x14ac:dyDescent="0.3">
      <c r="A952" t="s">
        <v>1902</v>
      </c>
      <c r="B952" t="s">
        <v>3888</v>
      </c>
      <c r="C952" t="s">
        <v>1903</v>
      </c>
      <c r="D952" t="str">
        <f>HYPERLINK("https://talan.bank.gov.ua/get-user-certificate/o1xrLzqSb8Xft9Sp1DLs","Завантажити сертифікат")</f>
        <v>Завантажити сертифікат</v>
      </c>
    </row>
    <row r="953" spans="1:4" x14ac:dyDescent="0.3">
      <c r="A953" t="s">
        <v>1904</v>
      </c>
      <c r="B953" t="s">
        <v>3888</v>
      </c>
      <c r="C953" t="s">
        <v>1905</v>
      </c>
      <c r="D953" t="str">
        <f>HYPERLINK("https://talan.bank.gov.ua/get-user-certificate/o1xrLyRweZqexsp9Ih7k","Завантажити сертифікат")</f>
        <v>Завантажити сертифікат</v>
      </c>
    </row>
    <row r="954" spans="1:4" x14ac:dyDescent="0.3">
      <c r="A954" t="s">
        <v>1906</v>
      </c>
      <c r="B954" t="s">
        <v>3888</v>
      </c>
      <c r="C954" t="s">
        <v>1907</v>
      </c>
      <c r="D954" t="str">
        <f>HYPERLINK("https://talan.bank.gov.ua/get-user-certificate/o1xrLgP5O5IDhM9Ys4Tw","Завантажити сертифікат")</f>
        <v>Завантажити сертифікат</v>
      </c>
    </row>
    <row r="955" spans="1:4" x14ac:dyDescent="0.3">
      <c r="A955" t="s">
        <v>1908</v>
      </c>
      <c r="B955" t="s">
        <v>3888</v>
      </c>
      <c r="C955" t="s">
        <v>1909</v>
      </c>
      <c r="D955" t="str">
        <f>HYPERLINK("https://talan.bank.gov.ua/get-user-certificate/o1xrLd66N_eD09nkQUcI","Завантажити сертифікат")</f>
        <v>Завантажити сертифікат</v>
      </c>
    </row>
    <row r="956" spans="1:4" x14ac:dyDescent="0.3">
      <c r="A956" t="s">
        <v>1910</v>
      </c>
      <c r="B956" t="s">
        <v>3888</v>
      </c>
      <c r="C956" t="s">
        <v>1911</v>
      </c>
      <c r="D956" t="str">
        <f>HYPERLINK("https://talan.bank.gov.ua/get-user-certificate/o1xrLuh-VJTqEEmT4Io6","Завантажити сертифікат")</f>
        <v>Завантажити сертифікат</v>
      </c>
    </row>
    <row r="957" spans="1:4" x14ac:dyDescent="0.3">
      <c r="A957" t="s">
        <v>1912</v>
      </c>
      <c r="B957" t="s">
        <v>3888</v>
      </c>
      <c r="C957" t="s">
        <v>1913</v>
      </c>
      <c r="D957" t="str">
        <f>HYPERLINK("https://talan.bank.gov.ua/get-user-certificate/o1xrLNmJFIrHD9hkMYqf","Завантажити сертифікат")</f>
        <v>Завантажити сертифікат</v>
      </c>
    </row>
    <row r="958" spans="1:4" x14ac:dyDescent="0.3">
      <c r="A958" t="s">
        <v>1914</v>
      </c>
      <c r="B958" t="s">
        <v>3888</v>
      </c>
      <c r="C958" t="s">
        <v>1915</v>
      </c>
      <c r="D958" t="str">
        <f>HYPERLINK("https://talan.bank.gov.ua/get-user-certificate/o1xrLU4OTul_kDpW67Of","Завантажити сертифікат")</f>
        <v>Завантажити сертифікат</v>
      </c>
    </row>
    <row r="959" spans="1:4" x14ac:dyDescent="0.3">
      <c r="A959" t="s">
        <v>1916</v>
      </c>
      <c r="B959" t="s">
        <v>3888</v>
      </c>
      <c r="C959" t="s">
        <v>1917</v>
      </c>
      <c r="D959" t="str">
        <f>HYPERLINK("https://talan.bank.gov.ua/get-user-certificate/o1xrL3LbRGGuCDTQKO_U","Завантажити сертифікат")</f>
        <v>Завантажити сертифікат</v>
      </c>
    </row>
    <row r="960" spans="1:4" x14ac:dyDescent="0.3">
      <c r="A960" t="s">
        <v>1918</v>
      </c>
      <c r="B960" t="s">
        <v>3888</v>
      </c>
      <c r="C960" t="s">
        <v>1919</v>
      </c>
      <c r="D960" t="str">
        <f>HYPERLINK("https://talan.bank.gov.ua/get-user-certificate/o1xrL0RG7mehHTPEYvBM","Завантажити сертифікат")</f>
        <v>Завантажити сертифікат</v>
      </c>
    </row>
    <row r="961" spans="1:4" x14ac:dyDescent="0.3">
      <c r="A961" t="s">
        <v>1920</v>
      </c>
      <c r="B961" t="s">
        <v>3888</v>
      </c>
      <c r="C961" t="s">
        <v>1921</v>
      </c>
      <c r="D961" t="str">
        <f>HYPERLINK("https://talan.bank.gov.ua/get-user-certificate/o1xrLBtoHFzA5MBoYZiq","Завантажити сертифікат")</f>
        <v>Завантажити сертифікат</v>
      </c>
    </row>
    <row r="962" spans="1:4" x14ac:dyDescent="0.3">
      <c r="A962" t="s">
        <v>1922</v>
      </c>
      <c r="B962" t="s">
        <v>3888</v>
      </c>
      <c r="C962" t="s">
        <v>1923</v>
      </c>
      <c r="D962" t="str">
        <f>HYPERLINK("https://talan.bank.gov.ua/get-user-certificate/o1xrL4gt6CbbAWOa8wJt","Завантажити сертифікат")</f>
        <v>Завантажити сертифікат</v>
      </c>
    </row>
    <row r="963" spans="1:4" x14ac:dyDescent="0.3">
      <c r="A963" t="s">
        <v>1924</v>
      </c>
      <c r="B963" t="s">
        <v>3888</v>
      </c>
      <c r="C963" t="s">
        <v>1925</v>
      </c>
      <c r="D963" t="str">
        <f>HYPERLINK("https://talan.bank.gov.ua/get-user-certificate/o1xrLwgadT4i-cD33rMw","Завантажити сертифікат")</f>
        <v>Завантажити сертифікат</v>
      </c>
    </row>
    <row r="964" spans="1:4" x14ac:dyDescent="0.3">
      <c r="A964" t="s">
        <v>1926</v>
      </c>
      <c r="B964" t="s">
        <v>3888</v>
      </c>
      <c r="C964" t="s">
        <v>1927</v>
      </c>
      <c r="D964" t="str">
        <f>HYPERLINK("https://talan.bank.gov.ua/get-user-certificate/o1xrLi-ugSPVmcB0dzQW","Завантажити сертифікат")</f>
        <v>Завантажити сертифікат</v>
      </c>
    </row>
    <row r="965" spans="1:4" x14ac:dyDescent="0.3">
      <c r="A965" t="s">
        <v>1928</v>
      </c>
      <c r="B965" t="s">
        <v>3888</v>
      </c>
      <c r="C965" t="s">
        <v>1929</v>
      </c>
      <c r="D965" t="str">
        <f>HYPERLINK("https://talan.bank.gov.ua/get-user-certificate/o1xrLVG5b-YBoUlshsH0","Завантажити сертифікат")</f>
        <v>Завантажити сертифікат</v>
      </c>
    </row>
    <row r="966" spans="1:4" x14ac:dyDescent="0.3">
      <c r="A966" t="s">
        <v>1930</v>
      </c>
      <c r="B966" t="s">
        <v>3888</v>
      </c>
      <c r="C966" t="s">
        <v>1931</v>
      </c>
      <c r="D966" t="str">
        <f>HYPERLINK("https://talan.bank.gov.ua/get-user-certificate/o1xrL-ANYiFqUOWb-AtE","Завантажити сертифікат")</f>
        <v>Завантажити сертифікат</v>
      </c>
    </row>
    <row r="967" spans="1:4" x14ac:dyDescent="0.3">
      <c r="A967" t="s">
        <v>1932</v>
      </c>
      <c r="B967" t="s">
        <v>3888</v>
      </c>
      <c r="C967" t="s">
        <v>1933</v>
      </c>
      <c r="D967" t="str">
        <f>HYPERLINK("https://talan.bank.gov.ua/get-user-certificate/o1xrLcojfA5de_NxJ_JA","Завантажити сертифікат")</f>
        <v>Завантажити сертифікат</v>
      </c>
    </row>
    <row r="968" spans="1:4" x14ac:dyDescent="0.3">
      <c r="A968" t="s">
        <v>1934</v>
      </c>
      <c r="B968" t="s">
        <v>3888</v>
      </c>
      <c r="C968" t="s">
        <v>1935</v>
      </c>
      <c r="D968" t="str">
        <f>HYPERLINK("https://talan.bank.gov.ua/get-user-certificate/o1xrLv1xbo3Ny9KlRHmR","Завантажити сертифікат")</f>
        <v>Завантажити сертифікат</v>
      </c>
    </row>
    <row r="969" spans="1:4" x14ac:dyDescent="0.3">
      <c r="A969" t="s">
        <v>1936</v>
      </c>
      <c r="B969" t="s">
        <v>3888</v>
      </c>
      <c r="C969" t="s">
        <v>1937</v>
      </c>
      <c r="D969" t="str">
        <f>HYPERLINK("https://talan.bank.gov.ua/get-user-certificate/o1xrLWsLuW0j3WIyycnB","Завантажити сертифікат")</f>
        <v>Завантажити сертифікат</v>
      </c>
    </row>
    <row r="970" spans="1:4" x14ac:dyDescent="0.3">
      <c r="A970" t="s">
        <v>1938</v>
      </c>
      <c r="B970" t="s">
        <v>3888</v>
      </c>
      <c r="C970" t="s">
        <v>1939</v>
      </c>
      <c r="D970" t="str">
        <f>HYPERLINK("https://talan.bank.gov.ua/get-user-certificate/o1xrLHlGV_DYLhrqVqZK","Завантажити сертифікат")</f>
        <v>Завантажити сертифікат</v>
      </c>
    </row>
    <row r="971" spans="1:4" x14ac:dyDescent="0.3">
      <c r="A971" t="s">
        <v>1940</v>
      </c>
      <c r="B971" t="s">
        <v>3888</v>
      </c>
      <c r="C971" t="s">
        <v>1941</v>
      </c>
      <c r="D971" t="str">
        <f>HYPERLINK("https://talan.bank.gov.ua/get-user-certificate/o1xrLFCjIKBSIVR73oY-","Завантажити сертифікат")</f>
        <v>Завантажити сертифікат</v>
      </c>
    </row>
    <row r="972" spans="1:4" x14ac:dyDescent="0.3">
      <c r="A972" t="s">
        <v>1942</v>
      </c>
      <c r="B972" t="s">
        <v>3888</v>
      </c>
      <c r="C972" t="s">
        <v>1943</v>
      </c>
      <c r="D972" t="str">
        <f>HYPERLINK("https://talan.bank.gov.ua/get-user-certificate/o1xrLzrc0SylXFg6GkjZ","Завантажити сертифікат")</f>
        <v>Завантажити сертифікат</v>
      </c>
    </row>
    <row r="973" spans="1:4" x14ac:dyDescent="0.3">
      <c r="A973" t="s">
        <v>1944</v>
      </c>
      <c r="B973" t="s">
        <v>3888</v>
      </c>
      <c r="C973" t="s">
        <v>1945</v>
      </c>
      <c r="D973" t="str">
        <f>HYPERLINK("https://talan.bank.gov.ua/get-user-certificate/o1xrLwSzKnyoy7X9eyBw","Завантажити сертифікат")</f>
        <v>Завантажити сертифікат</v>
      </c>
    </row>
    <row r="974" spans="1:4" x14ac:dyDescent="0.3">
      <c r="A974" t="s">
        <v>1946</v>
      </c>
      <c r="B974" t="s">
        <v>3888</v>
      </c>
      <c r="C974" t="s">
        <v>1947</v>
      </c>
      <c r="D974" t="str">
        <f>HYPERLINK("https://talan.bank.gov.ua/get-user-certificate/o1xrLGp1LT0tRZ3Sr3zu","Завантажити сертифікат")</f>
        <v>Завантажити сертифікат</v>
      </c>
    </row>
    <row r="975" spans="1:4" x14ac:dyDescent="0.3">
      <c r="A975" t="s">
        <v>1948</v>
      </c>
      <c r="B975" t="s">
        <v>3888</v>
      </c>
      <c r="C975" t="s">
        <v>1949</v>
      </c>
      <c r="D975" t="str">
        <f>HYPERLINK("https://talan.bank.gov.ua/get-user-certificate/o1xrL69MTTAb2YxyqTa8","Завантажити сертифікат")</f>
        <v>Завантажити сертифікат</v>
      </c>
    </row>
    <row r="976" spans="1:4" x14ac:dyDescent="0.3">
      <c r="A976" t="s">
        <v>1950</v>
      </c>
      <c r="B976" t="s">
        <v>3888</v>
      </c>
      <c r="C976" t="s">
        <v>1951</v>
      </c>
      <c r="D976" t="str">
        <f>HYPERLINK("https://talan.bank.gov.ua/get-user-certificate/o1xrLChMFgxwCaCcdpOu","Завантажити сертифікат")</f>
        <v>Завантажити сертифікат</v>
      </c>
    </row>
    <row r="977" spans="1:4" x14ac:dyDescent="0.3">
      <c r="A977" t="s">
        <v>1952</v>
      </c>
      <c r="B977" t="s">
        <v>3888</v>
      </c>
      <c r="C977" t="s">
        <v>1953</v>
      </c>
      <c r="D977" t="str">
        <f>HYPERLINK("https://talan.bank.gov.ua/get-user-certificate/o1xrLaLkLukpuoOPC0dy","Завантажити сертифікат")</f>
        <v>Завантажити сертифікат</v>
      </c>
    </row>
    <row r="978" spans="1:4" x14ac:dyDescent="0.3">
      <c r="A978" t="s">
        <v>1954</v>
      </c>
      <c r="B978" t="s">
        <v>3888</v>
      </c>
      <c r="C978" t="s">
        <v>1955</v>
      </c>
      <c r="D978" t="str">
        <f>HYPERLINK("https://talan.bank.gov.ua/get-user-certificate/o1xrLhNb0iodmnapO5cy","Завантажити сертифікат")</f>
        <v>Завантажити сертифікат</v>
      </c>
    </row>
    <row r="979" spans="1:4" x14ac:dyDescent="0.3">
      <c r="A979" t="s">
        <v>1956</v>
      </c>
      <c r="B979" t="s">
        <v>3888</v>
      </c>
      <c r="C979" t="s">
        <v>1957</v>
      </c>
      <c r="D979" t="str">
        <f>HYPERLINK("https://talan.bank.gov.ua/get-user-certificate/o1xrLeddZkeSeXivxo1u","Завантажити сертифікат")</f>
        <v>Завантажити сертифікат</v>
      </c>
    </row>
    <row r="980" spans="1:4" x14ac:dyDescent="0.3">
      <c r="A980" t="s">
        <v>1958</v>
      </c>
      <c r="B980" t="s">
        <v>3888</v>
      </c>
      <c r="C980" t="s">
        <v>1959</v>
      </c>
      <c r="D980" t="str">
        <f>HYPERLINK("https://talan.bank.gov.ua/get-user-certificate/o1xrL-aebU3PRSImXpYb","Завантажити сертифікат")</f>
        <v>Завантажити сертифікат</v>
      </c>
    </row>
    <row r="981" spans="1:4" x14ac:dyDescent="0.3">
      <c r="A981" t="s">
        <v>1960</v>
      </c>
      <c r="B981" t="s">
        <v>3888</v>
      </c>
      <c r="C981" t="s">
        <v>1961</v>
      </c>
      <c r="D981" t="str">
        <f>HYPERLINK("https://talan.bank.gov.ua/get-user-certificate/o1xrLcfl5oovkQ35y82i","Завантажити сертифікат")</f>
        <v>Завантажити сертифікат</v>
      </c>
    </row>
    <row r="982" spans="1:4" x14ac:dyDescent="0.3">
      <c r="A982" t="s">
        <v>1962</v>
      </c>
      <c r="B982" t="s">
        <v>3888</v>
      </c>
      <c r="C982" t="s">
        <v>1963</v>
      </c>
      <c r="D982" t="str">
        <f>HYPERLINK("https://talan.bank.gov.ua/get-user-certificate/o1xrLfqtC-RbSk7DPM0S","Завантажити сертифікат")</f>
        <v>Завантажити сертифікат</v>
      </c>
    </row>
    <row r="983" spans="1:4" x14ac:dyDescent="0.3">
      <c r="A983" t="s">
        <v>1964</v>
      </c>
      <c r="B983" t="s">
        <v>3888</v>
      </c>
      <c r="C983" t="s">
        <v>1965</v>
      </c>
      <c r="D983" t="str">
        <f>HYPERLINK("https://talan.bank.gov.ua/get-user-certificate/o1xrLpoV3GTg3M0UhZIt","Завантажити сертифікат")</f>
        <v>Завантажити сертифікат</v>
      </c>
    </row>
    <row r="984" spans="1:4" x14ac:dyDescent="0.3">
      <c r="A984" t="s">
        <v>1966</v>
      </c>
      <c r="B984" t="s">
        <v>3888</v>
      </c>
      <c r="C984" t="s">
        <v>1967</v>
      </c>
      <c r="D984" t="str">
        <f>HYPERLINK("https://talan.bank.gov.ua/get-user-certificate/o1xrLYeaJfnKPWBkZhaG","Завантажити сертифікат")</f>
        <v>Завантажити сертифікат</v>
      </c>
    </row>
    <row r="985" spans="1:4" x14ac:dyDescent="0.3">
      <c r="A985" t="s">
        <v>1968</v>
      </c>
      <c r="B985" t="s">
        <v>3888</v>
      </c>
      <c r="C985" t="s">
        <v>1969</v>
      </c>
      <c r="D985" t="str">
        <f>HYPERLINK("https://talan.bank.gov.ua/get-user-certificate/o1xrLbQcnv1XXNsLd6Do","Завантажити сертифікат")</f>
        <v>Завантажити сертифікат</v>
      </c>
    </row>
    <row r="986" spans="1:4" x14ac:dyDescent="0.3">
      <c r="A986" t="s">
        <v>1970</v>
      </c>
      <c r="B986" t="s">
        <v>3888</v>
      </c>
      <c r="C986" t="s">
        <v>1971</v>
      </c>
      <c r="D986" t="str">
        <f>HYPERLINK("https://talan.bank.gov.ua/get-user-certificate/o1xrLWCTF9sxqCMBLgxM","Завантажити сертифікат")</f>
        <v>Завантажити сертифікат</v>
      </c>
    </row>
    <row r="987" spans="1:4" x14ac:dyDescent="0.3">
      <c r="A987" t="s">
        <v>1972</v>
      </c>
      <c r="B987" t="s">
        <v>3888</v>
      </c>
      <c r="C987" t="s">
        <v>1973</v>
      </c>
      <c r="D987" t="str">
        <f>HYPERLINK("https://talan.bank.gov.ua/get-user-certificate/o1xrLPd1U0Bf5RZXRv8N","Завантажити сертифікат")</f>
        <v>Завантажити сертифікат</v>
      </c>
    </row>
    <row r="988" spans="1:4" x14ac:dyDescent="0.3">
      <c r="A988" t="s">
        <v>1974</v>
      </c>
      <c r="B988" t="s">
        <v>3888</v>
      </c>
      <c r="C988" t="s">
        <v>1975</v>
      </c>
      <c r="D988" t="str">
        <f>HYPERLINK("https://talan.bank.gov.ua/get-user-certificate/o1xrLZHLD8ClmVabijQ7","Завантажити сертифікат")</f>
        <v>Завантажити сертифікат</v>
      </c>
    </row>
    <row r="989" spans="1:4" x14ac:dyDescent="0.3">
      <c r="A989" t="s">
        <v>1976</v>
      </c>
      <c r="B989" t="s">
        <v>3888</v>
      </c>
      <c r="C989" t="s">
        <v>1977</v>
      </c>
      <c r="D989" t="str">
        <f>HYPERLINK("https://talan.bank.gov.ua/get-user-certificate/o1xrLmcz3lWqZ4Rt7w16","Завантажити сертифікат")</f>
        <v>Завантажити сертифікат</v>
      </c>
    </row>
    <row r="990" spans="1:4" x14ac:dyDescent="0.3">
      <c r="A990" t="s">
        <v>1978</v>
      </c>
      <c r="B990" t="s">
        <v>3888</v>
      </c>
      <c r="C990" t="s">
        <v>1979</v>
      </c>
      <c r="D990" t="str">
        <f>HYPERLINK("https://talan.bank.gov.ua/get-user-certificate/o1xrLkDczrtQtmBbbPba","Завантажити сертифікат")</f>
        <v>Завантажити сертифікат</v>
      </c>
    </row>
    <row r="991" spans="1:4" x14ac:dyDescent="0.3">
      <c r="A991" t="s">
        <v>1980</v>
      </c>
      <c r="B991" t="s">
        <v>3888</v>
      </c>
      <c r="C991" t="s">
        <v>1981</v>
      </c>
      <c r="D991" t="str">
        <f>HYPERLINK("https://talan.bank.gov.ua/get-user-certificate/o1xrLoNWp4HauN-51T4l","Завантажити сертифікат")</f>
        <v>Завантажити сертифікат</v>
      </c>
    </row>
    <row r="992" spans="1:4" x14ac:dyDescent="0.3">
      <c r="A992" t="s">
        <v>1982</v>
      </c>
      <c r="B992" t="s">
        <v>3888</v>
      </c>
      <c r="C992" t="s">
        <v>1983</v>
      </c>
      <c r="D992" t="str">
        <f>HYPERLINK("https://talan.bank.gov.ua/get-user-certificate/o1xrLxlj4SnlpUnM9quE","Завантажити сертифікат")</f>
        <v>Завантажити сертифікат</v>
      </c>
    </row>
    <row r="993" spans="1:4" x14ac:dyDescent="0.3">
      <c r="A993" t="s">
        <v>1984</v>
      </c>
      <c r="B993" t="s">
        <v>3888</v>
      </c>
      <c r="C993" t="s">
        <v>1985</v>
      </c>
      <c r="D993" t="str">
        <f>HYPERLINK("https://talan.bank.gov.ua/get-user-certificate/o1xrLybV2b8wEbcTzZEG","Завантажити сертифікат")</f>
        <v>Завантажити сертифікат</v>
      </c>
    </row>
    <row r="994" spans="1:4" x14ac:dyDescent="0.3">
      <c r="A994" t="s">
        <v>1986</v>
      </c>
      <c r="B994" t="s">
        <v>3888</v>
      </c>
      <c r="C994" t="s">
        <v>1987</v>
      </c>
      <c r="D994" t="str">
        <f>HYPERLINK("https://talan.bank.gov.ua/get-user-certificate/o1xrLojtN50aRshi_a2t","Завантажити сертифікат")</f>
        <v>Завантажити сертифікат</v>
      </c>
    </row>
    <row r="995" spans="1:4" x14ac:dyDescent="0.3">
      <c r="A995" t="s">
        <v>1988</v>
      </c>
      <c r="B995" t="s">
        <v>3888</v>
      </c>
      <c r="C995" t="s">
        <v>1989</v>
      </c>
      <c r="D995" t="str">
        <f>HYPERLINK("https://talan.bank.gov.ua/get-user-certificate/o1xrL4pIOLGMyUNLYEsQ","Завантажити сертифікат")</f>
        <v>Завантажити сертифікат</v>
      </c>
    </row>
    <row r="996" spans="1:4" x14ac:dyDescent="0.3">
      <c r="A996" t="s">
        <v>1990</v>
      </c>
      <c r="B996" t="s">
        <v>3888</v>
      </c>
      <c r="C996" t="s">
        <v>1991</v>
      </c>
      <c r="D996" t="str">
        <f>HYPERLINK("https://talan.bank.gov.ua/get-user-certificate/o1xrLh-a2y_oDnzXl4j8","Завантажити сертифікат")</f>
        <v>Завантажити сертифікат</v>
      </c>
    </row>
    <row r="997" spans="1:4" x14ac:dyDescent="0.3">
      <c r="A997" t="s">
        <v>1992</v>
      </c>
      <c r="B997" t="s">
        <v>3888</v>
      </c>
      <c r="C997" t="s">
        <v>1993</v>
      </c>
      <c r="D997" t="str">
        <f>HYPERLINK("https://talan.bank.gov.ua/get-user-certificate/o1xrL_QJKerd73oc-GpG","Завантажити сертифікат")</f>
        <v>Завантажити сертифікат</v>
      </c>
    </row>
    <row r="998" spans="1:4" x14ac:dyDescent="0.3">
      <c r="A998" t="s">
        <v>1994</v>
      </c>
      <c r="B998" t="s">
        <v>3888</v>
      </c>
      <c r="C998" t="s">
        <v>1995</v>
      </c>
      <c r="D998" t="str">
        <f>HYPERLINK("https://talan.bank.gov.ua/get-user-certificate/o1xrL6O8BrSZd7OqJBkL","Завантажити сертифікат")</f>
        <v>Завантажити сертифікат</v>
      </c>
    </row>
    <row r="999" spans="1:4" x14ac:dyDescent="0.3">
      <c r="A999" t="s">
        <v>1996</v>
      </c>
      <c r="B999" t="s">
        <v>3888</v>
      </c>
      <c r="C999" t="s">
        <v>1997</v>
      </c>
      <c r="D999" t="str">
        <f>HYPERLINK("https://talan.bank.gov.ua/get-user-certificate/o1xrLmGg3_yfKTw2ejtz","Завантажити сертифікат")</f>
        <v>Завантажити сертифікат</v>
      </c>
    </row>
    <row r="1000" spans="1:4" x14ac:dyDescent="0.3">
      <c r="A1000" t="s">
        <v>1998</v>
      </c>
      <c r="B1000" t="s">
        <v>3888</v>
      </c>
      <c r="C1000" t="s">
        <v>1999</v>
      </c>
      <c r="D1000" t="str">
        <f>HYPERLINK("https://talan.bank.gov.ua/get-user-certificate/o1xrLDj1tGt_6yOZNOTi","Завантажити сертифікат")</f>
        <v>Завантажити сертифікат</v>
      </c>
    </row>
    <row r="1001" spans="1:4" x14ac:dyDescent="0.3">
      <c r="A1001" t="s">
        <v>2000</v>
      </c>
      <c r="B1001" t="s">
        <v>3888</v>
      </c>
      <c r="C1001" t="s">
        <v>2001</v>
      </c>
      <c r="D1001" t="str">
        <f>HYPERLINK("https://talan.bank.gov.ua/get-user-certificate/o1xrLtUXJ1PStQ5sr2LN","Завантажити сертифікат")</f>
        <v>Завантажити сертифікат</v>
      </c>
    </row>
    <row r="1002" spans="1:4" x14ac:dyDescent="0.3">
      <c r="A1002" t="s">
        <v>2002</v>
      </c>
      <c r="B1002" t="s">
        <v>3888</v>
      </c>
      <c r="C1002" t="s">
        <v>2003</v>
      </c>
      <c r="D1002" t="str">
        <f>HYPERLINK("https://talan.bank.gov.ua/get-user-certificate/o1xrL5vsr_-JMcUJen7x","Завантажити сертифікат")</f>
        <v>Завантажити сертифікат</v>
      </c>
    </row>
    <row r="1003" spans="1:4" x14ac:dyDescent="0.3">
      <c r="A1003" t="s">
        <v>2004</v>
      </c>
      <c r="B1003" t="s">
        <v>3888</v>
      </c>
      <c r="C1003" t="s">
        <v>2005</v>
      </c>
      <c r="D1003" t="str">
        <f>HYPERLINK("https://talan.bank.gov.ua/get-user-certificate/o1xrLdxBqJf32Bdw2qLa","Завантажити сертифікат")</f>
        <v>Завантажити сертифікат</v>
      </c>
    </row>
    <row r="1004" spans="1:4" x14ac:dyDescent="0.3">
      <c r="A1004" t="s">
        <v>2006</v>
      </c>
      <c r="B1004" t="s">
        <v>3888</v>
      </c>
      <c r="C1004" t="s">
        <v>2007</v>
      </c>
      <c r="D1004" t="str">
        <f>HYPERLINK("https://talan.bank.gov.ua/get-user-certificate/o1xrLv9Wpq_sYdttHKjP","Завантажити сертифікат")</f>
        <v>Завантажити сертифікат</v>
      </c>
    </row>
    <row r="1005" spans="1:4" x14ac:dyDescent="0.3">
      <c r="A1005" t="s">
        <v>2008</v>
      </c>
      <c r="B1005" t="s">
        <v>3888</v>
      </c>
      <c r="C1005" t="s">
        <v>2009</v>
      </c>
      <c r="D1005" t="str">
        <f>HYPERLINK("https://talan.bank.gov.ua/get-user-certificate/o1xrLkCyGzCq6ZhgcZPj","Завантажити сертифікат")</f>
        <v>Завантажити сертифікат</v>
      </c>
    </row>
    <row r="1006" spans="1:4" x14ac:dyDescent="0.3">
      <c r="A1006" t="s">
        <v>2010</v>
      </c>
      <c r="B1006" t="s">
        <v>3888</v>
      </c>
      <c r="C1006" t="s">
        <v>2011</v>
      </c>
      <c r="D1006" t="str">
        <f>HYPERLINK("https://talan.bank.gov.ua/get-user-certificate/o1xrLYlcmGB7u16ejq0n","Завантажити сертифікат")</f>
        <v>Завантажити сертифікат</v>
      </c>
    </row>
    <row r="1007" spans="1:4" x14ac:dyDescent="0.3">
      <c r="A1007" t="s">
        <v>2012</v>
      </c>
      <c r="B1007" t="s">
        <v>3888</v>
      </c>
      <c r="C1007" t="s">
        <v>2013</v>
      </c>
      <c r="D1007" t="str">
        <f>HYPERLINK("https://talan.bank.gov.ua/get-user-certificate/o1xrLW1ShBuUDs9VqJvG","Завантажити сертифікат")</f>
        <v>Завантажити сертифікат</v>
      </c>
    </row>
    <row r="1008" spans="1:4" x14ac:dyDescent="0.3">
      <c r="A1008" t="s">
        <v>2014</v>
      </c>
      <c r="B1008" t="s">
        <v>3888</v>
      </c>
      <c r="C1008" t="s">
        <v>2015</v>
      </c>
      <c r="D1008" t="str">
        <f>HYPERLINK("https://talan.bank.gov.ua/get-user-certificate/o1xrLc_M-MCmEYCWquu_","Завантажити сертифікат")</f>
        <v>Завантажити сертифікат</v>
      </c>
    </row>
    <row r="1009" spans="1:4" x14ac:dyDescent="0.3">
      <c r="A1009" t="s">
        <v>2016</v>
      </c>
      <c r="B1009" t="s">
        <v>3888</v>
      </c>
      <c r="C1009" t="s">
        <v>2017</v>
      </c>
      <c r="D1009" t="str">
        <f>HYPERLINK("https://talan.bank.gov.ua/get-user-certificate/o1xrLqjXqHZIS1ZlXX2d","Завантажити сертифікат")</f>
        <v>Завантажити сертифікат</v>
      </c>
    </row>
    <row r="1010" spans="1:4" x14ac:dyDescent="0.3">
      <c r="A1010" t="s">
        <v>2018</v>
      </c>
      <c r="B1010" t="s">
        <v>3888</v>
      </c>
      <c r="C1010" t="s">
        <v>2019</v>
      </c>
      <c r="D1010" t="str">
        <f>HYPERLINK("https://talan.bank.gov.ua/get-user-certificate/o1xrL1NElNVOojVg4NhF","Завантажити сертифікат")</f>
        <v>Завантажити сертифікат</v>
      </c>
    </row>
    <row r="1011" spans="1:4" x14ac:dyDescent="0.3">
      <c r="A1011" t="s">
        <v>2020</v>
      </c>
      <c r="B1011" t="s">
        <v>3888</v>
      </c>
      <c r="C1011" t="s">
        <v>2021</v>
      </c>
      <c r="D1011" t="str">
        <f>HYPERLINK("https://talan.bank.gov.ua/get-user-certificate/o1xrLd4d1rbWxzyZrzWT","Завантажити сертифікат")</f>
        <v>Завантажити сертифікат</v>
      </c>
    </row>
    <row r="1012" spans="1:4" x14ac:dyDescent="0.3">
      <c r="A1012" t="s">
        <v>2022</v>
      </c>
      <c r="B1012" t="s">
        <v>3888</v>
      </c>
      <c r="C1012" t="s">
        <v>2023</v>
      </c>
      <c r="D1012" t="str">
        <f>HYPERLINK("https://talan.bank.gov.ua/get-user-certificate/o1xrLD4UEATr470nUG3-","Завантажити сертифікат")</f>
        <v>Завантажити сертифікат</v>
      </c>
    </row>
    <row r="1013" spans="1:4" x14ac:dyDescent="0.3">
      <c r="A1013" t="s">
        <v>2024</v>
      </c>
      <c r="B1013" t="s">
        <v>3888</v>
      </c>
      <c r="C1013" t="s">
        <v>2025</v>
      </c>
      <c r="D1013" t="str">
        <f>HYPERLINK("https://talan.bank.gov.ua/get-user-certificate/o1xrLeJxTdxAuUB4udCU","Завантажити сертифікат")</f>
        <v>Завантажити сертифікат</v>
      </c>
    </row>
    <row r="1014" spans="1:4" x14ac:dyDescent="0.3">
      <c r="A1014" t="s">
        <v>2026</v>
      </c>
      <c r="B1014" t="s">
        <v>3888</v>
      </c>
      <c r="C1014" t="s">
        <v>2027</v>
      </c>
      <c r="D1014" t="str">
        <f>HYPERLINK("https://talan.bank.gov.ua/get-user-certificate/o1xrLom_f4rEwEh0aJgJ","Завантажити сертифікат")</f>
        <v>Завантажити сертифікат</v>
      </c>
    </row>
    <row r="1015" spans="1:4" x14ac:dyDescent="0.3">
      <c r="A1015" t="s">
        <v>2028</v>
      </c>
      <c r="B1015" t="s">
        <v>3888</v>
      </c>
      <c r="C1015" t="s">
        <v>2029</v>
      </c>
      <c r="D1015" t="str">
        <f>HYPERLINK("https://talan.bank.gov.ua/get-user-certificate/o1xrLCwboWb__URti6Fd","Завантажити сертифікат")</f>
        <v>Завантажити сертифікат</v>
      </c>
    </row>
    <row r="1016" spans="1:4" x14ac:dyDescent="0.3">
      <c r="A1016" t="s">
        <v>2030</v>
      </c>
      <c r="B1016" t="s">
        <v>3888</v>
      </c>
      <c r="C1016" t="s">
        <v>2031</v>
      </c>
      <c r="D1016" t="str">
        <f>HYPERLINK("https://talan.bank.gov.ua/get-user-certificate/o1xrLcf40OlE_t1jggU3","Завантажити сертифікат")</f>
        <v>Завантажити сертифікат</v>
      </c>
    </row>
    <row r="1017" spans="1:4" x14ac:dyDescent="0.3">
      <c r="A1017" t="s">
        <v>2032</v>
      </c>
      <c r="B1017" t="s">
        <v>3888</v>
      </c>
      <c r="C1017" t="s">
        <v>2033</v>
      </c>
      <c r="D1017" t="str">
        <f>HYPERLINK("https://talan.bank.gov.ua/get-user-certificate/o1xrLJ0DVqWwhw7yB15i","Завантажити сертифікат")</f>
        <v>Завантажити сертифікат</v>
      </c>
    </row>
    <row r="1018" spans="1:4" x14ac:dyDescent="0.3">
      <c r="A1018" t="s">
        <v>2034</v>
      </c>
      <c r="B1018" t="s">
        <v>3888</v>
      </c>
      <c r="C1018" t="s">
        <v>2035</v>
      </c>
      <c r="D1018" t="str">
        <f>HYPERLINK("https://talan.bank.gov.ua/get-user-certificate/o1xrLvY2Gr2xJqORagq0","Завантажити сертифікат")</f>
        <v>Завантажити сертифікат</v>
      </c>
    </row>
    <row r="1019" spans="1:4" x14ac:dyDescent="0.3">
      <c r="A1019" t="s">
        <v>2036</v>
      </c>
      <c r="B1019" t="s">
        <v>3888</v>
      </c>
      <c r="C1019" t="s">
        <v>2037</v>
      </c>
      <c r="D1019" t="str">
        <f>HYPERLINK("https://talan.bank.gov.ua/get-user-certificate/o1xrL51VFUBc-WYEJalM","Завантажити сертифікат")</f>
        <v>Завантажити сертифікат</v>
      </c>
    </row>
    <row r="1020" spans="1:4" x14ac:dyDescent="0.3">
      <c r="A1020" t="s">
        <v>2038</v>
      </c>
      <c r="B1020" t="s">
        <v>3888</v>
      </c>
      <c r="C1020" t="s">
        <v>2039</v>
      </c>
      <c r="D1020" t="str">
        <f>HYPERLINK("https://talan.bank.gov.ua/get-user-certificate/o1xrLrPQ1dJOXFAXg5J6","Завантажити сертифікат")</f>
        <v>Завантажити сертифікат</v>
      </c>
    </row>
    <row r="1021" spans="1:4" x14ac:dyDescent="0.3">
      <c r="A1021" t="s">
        <v>2040</v>
      </c>
      <c r="B1021" t="s">
        <v>3888</v>
      </c>
      <c r="C1021" t="s">
        <v>2041</v>
      </c>
      <c r="D1021" t="str">
        <f>HYPERLINK("https://talan.bank.gov.ua/get-user-certificate/o1xrL2B0SnTD6y7DmxwX","Завантажити сертифікат")</f>
        <v>Завантажити сертифікат</v>
      </c>
    </row>
    <row r="1022" spans="1:4" x14ac:dyDescent="0.3">
      <c r="A1022" t="s">
        <v>2042</v>
      </c>
      <c r="B1022" t="s">
        <v>3888</v>
      </c>
      <c r="C1022" t="s">
        <v>2043</v>
      </c>
      <c r="D1022" t="str">
        <f>HYPERLINK("https://talan.bank.gov.ua/get-user-certificate/o1xrL7yLj7-5jWG-JXC8","Завантажити сертифікат")</f>
        <v>Завантажити сертифікат</v>
      </c>
    </row>
    <row r="1023" spans="1:4" x14ac:dyDescent="0.3">
      <c r="A1023" t="s">
        <v>2044</v>
      </c>
      <c r="B1023" t="s">
        <v>3888</v>
      </c>
      <c r="C1023" t="s">
        <v>2045</v>
      </c>
      <c r="D1023" t="str">
        <f>HYPERLINK("https://talan.bank.gov.ua/get-user-certificate/o1xrLhpBCWQ51Gjrkojt","Завантажити сертифікат")</f>
        <v>Завантажити сертифікат</v>
      </c>
    </row>
    <row r="1024" spans="1:4" x14ac:dyDescent="0.3">
      <c r="A1024" t="s">
        <v>2046</v>
      </c>
      <c r="B1024" t="s">
        <v>3888</v>
      </c>
      <c r="C1024" t="s">
        <v>2047</v>
      </c>
      <c r="D1024" t="str">
        <f>HYPERLINK("https://talan.bank.gov.ua/get-user-certificate/o1xrLvPnI4HaO3HjDRFk","Завантажити сертифікат")</f>
        <v>Завантажити сертифікат</v>
      </c>
    </row>
    <row r="1025" spans="1:4" x14ac:dyDescent="0.3">
      <c r="A1025" t="s">
        <v>2048</v>
      </c>
      <c r="B1025" t="s">
        <v>3888</v>
      </c>
      <c r="C1025" t="s">
        <v>2049</v>
      </c>
      <c r="D1025" t="str">
        <f>HYPERLINK("https://talan.bank.gov.ua/get-user-certificate/o1xrLnwk-RWBhJj-Lf4I","Завантажити сертифікат")</f>
        <v>Завантажити сертифікат</v>
      </c>
    </row>
    <row r="1026" spans="1:4" x14ac:dyDescent="0.3">
      <c r="A1026" t="s">
        <v>2050</v>
      </c>
      <c r="B1026" t="s">
        <v>3888</v>
      </c>
      <c r="C1026" t="s">
        <v>2051</v>
      </c>
      <c r="D1026" t="str">
        <f>HYPERLINK("https://talan.bank.gov.ua/get-user-certificate/o1xrLXXvreaSrxwn2CYR","Завантажити сертифікат")</f>
        <v>Завантажити сертифікат</v>
      </c>
    </row>
    <row r="1027" spans="1:4" x14ac:dyDescent="0.3">
      <c r="A1027" t="s">
        <v>2052</v>
      </c>
      <c r="B1027" t="s">
        <v>3888</v>
      </c>
      <c r="C1027" t="s">
        <v>2053</v>
      </c>
      <c r="D1027" t="str">
        <f>HYPERLINK("https://talan.bank.gov.ua/get-user-certificate/o1xrL9IaRucgW-Gl4mZN","Завантажити сертифікат")</f>
        <v>Завантажити сертифікат</v>
      </c>
    </row>
    <row r="1028" spans="1:4" x14ac:dyDescent="0.3">
      <c r="A1028" t="s">
        <v>2054</v>
      </c>
      <c r="B1028" t="s">
        <v>3888</v>
      </c>
      <c r="C1028" t="s">
        <v>2055</v>
      </c>
      <c r="D1028" t="str">
        <f>HYPERLINK("https://talan.bank.gov.ua/get-user-certificate/o1xrLMqaXaLlnfcBlrc2","Завантажити сертифікат")</f>
        <v>Завантажити сертифікат</v>
      </c>
    </row>
    <row r="1029" spans="1:4" x14ac:dyDescent="0.3">
      <c r="A1029" t="s">
        <v>2056</v>
      </c>
      <c r="B1029" t="s">
        <v>3888</v>
      </c>
      <c r="C1029" t="s">
        <v>2057</v>
      </c>
      <c r="D1029" t="str">
        <f>HYPERLINK("https://talan.bank.gov.ua/get-user-certificate/o1xrLTdS-7h4NYP8G_nx","Завантажити сертифікат")</f>
        <v>Завантажити сертифікат</v>
      </c>
    </row>
    <row r="1030" spans="1:4" x14ac:dyDescent="0.3">
      <c r="A1030" t="s">
        <v>2058</v>
      </c>
      <c r="B1030" t="s">
        <v>3888</v>
      </c>
      <c r="C1030" t="s">
        <v>2059</v>
      </c>
      <c r="D1030" t="str">
        <f>HYPERLINK("https://talan.bank.gov.ua/get-user-certificate/o1xrL_oOZWetinr32hYv","Завантажити сертифікат")</f>
        <v>Завантажити сертифікат</v>
      </c>
    </row>
    <row r="1031" spans="1:4" x14ac:dyDescent="0.3">
      <c r="A1031" t="s">
        <v>2060</v>
      </c>
      <c r="B1031" t="s">
        <v>3888</v>
      </c>
      <c r="C1031" t="s">
        <v>2061</v>
      </c>
      <c r="D1031" t="str">
        <f>HYPERLINK("https://talan.bank.gov.ua/get-user-certificate/o1xrL8L3k1AKIgzbzADD","Завантажити сертифікат")</f>
        <v>Завантажити сертифікат</v>
      </c>
    </row>
    <row r="1032" spans="1:4" x14ac:dyDescent="0.3">
      <c r="A1032" t="s">
        <v>2062</v>
      </c>
      <c r="B1032" t="s">
        <v>3888</v>
      </c>
      <c r="C1032" t="s">
        <v>2063</v>
      </c>
      <c r="D1032" t="str">
        <f>HYPERLINK("https://talan.bank.gov.ua/get-user-certificate/o1xrL4g7Gkn5vGm9N7kx","Завантажити сертифікат")</f>
        <v>Завантажити сертифікат</v>
      </c>
    </row>
    <row r="1033" spans="1:4" x14ac:dyDescent="0.3">
      <c r="A1033" t="s">
        <v>2064</v>
      </c>
      <c r="B1033" t="s">
        <v>3888</v>
      </c>
      <c r="C1033" t="s">
        <v>2065</v>
      </c>
      <c r="D1033" t="str">
        <f>HYPERLINK("https://talan.bank.gov.ua/get-user-certificate/o1xrLE4V1-U-TiY3znYF","Завантажити сертифікат")</f>
        <v>Завантажити сертифікат</v>
      </c>
    </row>
    <row r="1034" spans="1:4" x14ac:dyDescent="0.3">
      <c r="A1034" t="s">
        <v>2066</v>
      </c>
      <c r="B1034" t="s">
        <v>3888</v>
      </c>
      <c r="C1034" t="s">
        <v>2067</v>
      </c>
      <c r="D1034" t="str">
        <f>HYPERLINK("https://talan.bank.gov.ua/get-user-certificate/o1xrL_tVIaGrw1xZofVb","Завантажити сертифікат")</f>
        <v>Завантажити сертифікат</v>
      </c>
    </row>
    <row r="1035" spans="1:4" x14ac:dyDescent="0.3">
      <c r="A1035" t="s">
        <v>2068</v>
      </c>
      <c r="B1035" t="s">
        <v>3888</v>
      </c>
      <c r="C1035" t="s">
        <v>2069</v>
      </c>
      <c r="D1035" t="str">
        <f>HYPERLINK("https://talan.bank.gov.ua/get-user-certificate/o1xrLfXwbKSndd6bJWa7","Завантажити сертифікат")</f>
        <v>Завантажити сертифікат</v>
      </c>
    </row>
    <row r="1036" spans="1:4" x14ac:dyDescent="0.3">
      <c r="A1036" t="s">
        <v>2070</v>
      </c>
      <c r="B1036" t="s">
        <v>3888</v>
      </c>
      <c r="C1036" t="s">
        <v>2071</v>
      </c>
      <c r="D1036" t="str">
        <f>HYPERLINK("https://talan.bank.gov.ua/get-user-certificate/o1xrLBuJ5irqYpfQbhDT","Завантажити сертифікат")</f>
        <v>Завантажити сертифікат</v>
      </c>
    </row>
    <row r="1037" spans="1:4" x14ac:dyDescent="0.3">
      <c r="A1037" t="s">
        <v>2072</v>
      </c>
      <c r="B1037" t="s">
        <v>3888</v>
      </c>
      <c r="C1037" t="s">
        <v>2073</v>
      </c>
      <c r="D1037" t="str">
        <f>HYPERLINK("https://talan.bank.gov.ua/get-user-certificate/o1xrLU1pA7kdi2Qyp8Sf","Завантажити сертифікат")</f>
        <v>Завантажити сертифікат</v>
      </c>
    </row>
    <row r="1038" spans="1:4" x14ac:dyDescent="0.3">
      <c r="A1038" t="s">
        <v>2074</v>
      </c>
      <c r="B1038" t="s">
        <v>3888</v>
      </c>
      <c r="C1038" t="s">
        <v>2075</v>
      </c>
      <c r="D1038" t="str">
        <f>HYPERLINK("https://talan.bank.gov.ua/get-user-certificate/o1xrL0Mcsmm155TekKvz","Завантажити сертифікат")</f>
        <v>Завантажити сертифікат</v>
      </c>
    </row>
    <row r="1039" spans="1:4" x14ac:dyDescent="0.3">
      <c r="A1039" t="s">
        <v>2076</v>
      </c>
      <c r="B1039" t="s">
        <v>3888</v>
      </c>
      <c r="C1039" t="s">
        <v>2077</v>
      </c>
      <c r="D1039" t="str">
        <f>HYPERLINK("https://talan.bank.gov.ua/get-user-certificate/o1xrLsv__pkDmqJ12QjM","Завантажити сертифікат")</f>
        <v>Завантажити сертифікат</v>
      </c>
    </row>
    <row r="1040" spans="1:4" x14ac:dyDescent="0.3">
      <c r="A1040" t="s">
        <v>2078</v>
      </c>
      <c r="B1040" t="s">
        <v>3888</v>
      </c>
      <c r="C1040" t="s">
        <v>2079</v>
      </c>
      <c r="D1040" t="str">
        <f>HYPERLINK("https://talan.bank.gov.ua/get-user-certificate/o1xrL7o1XNMhh4Fvgdld","Завантажити сертифікат")</f>
        <v>Завантажити сертифікат</v>
      </c>
    </row>
    <row r="1041" spans="1:4" x14ac:dyDescent="0.3">
      <c r="A1041" t="s">
        <v>2080</v>
      </c>
      <c r="B1041" t="s">
        <v>3888</v>
      </c>
      <c r="C1041" t="s">
        <v>2081</v>
      </c>
      <c r="D1041" t="str">
        <f>HYPERLINK("https://talan.bank.gov.ua/get-user-certificate/o1xrLNjlSTg-OGBCVnz4","Завантажити сертифікат")</f>
        <v>Завантажити сертифікат</v>
      </c>
    </row>
    <row r="1042" spans="1:4" x14ac:dyDescent="0.3">
      <c r="A1042" t="s">
        <v>2082</v>
      </c>
      <c r="B1042" t="s">
        <v>3888</v>
      </c>
      <c r="C1042" t="s">
        <v>2083</v>
      </c>
      <c r="D1042" t="str">
        <f>HYPERLINK("https://talan.bank.gov.ua/get-user-certificate/o1xrLpsg3HcFaa1o9Qwc","Завантажити сертифікат")</f>
        <v>Завантажити сертифікат</v>
      </c>
    </row>
    <row r="1043" spans="1:4" x14ac:dyDescent="0.3">
      <c r="A1043" t="s">
        <v>2084</v>
      </c>
      <c r="B1043" t="s">
        <v>3888</v>
      </c>
      <c r="C1043" t="s">
        <v>2085</v>
      </c>
      <c r="D1043" t="str">
        <f>HYPERLINK("https://talan.bank.gov.ua/get-user-certificate/o1xrLd6otkvlRkEcE5E0","Завантажити сертифікат")</f>
        <v>Завантажити сертифікат</v>
      </c>
    </row>
    <row r="1044" spans="1:4" x14ac:dyDescent="0.3">
      <c r="A1044" t="s">
        <v>2086</v>
      </c>
      <c r="B1044" t="s">
        <v>3888</v>
      </c>
      <c r="C1044" t="s">
        <v>2087</v>
      </c>
      <c r="D1044" t="str">
        <f>HYPERLINK("https://talan.bank.gov.ua/get-user-certificate/o1xrL5KAEsR5i70QHzUS","Завантажити сертифікат")</f>
        <v>Завантажити сертифікат</v>
      </c>
    </row>
    <row r="1045" spans="1:4" x14ac:dyDescent="0.3">
      <c r="A1045" t="s">
        <v>2088</v>
      </c>
      <c r="B1045" t="s">
        <v>3888</v>
      </c>
      <c r="C1045" t="s">
        <v>2089</v>
      </c>
      <c r="D1045" t="str">
        <f>HYPERLINK("https://talan.bank.gov.ua/get-user-certificate/o1xrLflLQwHEGTUIqgOr","Завантажити сертифікат")</f>
        <v>Завантажити сертифікат</v>
      </c>
    </row>
    <row r="1046" spans="1:4" x14ac:dyDescent="0.3">
      <c r="A1046" t="s">
        <v>2090</v>
      </c>
      <c r="B1046" t="s">
        <v>3888</v>
      </c>
      <c r="C1046" t="s">
        <v>2091</v>
      </c>
      <c r="D1046" t="str">
        <f>HYPERLINK("https://talan.bank.gov.ua/get-user-certificate/o1xrLC9-GRqhZmeAA72F","Завантажити сертифікат")</f>
        <v>Завантажити сертифікат</v>
      </c>
    </row>
    <row r="1047" spans="1:4" x14ac:dyDescent="0.3">
      <c r="A1047" t="s">
        <v>2092</v>
      </c>
      <c r="B1047" t="s">
        <v>3888</v>
      </c>
      <c r="C1047" t="s">
        <v>2093</v>
      </c>
      <c r="D1047" t="str">
        <f>HYPERLINK("https://talan.bank.gov.ua/get-user-certificate/o1xrLk5NWqaG7N2MIKql","Завантажити сертифікат")</f>
        <v>Завантажити сертифікат</v>
      </c>
    </row>
    <row r="1048" spans="1:4" x14ac:dyDescent="0.3">
      <c r="A1048" t="s">
        <v>2094</v>
      </c>
      <c r="B1048" t="s">
        <v>3888</v>
      </c>
      <c r="C1048" t="s">
        <v>2095</v>
      </c>
      <c r="D1048" t="str">
        <f>HYPERLINK("https://talan.bank.gov.ua/get-user-certificate/o1xrLQ6W0i8H5ca9QANa","Завантажити сертифікат")</f>
        <v>Завантажити сертифікат</v>
      </c>
    </row>
    <row r="1049" spans="1:4" x14ac:dyDescent="0.3">
      <c r="A1049" t="s">
        <v>2096</v>
      </c>
      <c r="B1049" t="s">
        <v>3888</v>
      </c>
      <c r="C1049" t="s">
        <v>2097</v>
      </c>
      <c r="D1049" t="str">
        <f>HYPERLINK("https://talan.bank.gov.ua/get-user-certificate/o1xrLd-1OraEgyDYz_UW","Завантажити сертифікат")</f>
        <v>Завантажити сертифікат</v>
      </c>
    </row>
    <row r="1050" spans="1:4" x14ac:dyDescent="0.3">
      <c r="A1050" t="s">
        <v>2098</v>
      </c>
      <c r="B1050" t="s">
        <v>3888</v>
      </c>
      <c r="C1050" t="s">
        <v>2099</v>
      </c>
      <c r="D1050" t="str">
        <f>HYPERLINK("https://talan.bank.gov.ua/get-user-certificate/o1xrLk0ITbCAk0iGSsog","Завантажити сертифікат")</f>
        <v>Завантажити сертифікат</v>
      </c>
    </row>
    <row r="1051" spans="1:4" x14ac:dyDescent="0.3">
      <c r="A1051" t="s">
        <v>2100</v>
      </c>
      <c r="B1051" t="s">
        <v>3888</v>
      </c>
      <c r="C1051" t="s">
        <v>2101</v>
      </c>
      <c r="D1051" t="str">
        <f>HYPERLINK("https://talan.bank.gov.ua/get-user-certificate/o1xrLN6gMQzPwSeFJbRT","Завантажити сертифікат")</f>
        <v>Завантажити сертифікат</v>
      </c>
    </row>
    <row r="1052" spans="1:4" x14ac:dyDescent="0.3">
      <c r="A1052" t="s">
        <v>2102</v>
      </c>
      <c r="B1052" t="s">
        <v>3888</v>
      </c>
      <c r="C1052" t="s">
        <v>2103</v>
      </c>
      <c r="D1052" t="str">
        <f>HYPERLINK("https://talan.bank.gov.ua/get-user-certificate/o1xrLr7CeTnMae3MZKAy","Завантажити сертифікат")</f>
        <v>Завантажити сертифікат</v>
      </c>
    </row>
    <row r="1053" spans="1:4" x14ac:dyDescent="0.3">
      <c r="A1053" t="s">
        <v>2104</v>
      </c>
      <c r="B1053" t="s">
        <v>3888</v>
      </c>
      <c r="C1053" t="s">
        <v>2105</v>
      </c>
      <c r="D1053" t="str">
        <f>HYPERLINK("https://talan.bank.gov.ua/get-user-certificate/o1xrLa2iwTUI2g99MSB6","Завантажити сертифікат")</f>
        <v>Завантажити сертифікат</v>
      </c>
    </row>
    <row r="1054" spans="1:4" x14ac:dyDescent="0.3">
      <c r="A1054" t="s">
        <v>2106</v>
      </c>
      <c r="B1054" t="s">
        <v>3888</v>
      </c>
      <c r="C1054" t="s">
        <v>2107</v>
      </c>
      <c r="D1054" t="str">
        <f>HYPERLINK("https://talan.bank.gov.ua/get-user-certificate/o1xrLp5w-lU-77v3Aopz","Завантажити сертифікат")</f>
        <v>Завантажити сертифікат</v>
      </c>
    </row>
    <row r="1055" spans="1:4" x14ac:dyDescent="0.3">
      <c r="A1055" t="s">
        <v>2108</v>
      </c>
      <c r="B1055" t="s">
        <v>3888</v>
      </c>
      <c r="C1055" t="s">
        <v>2109</v>
      </c>
      <c r="D1055" t="str">
        <f>HYPERLINK("https://talan.bank.gov.ua/get-user-certificate/o1xrLXaoNStTfIT5IWYw","Завантажити сертифікат")</f>
        <v>Завантажити сертифікат</v>
      </c>
    </row>
    <row r="1056" spans="1:4" x14ac:dyDescent="0.3">
      <c r="A1056" t="s">
        <v>2110</v>
      </c>
      <c r="B1056" t="s">
        <v>3888</v>
      </c>
      <c r="C1056" t="s">
        <v>2111</v>
      </c>
      <c r="D1056" t="str">
        <f>HYPERLINK("https://talan.bank.gov.ua/get-user-certificate/o1xrL8RZTHFELrQvdp0C","Завантажити сертифікат")</f>
        <v>Завантажити сертифікат</v>
      </c>
    </row>
    <row r="1057" spans="1:4" x14ac:dyDescent="0.3">
      <c r="A1057" t="s">
        <v>2112</v>
      </c>
      <c r="B1057" t="s">
        <v>3888</v>
      </c>
      <c r="C1057" t="s">
        <v>2113</v>
      </c>
      <c r="D1057" t="str">
        <f>HYPERLINK("https://talan.bank.gov.ua/get-user-certificate/o1xrLJtPYNLiEmGFFg93","Завантажити сертифікат")</f>
        <v>Завантажити сертифікат</v>
      </c>
    </row>
    <row r="1058" spans="1:4" x14ac:dyDescent="0.3">
      <c r="A1058" t="s">
        <v>2114</v>
      </c>
      <c r="B1058" t="s">
        <v>3888</v>
      </c>
      <c r="C1058" t="s">
        <v>2115</v>
      </c>
      <c r="D1058" t="str">
        <f>HYPERLINK("https://talan.bank.gov.ua/get-user-certificate/o1xrLHxLXxgn8G-xAV7c","Завантажити сертифікат")</f>
        <v>Завантажити сертифікат</v>
      </c>
    </row>
    <row r="1059" spans="1:4" x14ac:dyDescent="0.3">
      <c r="A1059" t="s">
        <v>2116</v>
      </c>
      <c r="B1059" t="s">
        <v>3888</v>
      </c>
      <c r="C1059" t="s">
        <v>2117</v>
      </c>
      <c r="D1059" t="str">
        <f>HYPERLINK("https://talan.bank.gov.ua/get-user-certificate/o1xrLHJqgIx9h8oNnEvT","Завантажити сертифікат")</f>
        <v>Завантажити сертифікат</v>
      </c>
    </row>
    <row r="1060" spans="1:4" x14ac:dyDescent="0.3">
      <c r="A1060" t="s">
        <v>2118</v>
      </c>
      <c r="B1060" t="s">
        <v>3888</v>
      </c>
      <c r="C1060" t="s">
        <v>2119</v>
      </c>
      <c r="D1060" t="str">
        <f>HYPERLINK("https://talan.bank.gov.ua/get-user-certificate/o1xrLPTgVaOXHMCPvYCA","Завантажити сертифікат")</f>
        <v>Завантажити сертифікат</v>
      </c>
    </row>
    <row r="1061" spans="1:4" x14ac:dyDescent="0.3">
      <c r="A1061" t="s">
        <v>2120</v>
      </c>
      <c r="B1061" t="s">
        <v>3888</v>
      </c>
      <c r="C1061" t="s">
        <v>2121</v>
      </c>
      <c r="D1061" t="str">
        <f>HYPERLINK("https://talan.bank.gov.ua/get-user-certificate/o1xrLII46rTty44pfwJJ","Завантажити сертифікат")</f>
        <v>Завантажити сертифікат</v>
      </c>
    </row>
    <row r="1062" spans="1:4" x14ac:dyDescent="0.3">
      <c r="A1062" t="s">
        <v>2122</v>
      </c>
      <c r="B1062" t="s">
        <v>3888</v>
      </c>
      <c r="C1062" t="s">
        <v>2123</v>
      </c>
      <c r="D1062" t="str">
        <f>HYPERLINK("https://talan.bank.gov.ua/get-user-certificate/o1xrLSW4vvGXRyJUA6xN","Завантажити сертифікат")</f>
        <v>Завантажити сертифікат</v>
      </c>
    </row>
    <row r="1063" spans="1:4" x14ac:dyDescent="0.3">
      <c r="A1063" t="s">
        <v>2124</v>
      </c>
      <c r="B1063" t="s">
        <v>3888</v>
      </c>
      <c r="C1063" t="s">
        <v>2125</v>
      </c>
      <c r="D1063" t="str">
        <f>HYPERLINK("https://talan.bank.gov.ua/get-user-certificate/o1xrL7h6eVBZgPE0wBeM","Завантажити сертифікат")</f>
        <v>Завантажити сертифікат</v>
      </c>
    </row>
    <row r="1064" spans="1:4" x14ac:dyDescent="0.3">
      <c r="A1064" t="s">
        <v>2126</v>
      </c>
      <c r="B1064" t="s">
        <v>3888</v>
      </c>
      <c r="C1064" t="s">
        <v>2127</v>
      </c>
      <c r="D1064" t="str">
        <f>HYPERLINK("https://talan.bank.gov.ua/get-user-certificate/o1xrLWnepI9E-xoYWzgc","Завантажити сертифікат")</f>
        <v>Завантажити сертифікат</v>
      </c>
    </row>
    <row r="1065" spans="1:4" x14ac:dyDescent="0.3">
      <c r="A1065" t="s">
        <v>2128</v>
      </c>
      <c r="B1065" t="s">
        <v>3888</v>
      </c>
      <c r="C1065" t="s">
        <v>2129</v>
      </c>
      <c r="D1065" t="str">
        <f>HYPERLINK("https://talan.bank.gov.ua/get-user-certificate/o1xrLzMsINwy-ReXLjmA","Завантажити сертифікат")</f>
        <v>Завантажити сертифікат</v>
      </c>
    </row>
    <row r="1066" spans="1:4" x14ac:dyDescent="0.3">
      <c r="A1066" t="s">
        <v>2130</v>
      </c>
      <c r="B1066" t="s">
        <v>3888</v>
      </c>
      <c r="C1066" t="s">
        <v>2131</v>
      </c>
      <c r="D1066" t="str">
        <f>HYPERLINK("https://talan.bank.gov.ua/get-user-certificate/o1xrLLtfU0AGl9j3x3pI","Завантажити сертифікат")</f>
        <v>Завантажити сертифікат</v>
      </c>
    </row>
    <row r="1067" spans="1:4" x14ac:dyDescent="0.3">
      <c r="A1067" t="s">
        <v>2132</v>
      </c>
      <c r="B1067" t="s">
        <v>3888</v>
      </c>
      <c r="C1067" t="s">
        <v>2133</v>
      </c>
      <c r="D1067" t="str">
        <f>HYPERLINK("https://talan.bank.gov.ua/get-user-certificate/o1xrLYectnF7YyMlhQH2","Завантажити сертифікат")</f>
        <v>Завантажити сертифікат</v>
      </c>
    </row>
    <row r="1068" spans="1:4" x14ac:dyDescent="0.3">
      <c r="A1068" t="s">
        <v>2134</v>
      </c>
      <c r="B1068" t="s">
        <v>3888</v>
      </c>
      <c r="C1068" t="s">
        <v>2135</v>
      </c>
      <c r="D1068" t="str">
        <f>HYPERLINK("https://talan.bank.gov.ua/get-user-certificate/o1xrLXxZIR7f0Z6jlavW","Завантажити сертифікат")</f>
        <v>Завантажити сертифікат</v>
      </c>
    </row>
    <row r="1069" spans="1:4" x14ac:dyDescent="0.3">
      <c r="A1069" t="s">
        <v>2136</v>
      </c>
      <c r="B1069" t="s">
        <v>3888</v>
      </c>
      <c r="C1069" t="s">
        <v>2137</v>
      </c>
      <c r="D1069" t="str">
        <f>HYPERLINK("https://talan.bank.gov.ua/get-user-certificate/o1xrLkSZKMGq1v9QCq97","Завантажити сертифікат")</f>
        <v>Завантажити сертифікат</v>
      </c>
    </row>
    <row r="1070" spans="1:4" x14ac:dyDescent="0.3">
      <c r="A1070" t="s">
        <v>2138</v>
      </c>
      <c r="B1070" t="s">
        <v>3888</v>
      </c>
      <c r="C1070" t="s">
        <v>2139</v>
      </c>
      <c r="D1070" t="str">
        <f>HYPERLINK("https://talan.bank.gov.ua/get-user-certificate/o1xrLU4C3GIDeYdErg60","Завантажити сертифікат")</f>
        <v>Завантажити сертифікат</v>
      </c>
    </row>
    <row r="1071" spans="1:4" x14ac:dyDescent="0.3">
      <c r="A1071" t="s">
        <v>2140</v>
      </c>
      <c r="B1071" t="s">
        <v>3888</v>
      </c>
      <c r="C1071" t="s">
        <v>2141</v>
      </c>
      <c r="D1071" t="str">
        <f>HYPERLINK("https://talan.bank.gov.ua/get-user-certificate/o1xrLQ8iz059YyuEWYpz","Завантажити сертифікат")</f>
        <v>Завантажити сертифікат</v>
      </c>
    </row>
    <row r="1072" spans="1:4" x14ac:dyDescent="0.3">
      <c r="A1072" t="s">
        <v>2142</v>
      </c>
      <c r="B1072" t="s">
        <v>3888</v>
      </c>
      <c r="C1072" t="s">
        <v>2143</v>
      </c>
      <c r="D1072" t="str">
        <f>HYPERLINK("https://talan.bank.gov.ua/get-user-certificate/o1xrLqMYWH1UnfcQKq_U","Завантажити сертифікат")</f>
        <v>Завантажити сертифікат</v>
      </c>
    </row>
    <row r="1073" spans="1:4" x14ac:dyDescent="0.3">
      <c r="A1073" t="s">
        <v>2144</v>
      </c>
      <c r="B1073" t="s">
        <v>3888</v>
      </c>
      <c r="C1073" t="s">
        <v>2145</v>
      </c>
      <c r="D1073" t="str">
        <f>HYPERLINK("https://talan.bank.gov.ua/get-user-certificate/o1xrLr0-SXAtYyAGDe-t","Завантажити сертифікат")</f>
        <v>Завантажити сертифікат</v>
      </c>
    </row>
    <row r="1074" spans="1:4" x14ac:dyDescent="0.3">
      <c r="A1074" t="s">
        <v>2146</v>
      </c>
      <c r="B1074" t="s">
        <v>3888</v>
      </c>
      <c r="C1074" t="s">
        <v>2147</v>
      </c>
      <c r="D1074" t="str">
        <f>HYPERLINK("https://talan.bank.gov.ua/get-user-certificate/o1xrLMd_cO6gl_1Sf58o","Завантажити сертифікат")</f>
        <v>Завантажити сертифікат</v>
      </c>
    </row>
    <row r="1075" spans="1:4" x14ac:dyDescent="0.3">
      <c r="A1075" t="s">
        <v>2148</v>
      </c>
      <c r="B1075" t="s">
        <v>3888</v>
      </c>
      <c r="C1075" t="s">
        <v>2149</v>
      </c>
      <c r="D1075" t="str">
        <f>HYPERLINK("https://talan.bank.gov.ua/get-user-certificate/o1xrLs3mcK3UZXD_i4MT","Завантажити сертифікат")</f>
        <v>Завантажити сертифікат</v>
      </c>
    </row>
    <row r="1076" spans="1:4" x14ac:dyDescent="0.3">
      <c r="A1076" t="s">
        <v>2150</v>
      </c>
      <c r="B1076" t="s">
        <v>3888</v>
      </c>
      <c r="C1076" t="s">
        <v>2151</v>
      </c>
      <c r="D1076" t="str">
        <f>HYPERLINK("https://talan.bank.gov.ua/get-user-certificate/o1xrLvjXVeOqpPWPcaYs","Завантажити сертифікат")</f>
        <v>Завантажити сертифікат</v>
      </c>
    </row>
    <row r="1077" spans="1:4" x14ac:dyDescent="0.3">
      <c r="A1077" t="s">
        <v>2152</v>
      </c>
      <c r="B1077" t="s">
        <v>3888</v>
      </c>
      <c r="C1077" t="s">
        <v>2153</v>
      </c>
      <c r="D1077" t="str">
        <f>HYPERLINK("https://talan.bank.gov.ua/get-user-certificate/o1xrLvXBXbIVRPYi6FI8","Завантажити сертифікат")</f>
        <v>Завантажити сертифікат</v>
      </c>
    </row>
    <row r="1078" spans="1:4" x14ac:dyDescent="0.3">
      <c r="A1078" t="s">
        <v>2154</v>
      </c>
      <c r="B1078" t="s">
        <v>3888</v>
      </c>
      <c r="C1078" t="s">
        <v>2155</v>
      </c>
      <c r="D1078" t="str">
        <f>HYPERLINK("https://talan.bank.gov.ua/get-user-certificate/o1xrLBb2WVhQT9XioV2x","Завантажити сертифікат")</f>
        <v>Завантажити сертифікат</v>
      </c>
    </row>
    <row r="1079" spans="1:4" x14ac:dyDescent="0.3">
      <c r="A1079" t="s">
        <v>2156</v>
      </c>
      <c r="B1079" t="s">
        <v>3888</v>
      </c>
      <c r="C1079" t="s">
        <v>2157</v>
      </c>
      <c r="D1079" t="str">
        <f>HYPERLINK("https://talan.bank.gov.ua/get-user-certificate/o1xrLQTqe0y2AqKVDYlM","Завантажити сертифікат")</f>
        <v>Завантажити сертифікат</v>
      </c>
    </row>
    <row r="1080" spans="1:4" x14ac:dyDescent="0.3">
      <c r="A1080" t="s">
        <v>2158</v>
      </c>
      <c r="B1080" t="s">
        <v>3888</v>
      </c>
      <c r="C1080" t="s">
        <v>2159</v>
      </c>
      <c r="D1080" t="str">
        <f>HYPERLINK("https://talan.bank.gov.ua/get-user-certificate/o1xrLFEIyrZHu2sWg3xg","Завантажити сертифікат")</f>
        <v>Завантажити сертифікат</v>
      </c>
    </row>
    <row r="1081" spans="1:4" x14ac:dyDescent="0.3">
      <c r="A1081" t="s">
        <v>2160</v>
      </c>
      <c r="B1081" t="s">
        <v>3888</v>
      </c>
      <c r="C1081" t="s">
        <v>2161</v>
      </c>
      <c r="D1081" t="str">
        <f>HYPERLINK("https://talan.bank.gov.ua/get-user-certificate/o1xrLFXGe8OfSZnUc529","Завантажити сертифікат")</f>
        <v>Завантажити сертифікат</v>
      </c>
    </row>
    <row r="1082" spans="1:4" x14ac:dyDescent="0.3">
      <c r="A1082" t="s">
        <v>2162</v>
      </c>
      <c r="B1082" t="s">
        <v>3888</v>
      </c>
      <c r="C1082" t="s">
        <v>2163</v>
      </c>
      <c r="D1082" t="str">
        <f>HYPERLINK("https://talan.bank.gov.ua/get-user-certificate/o1xrLx6GKeuXV6pXcCGz","Завантажити сертифікат")</f>
        <v>Завантажити сертифікат</v>
      </c>
    </row>
    <row r="1083" spans="1:4" x14ac:dyDescent="0.3">
      <c r="A1083" t="s">
        <v>2164</v>
      </c>
      <c r="B1083" t="s">
        <v>3888</v>
      </c>
      <c r="C1083" t="s">
        <v>2165</v>
      </c>
      <c r="D1083" t="str">
        <f>HYPERLINK("https://talan.bank.gov.ua/get-user-certificate/o1xrLRM96MsiaCuyAOHC","Завантажити сертифікат")</f>
        <v>Завантажити сертифікат</v>
      </c>
    </row>
    <row r="1084" spans="1:4" x14ac:dyDescent="0.3">
      <c r="A1084" t="s">
        <v>2166</v>
      </c>
      <c r="B1084" t="s">
        <v>3888</v>
      </c>
      <c r="C1084" t="s">
        <v>2167</v>
      </c>
      <c r="D1084" t="str">
        <f>HYPERLINK("https://talan.bank.gov.ua/get-user-certificate/o1xrLkePWFBRzSN2xqXP","Завантажити сертифікат")</f>
        <v>Завантажити сертифікат</v>
      </c>
    </row>
    <row r="1085" spans="1:4" x14ac:dyDescent="0.3">
      <c r="A1085" t="s">
        <v>2168</v>
      </c>
      <c r="B1085" t="s">
        <v>3888</v>
      </c>
      <c r="C1085" t="s">
        <v>2169</v>
      </c>
      <c r="D1085" t="str">
        <f>HYPERLINK("https://talan.bank.gov.ua/get-user-certificate/o1xrL-O12bDLmMcr0d6e","Завантажити сертифікат")</f>
        <v>Завантажити сертифікат</v>
      </c>
    </row>
    <row r="1086" spans="1:4" x14ac:dyDescent="0.3">
      <c r="A1086" t="s">
        <v>2170</v>
      </c>
      <c r="B1086" t="s">
        <v>3888</v>
      </c>
      <c r="C1086" t="s">
        <v>2171</v>
      </c>
      <c r="D1086" t="str">
        <f>HYPERLINK("https://talan.bank.gov.ua/get-user-certificate/o1xrL_1fOjsPV1eDY8B-","Завантажити сертифікат")</f>
        <v>Завантажити сертифікат</v>
      </c>
    </row>
    <row r="1087" spans="1:4" x14ac:dyDescent="0.3">
      <c r="A1087" t="s">
        <v>2172</v>
      </c>
      <c r="B1087" t="s">
        <v>3888</v>
      </c>
      <c r="C1087" t="s">
        <v>2173</v>
      </c>
      <c r="D1087" t="str">
        <f>HYPERLINK("https://talan.bank.gov.ua/get-user-certificate/o1xrLnunLA3tm2Hc9DNJ","Завантажити сертифікат")</f>
        <v>Завантажити сертифікат</v>
      </c>
    </row>
    <row r="1088" spans="1:4" x14ac:dyDescent="0.3">
      <c r="A1088" t="s">
        <v>2174</v>
      </c>
      <c r="B1088" t="s">
        <v>3888</v>
      </c>
      <c r="C1088" t="s">
        <v>2175</v>
      </c>
      <c r="D1088" t="str">
        <f>HYPERLINK("https://talan.bank.gov.ua/get-user-certificate/o1xrL7U_BikGz6__WqgF","Завантажити сертифікат")</f>
        <v>Завантажити сертифікат</v>
      </c>
    </row>
    <row r="1089" spans="1:4" x14ac:dyDescent="0.3">
      <c r="A1089" t="s">
        <v>2176</v>
      </c>
      <c r="B1089" t="s">
        <v>3888</v>
      </c>
      <c r="C1089" t="s">
        <v>2177</v>
      </c>
      <c r="D1089" t="str">
        <f>HYPERLINK("https://talan.bank.gov.ua/get-user-certificate/o1xrLcQuPSdwodwPJPu4","Завантажити сертифікат")</f>
        <v>Завантажити сертифікат</v>
      </c>
    </row>
    <row r="1090" spans="1:4" x14ac:dyDescent="0.3">
      <c r="A1090" t="s">
        <v>2178</v>
      </c>
      <c r="B1090" t="s">
        <v>3888</v>
      </c>
      <c r="C1090" t="s">
        <v>2179</v>
      </c>
      <c r="D1090" t="str">
        <f>HYPERLINK("https://talan.bank.gov.ua/get-user-certificate/o1xrLVoOHMUduPrfejdo","Завантажити сертифікат")</f>
        <v>Завантажити сертифікат</v>
      </c>
    </row>
    <row r="1091" spans="1:4" x14ac:dyDescent="0.3">
      <c r="A1091" t="s">
        <v>2180</v>
      </c>
      <c r="B1091" t="s">
        <v>3888</v>
      </c>
      <c r="C1091" t="s">
        <v>2181</v>
      </c>
      <c r="D1091" t="str">
        <f>HYPERLINK("https://talan.bank.gov.ua/get-user-certificate/o1xrL7MQes_YT7wlM9pk","Завантажити сертифікат")</f>
        <v>Завантажити сертифікат</v>
      </c>
    </row>
    <row r="1092" spans="1:4" x14ac:dyDescent="0.3">
      <c r="A1092" t="s">
        <v>2182</v>
      </c>
      <c r="B1092" t="s">
        <v>3888</v>
      </c>
      <c r="C1092" t="s">
        <v>2183</v>
      </c>
      <c r="D1092" t="str">
        <f>HYPERLINK("https://talan.bank.gov.ua/get-user-certificate/o1xrL9DKOqUoeiRtVk9y","Завантажити сертифікат")</f>
        <v>Завантажити сертифікат</v>
      </c>
    </row>
    <row r="1093" spans="1:4" x14ac:dyDescent="0.3">
      <c r="A1093" t="s">
        <v>2184</v>
      </c>
      <c r="B1093" t="s">
        <v>3888</v>
      </c>
      <c r="C1093" t="s">
        <v>2185</v>
      </c>
      <c r="D1093" t="str">
        <f>HYPERLINK("https://talan.bank.gov.ua/get-user-certificate/o1xrL_ytA7nJT-__Ny6m","Завантажити сертифікат")</f>
        <v>Завантажити сертифікат</v>
      </c>
    </row>
    <row r="1094" spans="1:4" x14ac:dyDescent="0.3">
      <c r="A1094" t="s">
        <v>2186</v>
      </c>
      <c r="B1094" t="s">
        <v>3888</v>
      </c>
      <c r="C1094" t="s">
        <v>2187</v>
      </c>
      <c r="D1094" t="str">
        <f>HYPERLINK("https://talan.bank.gov.ua/get-user-certificate/o1xrLs8gP9TFx9-_hK-z","Завантажити сертифікат")</f>
        <v>Завантажити сертифікат</v>
      </c>
    </row>
    <row r="1095" spans="1:4" x14ac:dyDescent="0.3">
      <c r="A1095" t="s">
        <v>2188</v>
      </c>
      <c r="B1095" t="s">
        <v>3888</v>
      </c>
      <c r="C1095" t="s">
        <v>2189</v>
      </c>
      <c r="D1095" t="str">
        <f>HYPERLINK("https://talan.bank.gov.ua/get-user-certificate/o1xrLnN37iInVkEmzgvD","Завантажити сертифікат")</f>
        <v>Завантажити сертифікат</v>
      </c>
    </row>
    <row r="1096" spans="1:4" x14ac:dyDescent="0.3">
      <c r="A1096" t="s">
        <v>2190</v>
      </c>
      <c r="B1096" t="s">
        <v>3888</v>
      </c>
      <c r="C1096" t="s">
        <v>2191</v>
      </c>
      <c r="D1096" t="str">
        <f>HYPERLINK("https://talan.bank.gov.ua/get-user-certificate/o1xrLF-09E716TtUuN9M","Завантажити сертифікат")</f>
        <v>Завантажити сертифікат</v>
      </c>
    </row>
    <row r="1097" spans="1:4" x14ac:dyDescent="0.3">
      <c r="A1097" t="s">
        <v>2192</v>
      </c>
      <c r="B1097" t="s">
        <v>3888</v>
      </c>
      <c r="C1097" t="s">
        <v>2193</v>
      </c>
      <c r="D1097" t="str">
        <f>HYPERLINK("https://talan.bank.gov.ua/get-user-certificate/o1xrLmqjBr00bJ1C16pi","Завантажити сертифікат")</f>
        <v>Завантажити сертифікат</v>
      </c>
    </row>
    <row r="1098" spans="1:4" x14ac:dyDescent="0.3">
      <c r="A1098" t="s">
        <v>2194</v>
      </c>
      <c r="B1098" t="s">
        <v>3888</v>
      </c>
      <c r="C1098" t="s">
        <v>2195</v>
      </c>
      <c r="D1098" t="str">
        <f>HYPERLINK("https://talan.bank.gov.ua/get-user-certificate/o1xrLrHgQK937AwfVCPR","Завантажити сертифікат")</f>
        <v>Завантажити сертифікат</v>
      </c>
    </row>
    <row r="1099" spans="1:4" x14ac:dyDescent="0.3">
      <c r="A1099" t="s">
        <v>2196</v>
      </c>
      <c r="B1099" t="s">
        <v>3888</v>
      </c>
      <c r="C1099" t="s">
        <v>2197</v>
      </c>
      <c r="D1099" t="str">
        <f>HYPERLINK("https://talan.bank.gov.ua/get-user-certificate/o1xrLgmaDGTJsIB6HQ-Q","Завантажити сертифікат")</f>
        <v>Завантажити сертифікат</v>
      </c>
    </row>
    <row r="1100" spans="1:4" x14ac:dyDescent="0.3">
      <c r="A1100" t="s">
        <v>2198</v>
      </c>
      <c r="B1100" t="s">
        <v>3888</v>
      </c>
      <c r="C1100" t="s">
        <v>2199</v>
      </c>
      <c r="D1100" t="str">
        <f>HYPERLINK("https://talan.bank.gov.ua/get-user-certificate/o1xrL8nvZTOQXhVH1o7b","Завантажити сертифікат")</f>
        <v>Завантажити сертифікат</v>
      </c>
    </row>
    <row r="1101" spans="1:4" x14ac:dyDescent="0.3">
      <c r="A1101" t="s">
        <v>2200</v>
      </c>
      <c r="B1101" t="s">
        <v>3888</v>
      </c>
      <c r="C1101" t="s">
        <v>2201</v>
      </c>
      <c r="D1101" t="str">
        <f>HYPERLINK("https://talan.bank.gov.ua/get-user-certificate/o1xrLU6abSN7eFRoHI_b","Завантажити сертифікат")</f>
        <v>Завантажити сертифікат</v>
      </c>
    </row>
    <row r="1102" spans="1:4" x14ac:dyDescent="0.3">
      <c r="A1102" t="s">
        <v>2202</v>
      </c>
      <c r="B1102" t="s">
        <v>3888</v>
      </c>
      <c r="C1102" t="s">
        <v>2203</v>
      </c>
      <c r="D1102" t="str">
        <f>HYPERLINK("https://talan.bank.gov.ua/get-user-certificate/o1xrLYoynHAW2Hone_I4","Завантажити сертифікат")</f>
        <v>Завантажити сертифікат</v>
      </c>
    </row>
    <row r="1103" spans="1:4" x14ac:dyDescent="0.3">
      <c r="A1103" t="s">
        <v>2204</v>
      </c>
      <c r="B1103" t="s">
        <v>3888</v>
      </c>
      <c r="C1103" t="s">
        <v>2205</v>
      </c>
      <c r="D1103" t="str">
        <f>HYPERLINK("https://talan.bank.gov.ua/get-user-certificate/o1xrLGd_qhO_d469IFg7","Завантажити сертифікат")</f>
        <v>Завантажити сертифікат</v>
      </c>
    </row>
    <row r="1104" spans="1:4" x14ac:dyDescent="0.3">
      <c r="A1104" t="s">
        <v>2206</v>
      </c>
      <c r="B1104" t="s">
        <v>3888</v>
      </c>
      <c r="C1104" t="s">
        <v>2207</v>
      </c>
      <c r="D1104" t="str">
        <f>HYPERLINK("https://talan.bank.gov.ua/get-user-certificate/o1xrLB-YP4ywIYisu5b0","Завантажити сертифікат")</f>
        <v>Завантажити сертифікат</v>
      </c>
    </row>
    <row r="1105" spans="1:4" x14ac:dyDescent="0.3">
      <c r="A1105" t="s">
        <v>2208</v>
      </c>
      <c r="B1105" t="s">
        <v>3888</v>
      </c>
      <c r="C1105" t="s">
        <v>2209</v>
      </c>
      <c r="D1105" t="str">
        <f>HYPERLINK("https://talan.bank.gov.ua/get-user-certificate/o1xrLsgdtyFyP2k_K1lo","Завантажити сертифікат")</f>
        <v>Завантажити сертифікат</v>
      </c>
    </row>
    <row r="1106" spans="1:4" x14ac:dyDescent="0.3">
      <c r="A1106" t="s">
        <v>2210</v>
      </c>
      <c r="B1106" t="s">
        <v>3888</v>
      </c>
      <c r="C1106" t="s">
        <v>2211</v>
      </c>
      <c r="D1106" t="str">
        <f>HYPERLINK("https://talan.bank.gov.ua/get-user-certificate/o1xrLh835ou0owqf7ILz","Завантажити сертифікат")</f>
        <v>Завантажити сертифікат</v>
      </c>
    </row>
    <row r="1107" spans="1:4" x14ac:dyDescent="0.3">
      <c r="A1107" t="s">
        <v>2212</v>
      </c>
      <c r="B1107" t="s">
        <v>3888</v>
      </c>
      <c r="C1107" t="s">
        <v>2213</v>
      </c>
      <c r="D1107" t="str">
        <f>HYPERLINK("https://talan.bank.gov.ua/get-user-certificate/o1xrLLDFkJ9oI7f86Pvx","Завантажити сертифікат")</f>
        <v>Завантажити сертифікат</v>
      </c>
    </row>
    <row r="1108" spans="1:4" x14ac:dyDescent="0.3">
      <c r="A1108" t="s">
        <v>2214</v>
      </c>
      <c r="B1108" t="s">
        <v>3888</v>
      </c>
      <c r="C1108" t="s">
        <v>2215</v>
      </c>
      <c r="D1108" t="str">
        <f>HYPERLINK("https://talan.bank.gov.ua/get-user-certificate/o1xrLlmsWvBNQhWl4WJ-","Завантажити сертифікат")</f>
        <v>Завантажити сертифікат</v>
      </c>
    </row>
    <row r="1109" spans="1:4" x14ac:dyDescent="0.3">
      <c r="A1109" t="s">
        <v>2216</v>
      </c>
      <c r="B1109" t="s">
        <v>3888</v>
      </c>
      <c r="C1109" t="s">
        <v>2217</v>
      </c>
      <c r="D1109" t="str">
        <f>HYPERLINK("https://talan.bank.gov.ua/get-user-certificate/o1xrLm8NrAZGMnIlxGTW","Завантажити сертифікат")</f>
        <v>Завантажити сертифікат</v>
      </c>
    </row>
    <row r="1110" spans="1:4" x14ac:dyDescent="0.3">
      <c r="A1110" t="s">
        <v>2218</v>
      </c>
      <c r="B1110" t="s">
        <v>3888</v>
      </c>
      <c r="C1110" t="s">
        <v>2219</v>
      </c>
      <c r="D1110" t="str">
        <f>HYPERLINK("https://talan.bank.gov.ua/get-user-certificate/o1xrLoYYJr7WZhPf8dWr","Завантажити сертифікат")</f>
        <v>Завантажити сертифікат</v>
      </c>
    </row>
    <row r="1111" spans="1:4" x14ac:dyDescent="0.3">
      <c r="A1111" t="s">
        <v>2220</v>
      </c>
      <c r="B1111" t="s">
        <v>3888</v>
      </c>
      <c r="C1111" t="s">
        <v>2221</v>
      </c>
      <c r="D1111" t="str">
        <f>HYPERLINK("https://talan.bank.gov.ua/get-user-certificate/o1xrLdOu-7CFjrsep5dP","Завантажити сертифікат")</f>
        <v>Завантажити сертифікат</v>
      </c>
    </row>
    <row r="1112" spans="1:4" x14ac:dyDescent="0.3">
      <c r="A1112" t="s">
        <v>2222</v>
      </c>
      <c r="B1112" t="s">
        <v>3888</v>
      </c>
      <c r="C1112" t="s">
        <v>2223</v>
      </c>
      <c r="D1112" t="str">
        <f>HYPERLINK("https://talan.bank.gov.ua/get-user-certificate/o1xrLL9C0sVQaNxxWPym","Завантажити сертифікат")</f>
        <v>Завантажити сертифікат</v>
      </c>
    </row>
    <row r="1113" spans="1:4" x14ac:dyDescent="0.3">
      <c r="A1113" t="s">
        <v>2224</v>
      </c>
      <c r="B1113" t="s">
        <v>3888</v>
      </c>
      <c r="C1113" t="s">
        <v>2225</v>
      </c>
      <c r="D1113" t="str">
        <f>HYPERLINK("https://talan.bank.gov.ua/get-user-certificate/o1xrL8cF-TZZapheAgQf","Завантажити сертифікат")</f>
        <v>Завантажити сертифікат</v>
      </c>
    </row>
    <row r="1114" spans="1:4" x14ac:dyDescent="0.3">
      <c r="A1114" t="s">
        <v>2226</v>
      </c>
      <c r="B1114" t="s">
        <v>3888</v>
      </c>
      <c r="C1114" t="s">
        <v>2227</v>
      </c>
      <c r="D1114" t="str">
        <f>HYPERLINK("https://talan.bank.gov.ua/get-user-certificate/o1xrLCqZQCtKC9_B58ac","Завантажити сертифікат")</f>
        <v>Завантажити сертифікат</v>
      </c>
    </row>
    <row r="1115" spans="1:4" x14ac:dyDescent="0.3">
      <c r="A1115" t="s">
        <v>2228</v>
      </c>
      <c r="B1115" t="s">
        <v>3888</v>
      </c>
      <c r="C1115" t="s">
        <v>2229</v>
      </c>
      <c r="D1115" t="str">
        <f>HYPERLINK("https://talan.bank.gov.ua/get-user-certificate/o1xrLL6cPRwfP5D9-HVj","Завантажити сертифікат")</f>
        <v>Завантажити сертифікат</v>
      </c>
    </row>
    <row r="1116" spans="1:4" x14ac:dyDescent="0.3">
      <c r="A1116" t="s">
        <v>2230</v>
      </c>
      <c r="B1116" t="s">
        <v>3888</v>
      </c>
      <c r="C1116" t="s">
        <v>2231</v>
      </c>
      <c r="D1116" t="str">
        <f>HYPERLINK("https://talan.bank.gov.ua/get-user-certificate/o1xrL0PCR0nXYTkzS6pD","Завантажити сертифікат")</f>
        <v>Завантажити сертифікат</v>
      </c>
    </row>
    <row r="1117" spans="1:4" x14ac:dyDescent="0.3">
      <c r="A1117" t="s">
        <v>2232</v>
      </c>
      <c r="B1117" t="s">
        <v>3888</v>
      </c>
      <c r="C1117" t="s">
        <v>2233</v>
      </c>
      <c r="D1117" t="str">
        <f>HYPERLINK("https://talan.bank.gov.ua/get-user-certificate/o1xrLdk848YeK_ufDuUf","Завантажити сертифікат")</f>
        <v>Завантажити сертифікат</v>
      </c>
    </row>
    <row r="1118" spans="1:4" x14ac:dyDescent="0.3">
      <c r="A1118" t="s">
        <v>2234</v>
      </c>
      <c r="B1118" t="s">
        <v>3888</v>
      </c>
      <c r="C1118" t="s">
        <v>2235</v>
      </c>
      <c r="D1118" t="str">
        <f>HYPERLINK("https://talan.bank.gov.ua/get-user-certificate/o1xrLt2NL2PcYe3KBbmL","Завантажити сертифікат")</f>
        <v>Завантажити сертифікат</v>
      </c>
    </row>
    <row r="1119" spans="1:4" x14ac:dyDescent="0.3">
      <c r="A1119" t="s">
        <v>2236</v>
      </c>
      <c r="B1119" t="s">
        <v>3888</v>
      </c>
      <c r="C1119" t="s">
        <v>2237</v>
      </c>
      <c r="D1119" t="str">
        <f>HYPERLINK("https://talan.bank.gov.ua/get-user-certificate/o1xrLjvyGFwsi36a5jEC","Завантажити сертифікат")</f>
        <v>Завантажити сертифікат</v>
      </c>
    </row>
    <row r="1120" spans="1:4" x14ac:dyDescent="0.3">
      <c r="A1120" t="s">
        <v>2238</v>
      </c>
      <c r="B1120" t="s">
        <v>3888</v>
      </c>
      <c r="C1120" t="s">
        <v>2239</v>
      </c>
      <c r="D1120" t="str">
        <f>HYPERLINK("https://talan.bank.gov.ua/get-user-certificate/o1xrLLGdmlFYRZnSUkfN","Завантажити сертифікат")</f>
        <v>Завантажити сертифікат</v>
      </c>
    </row>
    <row r="1121" spans="1:4" x14ac:dyDescent="0.3">
      <c r="A1121" t="s">
        <v>2240</v>
      </c>
      <c r="B1121" t="s">
        <v>3888</v>
      </c>
      <c r="C1121" t="s">
        <v>2241</v>
      </c>
      <c r="D1121" t="str">
        <f>HYPERLINK("https://talan.bank.gov.ua/get-user-certificate/o1xrLry3pwAr9LvtZ6GA","Завантажити сертифікат")</f>
        <v>Завантажити сертифікат</v>
      </c>
    </row>
    <row r="1122" spans="1:4" x14ac:dyDescent="0.3">
      <c r="A1122" t="s">
        <v>2242</v>
      </c>
      <c r="B1122" t="s">
        <v>3888</v>
      </c>
      <c r="C1122" t="s">
        <v>2243</v>
      </c>
      <c r="D1122" t="str">
        <f>HYPERLINK("https://talan.bank.gov.ua/get-user-certificate/o1xrLxCQjrbMpHjj-c3x","Завантажити сертифікат")</f>
        <v>Завантажити сертифікат</v>
      </c>
    </row>
    <row r="1123" spans="1:4" x14ac:dyDescent="0.3">
      <c r="A1123" t="s">
        <v>2244</v>
      </c>
      <c r="B1123" t="s">
        <v>3888</v>
      </c>
      <c r="C1123" t="s">
        <v>2245</v>
      </c>
      <c r="D1123" t="str">
        <f>HYPERLINK("https://talan.bank.gov.ua/get-user-certificate/o1xrLbXMbumQbuYg341Z","Завантажити сертифікат")</f>
        <v>Завантажити сертифікат</v>
      </c>
    </row>
    <row r="1124" spans="1:4" x14ac:dyDescent="0.3">
      <c r="A1124" t="s">
        <v>2246</v>
      </c>
      <c r="B1124" t="s">
        <v>3888</v>
      </c>
      <c r="C1124" t="s">
        <v>2247</v>
      </c>
      <c r="D1124" t="str">
        <f>HYPERLINK("https://talan.bank.gov.ua/get-user-certificate/o1xrLy6wK2MBR5IsZqQB","Завантажити сертифікат")</f>
        <v>Завантажити сертифікат</v>
      </c>
    </row>
    <row r="1125" spans="1:4" x14ac:dyDescent="0.3">
      <c r="A1125" t="s">
        <v>2248</v>
      </c>
      <c r="B1125" t="s">
        <v>3888</v>
      </c>
      <c r="C1125" t="s">
        <v>2249</v>
      </c>
      <c r="D1125" t="str">
        <f>HYPERLINK("https://talan.bank.gov.ua/get-user-certificate/o1xrLnZgPcBBNPkKT-De","Завантажити сертифікат")</f>
        <v>Завантажити сертифікат</v>
      </c>
    </row>
    <row r="1126" spans="1:4" x14ac:dyDescent="0.3">
      <c r="A1126" t="s">
        <v>2250</v>
      </c>
      <c r="B1126" t="s">
        <v>3888</v>
      </c>
      <c r="C1126" t="s">
        <v>2251</v>
      </c>
      <c r="D1126" t="str">
        <f>HYPERLINK("https://talan.bank.gov.ua/get-user-certificate/o1xrLyrqL5j2nMrNeWXx","Завантажити сертифікат")</f>
        <v>Завантажити сертифікат</v>
      </c>
    </row>
    <row r="1127" spans="1:4" x14ac:dyDescent="0.3">
      <c r="A1127" t="s">
        <v>2252</v>
      </c>
      <c r="B1127" t="s">
        <v>3888</v>
      </c>
      <c r="C1127" t="s">
        <v>2253</v>
      </c>
      <c r="D1127" t="str">
        <f>HYPERLINK("https://talan.bank.gov.ua/get-user-certificate/o1xrLrD1R7oLJ7jvtW_r","Завантажити сертифікат")</f>
        <v>Завантажити сертифікат</v>
      </c>
    </row>
    <row r="1128" spans="1:4" x14ac:dyDescent="0.3">
      <c r="A1128" t="s">
        <v>2254</v>
      </c>
      <c r="B1128" t="s">
        <v>3888</v>
      </c>
      <c r="C1128" t="s">
        <v>2255</v>
      </c>
      <c r="D1128" t="str">
        <f>HYPERLINK("https://talan.bank.gov.ua/get-user-certificate/o1xrLVtGrCdYhRf4iycX","Завантажити сертифікат")</f>
        <v>Завантажити сертифікат</v>
      </c>
    </row>
    <row r="1129" spans="1:4" x14ac:dyDescent="0.3">
      <c r="A1129" t="s">
        <v>2256</v>
      </c>
      <c r="B1129" t="s">
        <v>3888</v>
      </c>
      <c r="C1129" t="s">
        <v>2257</v>
      </c>
      <c r="D1129" t="str">
        <f>HYPERLINK("https://talan.bank.gov.ua/get-user-certificate/o1xrLXC2jJziM7KjhyKs","Завантажити сертифікат")</f>
        <v>Завантажити сертифікат</v>
      </c>
    </row>
    <row r="1130" spans="1:4" x14ac:dyDescent="0.3">
      <c r="A1130" t="s">
        <v>2258</v>
      </c>
      <c r="B1130" t="s">
        <v>3888</v>
      </c>
      <c r="C1130" t="s">
        <v>2259</v>
      </c>
      <c r="D1130" t="str">
        <f>HYPERLINK("https://talan.bank.gov.ua/get-user-certificate/o1xrLlIp7CNcJ-8IXG2j","Завантажити сертифікат")</f>
        <v>Завантажити сертифікат</v>
      </c>
    </row>
    <row r="1131" spans="1:4" x14ac:dyDescent="0.3">
      <c r="A1131" t="s">
        <v>2260</v>
      </c>
      <c r="B1131" t="s">
        <v>3888</v>
      </c>
      <c r="C1131" t="s">
        <v>2261</v>
      </c>
      <c r="D1131" t="str">
        <f>HYPERLINK("https://talan.bank.gov.ua/get-user-certificate/o1xrLBCCEXG1WskvpUVc","Завантажити сертифікат")</f>
        <v>Завантажити сертифікат</v>
      </c>
    </row>
    <row r="1132" spans="1:4" x14ac:dyDescent="0.3">
      <c r="A1132" t="s">
        <v>2262</v>
      </c>
      <c r="B1132" t="s">
        <v>3888</v>
      </c>
      <c r="C1132" t="s">
        <v>2263</v>
      </c>
      <c r="D1132" t="str">
        <f>HYPERLINK("https://talan.bank.gov.ua/get-user-certificate/o1xrLhD64iH8LLRa-nZu","Завантажити сертифікат")</f>
        <v>Завантажити сертифікат</v>
      </c>
    </row>
    <row r="1133" spans="1:4" x14ac:dyDescent="0.3">
      <c r="A1133" t="s">
        <v>2264</v>
      </c>
      <c r="B1133" t="s">
        <v>3888</v>
      </c>
      <c r="C1133" t="s">
        <v>2265</v>
      </c>
      <c r="D1133" t="str">
        <f>HYPERLINK("https://talan.bank.gov.ua/get-user-certificate/o1xrLhzTD-AwUydKgK6n","Завантажити сертифікат")</f>
        <v>Завантажити сертифікат</v>
      </c>
    </row>
    <row r="1134" spans="1:4" x14ac:dyDescent="0.3">
      <c r="A1134" t="s">
        <v>2266</v>
      </c>
      <c r="B1134" t="s">
        <v>3888</v>
      </c>
      <c r="C1134" t="s">
        <v>2267</v>
      </c>
      <c r="D1134" t="str">
        <f>HYPERLINK("https://talan.bank.gov.ua/get-user-certificate/o1xrLjpcYVYrtVFMYQ7Z","Завантажити сертифікат")</f>
        <v>Завантажити сертифікат</v>
      </c>
    </row>
    <row r="1135" spans="1:4" x14ac:dyDescent="0.3">
      <c r="A1135" t="s">
        <v>2268</v>
      </c>
      <c r="B1135" t="s">
        <v>3888</v>
      </c>
      <c r="C1135" t="s">
        <v>2269</v>
      </c>
      <c r="D1135" t="str">
        <f>HYPERLINK("https://talan.bank.gov.ua/get-user-certificate/o1xrLhtLUvyOjXvI5lNQ","Завантажити сертифікат")</f>
        <v>Завантажити сертифікат</v>
      </c>
    </row>
    <row r="1136" spans="1:4" x14ac:dyDescent="0.3">
      <c r="A1136" t="s">
        <v>2270</v>
      </c>
      <c r="B1136" t="s">
        <v>3888</v>
      </c>
      <c r="C1136" t="s">
        <v>2271</v>
      </c>
      <c r="D1136" t="str">
        <f>HYPERLINK("https://talan.bank.gov.ua/get-user-certificate/o1xrLY7K89a--kNuCNnd","Завантажити сертифікат")</f>
        <v>Завантажити сертифікат</v>
      </c>
    </row>
    <row r="1137" spans="1:4" x14ac:dyDescent="0.3">
      <c r="A1137" t="s">
        <v>2272</v>
      </c>
      <c r="B1137" t="s">
        <v>3888</v>
      </c>
      <c r="C1137" t="s">
        <v>2273</v>
      </c>
      <c r="D1137" t="str">
        <f>HYPERLINK("https://talan.bank.gov.ua/get-user-certificate/o1xrLt41eV-g0kB8E8e2","Завантажити сертифікат")</f>
        <v>Завантажити сертифікат</v>
      </c>
    </row>
    <row r="1138" spans="1:4" x14ac:dyDescent="0.3">
      <c r="A1138" t="s">
        <v>2274</v>
      </c>
      <c r="B1138" t="s">
        <v>3888</v>
      </c>
      <c r="C1138" t="s">
        <v>2275</v>
      </c>
      <c r="D1138" t="str">
        <f>HYPERLINK("https://talan.bank.gov.ua/get-user-certificate/o1xrLvuL1k86xzxcyzeu","Завантажити сертифікат")</f>
        <v>Завантажити сертифікат</v>
      </c>
    </row>
    <row r="1139" spans="1:4" x14ac:dyDescent="0.3">
      <c r="A1139" t="s">
        <v>2276</v>
      </c>
      <c r="B1139" t="s">
        <v>3888</v>
      </c>
      <c r="C1139" t="s">
        <v>2277</v>
      </c>
      <c r="D1139" t="str">
        <f>HYPERLINK("https://talan.bank.gov.ua/get-user-certificate/o1xrLNuHxze8U54fJmNU","Завантажити сертифікат")</f>
        <v>Завантажити сертифікат</v>
      </c>
    </row>
    <row r="1140" spans="1:4" x14ac:dyDescent="0.3">
      <c r="A1140" t="s">
        <v>2278</v>
      </c>
      <c r="B1140" t="s">
        <v>3888</v>
      </c>
      <c r="C1140" t="s">
        <v>2279</v>
      </c>
      <c r="D1140" t="str">
        <f>HYPERLINK("https://talan.bank.gov.ua/get-user-certificate/o1xrLNShz1CH25jrf3qg","Завантажити сертифікат")</f>
        <v>Завантажити сертифікат</v>
      </c>
    </row>
    <row r="1141" spans="1:4" x14ac:dyDescent="0.3">
      <c r="A1141" t="s">
        <v>2280</v>
      </c>
      <c r="B1141" t="s">
        <v>3888</v>
      </c>
      <c r="C1141" t="s">
        <v>2281</v>
      </c>
      <c r="D1141" t="str">
        <f>HYPERLINK("https://talan.bank.gov.ua/get-user-certificate/o1xrLOErK1Hi0hLJRcxv","Завантажити сертифікат")</f>
        <v>Завантажити сертифікат</v>
      </c>
    </row>
    <row r="1142" spans="1:4" x14ac:dyDescent="0.3">
      <c r="A1142" t="s">
        <v>2282</v>
      </c>
      <c r="B1142" t="s">
        <v>3888</v>
      </c>
      <c r="C1142" t="s">
        <v>2283</v>
      </c>
      <c r="D1142" t="str">
        <f>HYPERLINK("https://talan.bank.gov.ua/get-user-certificate/o1xrL7TV7TAtVCxiKDht","Завантажити сертифікат")</f>
        <v>Завантажити сертифікат</v>
      </c>
    </row>
    <row r="1143" spans="1:4" x14ac:dyDescent="0.3">
      <c r="A1143" t="s">
        <v>2284</v>
      </c>
      <c r="B1143" t="s">
        <v>3888</v>
      </c>
      <c r="C1143" t="s">
        <v>2285</v>
      </c>
      <c r="D1143" t="str">
        <f>HYPERLINK("https://talan.bank.gov.ua/get-user-certificate/o1xrLQP2Tm0mK8CrPWCW","Завантажити сертифікат")</f>
        <v>Завантажити сертифікат</v>
      </c>
    </row>
    <row r="1144" spans="1:4" x14ac:dyDescent="0.3">
      <c r="A1144" t="s">
        <v>2286</v>
      </c>
      <c r="B1144" t="s">
        <v>3888</v>
      </c>
      <c r="C1144" t="s">
        <v>2287</v>
      </c>
      <c r="D1144" t="str">
        <f>HYPERLINK("https://talan.bank.gov.ua/get-user-certificate/o1xrLfU6dzdQtK5xWV_v","Завантажити сертифікат")</f>
        <v>Завантажити сертифікат</v>
      </c>
    </row>
    <row r="1145" spans="1:4" x14ac:dyDescent="0.3">
      <c r="A1145" t="s">
        <v>2288</v>
      </c>
      <c r="B1145" t="s">
        <v>3888</v>
      </c>
      <c r="C1145" t="s">
        <v>2289</v>
      </c>
      <c r="D1145" t="str">
        <f>HYPERLINK("https://talan.bank.gov.ua/get-user-certificate/o1xrL2HW6fU30OhgFWgg","Завантажити сертифікат")</f>
        <v>Завантажити сертифікат</v>
      </c>
    </row>
    <row r="1146" spans="1:4" x14ac:dyDescent="0.3">
      <c r="A1146" t="s">
        <v>2290</v>
      </c>
      <c r="B1146" t="s">
        <v>3888</v>
      </c>
      <c r="C1146" t="s">
        <v>2291</v>
      </c>
      <c r="D1146" t="str">
        <f>HYPERLINK("https://talan.bank.gov.ua/get-user-certificate/o1xrLXperW0R1G3A3IkU","Завантажити сертифікат")</f>
        <v>Завантажити сертифікат</v>
      </c>
    </row>
    <row r="1147" spans="1:4" x14ac:dyDescent="0.3">
      <c r="A1147" t="s">
        <v>2292</v>
      </c>
      <c r="B1147" t="s">
        <v>3888</v>
      </c>
      <c r="C1147" t="s">
        <v>2293</v>
      </c>
      <c r="D1147" t="str">
        <f>HYPERLINK("https://talan.bank.gov.ua/get-user-certificate/o1xrLKKNgnZPTzaQRQuc","Завантажити сертифікат")</f>
        <v>Завантажити сертифікат</v>
      </c>
    </row>
    <row r="1148" spans="1:4" x14ac:dyDescent="0.3">
      <c r="A1148" t="s">
        <v>2294</v>
      </c>
      <c r="B1148" t="s">
        <v>3888</v>
      </c>
      <c r="C1148" t="s">
        <v>2295</v>
      </c>
      <c r="D1148" t="str">
        <f>HYPERLINK("https://talan.bank.gov.ua/get-user-certificate/o1xrLTwURWTgYwapdHlR","Завантажити сертифікат")</f>
        <v>Завантажити сертифікат</v>
      </c>
    </row>
    <row r="1149" spans="1:4" x14ac:dyDescent="0.3">
      <c r="A1149" t="s">
        <v>2296</v>
      </c>
      <c r="B1149" t="s">
        <v>3888</v>
      </c>
      <c r="C1149" t="s">
        <v>2297</v>
      </c>
      <c r="D1149" t="str">
        <f>HYPERLINK("https://talan.bank.gov.ua/get-user-certificate/o1xrL3UtzGbBrDz7QqrN","Завантажити сертифікат")</f>
        <v>Завантажити сертифікат</v>
      </c>
    </row>
    <row r="1150" spans="1:4" x14ac:dyDescent="0.3">
      <c r="A1150" t="s">
        <v>2298</v>
      </c>
      <c r="B1150" t="s">
        <v>3888</v>
      </c>
      <c r="C1150" t="s">
        <v>2299</v>
      </c>
      <c r="D1150" t="str">
        <f>HYPERLINK("https://talan.bank.gov.ua/get-user-certificate/o1xrLBQY4BqwlffKs131","Завантажити сертифікат")</f>
        <v>Завантажити сертифікат</v>
      </c>
    </row>
    <row r="1151" spans="1:4" x14ac:dyDescent="0.3">
      <c r="A1151" t="s">
        <v>2300</v>
      </c>
      <c r="B1151" t="s">
        <v>3888</v>
      </c>
      <c r="C1151" t="s">
        <v>2301</v>
      </c>
      <c r="D1151" t="str">
        <f>HYPERLINK("https://talan.bank.gov.ua/get-user-certificate/o1xrLehl7WQI99z_OCkX","Завантажити сертифікат")</f>
        <v>Завантажити сертифікат</v>
      </c>
    </row>
    <row r="1152" spans="1:4" x14ac:dyDescent="0.3">
      <c r="A1152" t="s">
        <v>2302</v>
      </c>
      <c r="B1152" t="s">
        <v>3888</v>
      </c>
      <c r="C1152" t="s">
        <v>2303</v>
      </c>
      <c r="D1152" t="str">
        <f>HYPERLINK("https://talan.bank.gov.ua/get-user-certificate/o1xrLL_lTViDSLKlTT6z","Завантажити сертифікат")</f>
        <v>Завантажити сертифікат</v>
      </c>
    </row>
    <row r="1153" spans="1:4" x14ac:dyDescent="0.3">
      <c r="A1153" t="s">
        <v>2304</v>
      </c>
      <c r="B1153" t="s">
        <v>3888</v>
      </c>
      <c r="C1153" t="s">
        <v>2305</v>
      </c>
      <c r="D1153" t="str">
        <f>HYPERLINK("https://talan.bank.gov.ua/get-user-certificate/o1xrL4AJiGzWhCwgcCCP","Завантажити сертифікат")</f>
        <v>Завантажити сертифікат</v>
      </c>
    </row>
    <row r="1154" spans="1:4" x14ac:dyDescent="0.3">
      <c r="A1154" t="s">
        <v>2306</v>
      </c>
      <c r="B1154" t="s">
        <v>3888</v>
      </c>
      <c r="C1154" t="s">
        <v>2307</v>
      </c>
      <c r="D1154" t="str">
        <f>HYPERLINK("https://talan.bank.gov.ua/get-user-certificate/o1xrL4_lAQebZQT0gwVp","Завантажити сертифікат")</f>
        <v>Завантажити сертифікат</v>
      </c>
    </row>
    <row r="1155" spans="1:4" x14ac:dyDescent="0.3">
      <c r="A1155" t="s">
        <v>2308</v>
      </c>
      <c r="B1155" t="s">
        <v>3888</v>
      </c>
      <c r="C1155" t="s">
        <v>2309</v>
      </c>
      <c r="D1155" t="str">
        <f>HYPERLINK("https://talan.bank.gov.ua/get-user-certificate/o1xrL_R7scgu5h9e_Qj1","Завантажити сертифікат")</f>
        <v>Завантажити сертифікат</v>
      </c>
    </row>
    <row r="1156" spans="1:4" x14ac:dyDescent="0.3">
      <c r="A1156" t="s">
        <v>2310</v>
      </c>
      <c r="B1156" t="s">
        <v>3888</v>
      </c>
      <c r="C1156" t="s">
        <v>2311</v>
      </c>
      <c r="D1156" t="str">
        <f>HYPERLINK("https://talan.bank.gov.ua/get-user-certificate/o1xrLLi60Jc8qcRg0C4X","Завантажити сертифікат")</f>
        <v>Завантажити сертифікат</v>
      </c>
    </row>
    <row r="1157" spans="1:4" x14ac:dyDescent="0.3">
      <c r="A1157" t="s">
        <v>2312</v>
      </c>
      <c r="B1157" t="s">
        <v>3888</v>
      </c>
      <c r="C1157" t="s">
        <v>2313</v>
      </c>
      <c r="D1157" t="str">
        <f>HYPERLINK("https://talan.bank.gov.ua/get-user-certificate/o1xrLBIPH4MYTzl2Nx7-","Завантажити сертифікат")</f>
        <v>Завантажити сертифікат</v>
      </c>
    </row>
    <row r="1158" spans="1:4" x14ac:dyDescent="0.3">
      <c r="A1158" t="s">
        <v>2314</v>
      </c>
      <c r="B1158" t="s">
        <v>3888</v>
      </c>
      <c r="C1158" t="s">
        <v>2315</v>
      </c>
      <c r="D1158" t="str">
        <f>HYPERLINK("https://talan.bank.gov.ua/get-user-certificate/o1xrLRjST3b0wFwTiKXn","Завантажити сертифікат")</f>
        <v>Завантажити сертифікат</v>
      </c>
    </row>
    <row r="1159" spans="1:4" x14ac:dyDescent="0.3">
      <c r="A1159" t="s">
        <v>2316</v>
      </c>
      <c r="B1159" t="s">
        <v>3888</v>
      </c>
      <c r="C1159" t="s">
        <v>2317</v>
      </c>
      <c r="D1159" t="str">
        <f>HYPERLINK("https://talan.bank.gov.ua/get-user-certificate/o1xrLj8B-TlHsn-fXTQm","Завантажити сертифікат")</f>
        <v>Завантажити сертифікат</v>
      </c>
    </row>
    <row r="1160" spans="1:4" x14ac:dyDescent="0.3">
      <c r="A1160" t="s">
        <v>2318</v>
      </c>
      <c r="B1160" t="s">
        <v>3888</v>
      </c>
      <c r="C1160" t="s">
        <v>2319</v>
      </c>
      <c r="D1160" t="str">
        <f>HYPERLINK("https://talan.bank.gov.ua/get-user-certificate/o1xrLZ39iLHv57Ya8VrP","Завантажити сертифікат")</f>
        <v>Завантажити сертифікат</v>
      </c>
    </row>
    <row r="1161" spans="1:4" x14ac:dyDescent="0.3">
      <c r="A1161" t="s">
        <v>2320</v>
      </c>
      <c r="B1161" t="s">
        <v>3888</v>
      </c>
      <c r="C1161" t="s">
        <v>2321</v>
      </c>
      <c r="D1161" t="str">
        <f>HYPERLINK("https://talan.bank.gov.ua/get-user-certificate/o1xrLOKAgIFuF8iiLt0p","Завантажити сертифікат")</f>
        <v>Завантажити сертифікат</v>
      </c>
    </row>
    <row r="1162" spans="1:4" x14ac:dyDescent="0.3">
      <c r="A1162" t="s">
        <v>2322</v>
      </c>
      <c r="B1162" t="s">
        <v>3888</v>
      </c>
      <c r="C1162" t="s">
        <v>2323</v>
      </c>
      <c r="D1162" t="str">
        <f>HYPERLINK("https://talan.bank.gov.ua/get-user-certificate/o1xrLtmn1BY7-NQQkWjs","Завантажити сертифікат")</f>
        <v>Завантажити сертифікат</v>
      </c>
    </row>
    <row r="1163" spans="1:4" x14ac:dyDescent="0.3">
      <c r="A1163" t="s">
        <v>2324</v>
      </c>
      <c r="B1163" t="s">
        <v>3888</v>
      </c>
      <c r="C1163" t="s">
        <v>2325</v>
      </c>
      <c r="D1163" t="str">
        <f>HYPERLINK("https://talan.bank.gov.ua/get-user-certificate/o1xrLRdJitPp3-kuKYQB","Завантажити сертифікат")</f>
        <v>Завантажити сертифікат</v>
      </c>
    </row>
    <row r="1164" spans="1:4" x14ac:dyDescent="0.3">
      <c r="A1164" t="s">
        <v>2326</v>
      </c>
      <c r="B1164" t="s">
        <v>3888</v>
      </c>
      <c r="C1164" t="s">
        <v>2327</v>
      </c>
      <c r="D1164" t="str">
        <f>HYPERLINK("https://talan.bank.gov.ua/get-user-certificate/o1xrLZ7feTXH9yeJ8q1G","Завантажити сертифікат")</f>
        <v>Завантажити сертифікат</v>
      </c>
    </row>
    <row r="1165" spans="1:4" x14ac:dyDescent="0.3">
      <c r="A1165" t="s">
        <v>2328</v>
      </c>
      <c r="B1165" t="s">
        <v>3888</v>
      </c>
      <c r="C1165" t="s">
        <v>2329</v>
      </c>
      <c r="D1165" t="str">
        <f>HYPERLINK("https://talan.bank.gov.ua/get-user-certificate/o1xrLj8uFQSX4NqclAV1","Завантажити сертифікат")</f>
        <v>Завантажити сертифікат</v>
      </c>
    </row>
    <row r="1166" spans="1:4" x14ac:dyDescent="0.3">
      <c r="A1166" t="s">
        <v>2330</v>
      </c>
      <c r="B1166" t="s">
        <v>3888</v>
      </c>
      <c r="C1166" t="s">
        <v>2331</v>
      </c>
      <c r="D1166" t="str">
        <f>HYPERLINK("https://talan.bank.gov.ua/get-user-certificate/o1xrL7_Stv9DiZ3htkxX","Завантажити сертифікат")</f>
        <v>Завантажити сертифікат</v>
      </c>
    </row>
    <row r="1167" spans="1:4" x14ac:dyDescent="0.3">
      <c r="A1167" t="s">
        <v>2332</v>
      </c>
      <c r="B1167" t="s">
        <v>3888</v>
      </c>
      <c r="C1167" t="s">
        <v>2333</v>
      </c>
      <c r="D1167" t="str">
        <f>HYPERLINK("https://talan.bank.gov.ua/get-user-certificate/o1xrL9Elwnz-rbo72Gbb","Завантажити сертифікат")</f>
        <v>Завантажити сертифікат</v>
      </c>
    </row>
    <row r="1168" spans="1:4" x14ac:dyDescent="0.3">
      <c r="A1168" t="s">
        <v>2334</v>
      </c>
      <c r="B1168" t="s">
        <v>3888</v>
      </c>
      <c r="C1168" t="s">
        <v>2335</v>
      </c>
      <c r="D1168" t="str">
        <f>HYPERLINK("https://talan.bank.gov.ua/get-user-certificate/o1xrL1XTEqb4IILaaUj4","Завантажити сертифікат")</f>
        <v>Завантажити сертифікат</v>
      </c>
    </row>
    <row r="1169" spans="1:4" x14ac:dyDescent="0.3">
      <c r="A1169" t="s">
        <v>2336</v>
      </c>
      <c r="B1169" t="s">
        <v>3888</v>
      </c>
      <c r="C1169" t="s">
        <v>2337</v>
      </c>
      <c r="D1169" t="str">
        <f>HYPERLINK("https://talan.bank.gov.ua/get-user-certificate/o1xrLfvf0F7KiHiWtMa3","Завантажити сертифікат")</f>
        <v>Завантажити сертифікат</v>
      </c>
    </row>
    <row r="1170" spans="1:4" x14ac:dyDescent="0.3">
      <c r="A1170" t="s">
        <v>2338</v>
      </c>
      <c r="B1170" t="s">
        <v>3888</v>
      </c>
      <c r="C1170" t="s">
        <v>2339</v>
      </c>
      <c r="D1170" t="str">
        <f>HYPERLINK("https://talan.bank.gov.ua/get-user-certificate/o1xrLG6xGPWWwwCUf2oc","Завантажити сертифікат")</f>
        <v>Завантажити сертифікат</v>
      </c>
    </row>
    <row r="1171" spans="1:4" x14ac:dyDescent="0.3">
      <c r="A1171" t="s">
        <v>2340</v>
      </c>
      <c r="B1171" t="s">
        <v>3888</v>
      </c>
      <c r="C1171" t="s">
        <v>2341</v>
      </c>
      <c r="D1171" t="str">
        <f>HYPERLINK("https://talan.bank.gov.ua/get-user-certificate/o1xrLTec4kmuajZVnXQQ","Завантажити сертифікат")</f>
        <v>Завантажити сертифікат</v>
      </c>
    </row>
    <row r="1172" spans="1:4" x14ac:dyDescent="0.3">
      <c r="A1172" t="s">
        <v>2342</v>
      </c>
      <c r="B1172" t="s">
        <v>3888</v>
      </c>
      <c r="C1172" t="s">
        <v>2343</v>
      </c>
      <c r="D1172" t="str">
        <f>HYPERLINK("https://talan.bank.gov.ua/get-user-certificate/o1xrLR4qkVKqXoAxLvsE","Завантажити сертифікат")</f>
        <v>Завантажити сертифікат</v>
      </c>
    </row>
    <row r="1173" spans="1:4" x14ac:dyDescent="0.3">
      <c r="A1173" t="s">
        <v>2344</v>
      </c>
      <c r="B1173" t="s">
        <v>3888</v>
      </c>
      <c r="C1173" t="s">
        <v>2345</v>
      </c>
      <c r="D1173" t="str">
        <f>HYPERLINK("https://talan.bank.gov.ua/get-user-certificate/o1xrLPKqgpTNHiQdzDTE","Завантажити сертифікат")</f>
        <v>Завантажити сертифікат</v>
      </c>
    </row>
    <row r="1174" spans="1:4" x14ac:dyDescent="0.3">
      <c r="A1174" t="s">
        <v>2346</v>
      </c>
      <c r="B1174" t="s">
        <v>3888</v>
      </c>
      <c r="C1174" t="s">
        <v>2347</v>
      </c>
      <c r="D1174" t="str">
        <f>HYPERLINK("https://talan.bank.gov.ua/get-user-certificate/o1xrLQS-piz7bK0A49Pk","Завантажити сертифікат")</f>
        <v>Завантажити сертифікат</v>
      </c>
    </row>
    <row r="1175" spans="1:4" x14ac:dyDescent="0.3">
      <c r="A1175" t="s">
        <v>2348</v>
      </c>
      <c r="B1175" t="s">
        <v>3888</v>
      </c>
      <c r="C1175" t="s">
        <v>2349</v>
      </c>
      <c r="D1175" t="str">
        <f>HYPERLINK("https://talan.bank.gov.ua/get-user-certificate/o1xrLNE0IxOmKEkcDbiW","Завантажити сертифікат")</f>
        <v>Завантажити сертифікат</v>
      </c>
    </row>
    <row r="1176" spans="1:4" x14ac:dyDescent="0.3">
      <c r="A1176" t="s">
        <v>2350</v>
      </c>
      <c r="B1176" t="s">
        <v>3888</v>
      </c>
      <c r="C1176" t="s">
        <v>2351</v>
      </c>
      <c r="D1176" t="str">
        <f>HYPERLINK("https://talan.bank.gov.ua/get-user-certificate/o1xrLYC20c88qKBjbOlP","Завантажити сертифікат")</f>
        <v>Завантажити сертифікат</v>
      </c>
    </row>
    <row r="1177" spans="1:4" x14ac:dyDescent="0.3">
      <c r="A1177" t="s">
        <v>2352</v>
      </c>
      <c r="B1177" t="s">
        <v>3888</v>
      </c>
      <c r="C1177" t="s">
        <v>2353</v>
      </c>
      <c r="D1177" t="str">
        <f>HYPERLINK("https://talan.bank.gov.ua/get-user-certificate/o1xrLCr0bNKLVKcx11lj","Завантажити сертифікат")</f>
        <v>Завантажити сертифікат</v>
      </c>
    </row>
    <row r="1178" spans="1:4" x14ac:dyDescent="0.3">
      <c r="A1178" t="s">
        <v>2354</v>
      </c>
      <c r="B1178" t="s">
        <v>3888</v>
      </c>
      <c r="C1178" t="s">
        <v>2355</v>
      </c>
      <c r="D1178" t="str">
        <f>HYPERLINK("https://talan.bank.gov.ua/get-user-certificate/o1xrLbn_jO-C_KF1B0xj","Завантажити сертифікат")</f>
        <v>Завантажити сертифікат</v>
      </c>
    </row>
    <row r="1179" spans="1:4" x14ac:dyDescent="0.3">
      <c r="A1179" t="s">
        <v>2356</v>
      </c>
      <c r="B1179" t="s">
        <v>3888</v>
      </c>
      <c r="C1179" t="s">
        <v>2357</v>
      </c>
      <c r="D1179" t="str">
        <f>HYPERLINK("https://talan.bank.gov.ua/get-user-certificate/o1xrLWRCZq4I-QnIvvY7","Завантажити сертифікат")</f>
        <v>Завантажити сертифікат</v>
      </c>
    </row>
    <row r="1180" spans="1:4" x14ac:dyDescent="0.3">
      <c r="A1180" t="s">
        <v>2358</v>
      </c>
      <c r="B1180" t="s">
        <v>3888</v>
      </c>
      <c r="C1180" t="s">
        <v>2359</v>
      </c>
      <c r="D1180" t="str">
        <f>HYPERLINK("https://talan.bank.gov.ua/get-user-certificate/o1xrLRkbayP4zpiQoeeJ","Завантажити сертифікат")</f>
        <v>Завантажити сертифікат</v>
      </c>
    </row>
    <row r="1181" spans="1:4" x14ac:dyDescent="0.3">
      <c r="A1181" t="s">
        <v>2360</v>
      </c>
      <c r="B1181" t="s">
        <v>3888</v>
      </c>
      <c r="C1181" t="s">
        <v>2361</v>
      </c>
      <c r="D1181" t="str">
        <f>HYPERLINK("https://talan.bank.gov.ua/get-user-certificate/o1xrLwHM67U0SWWrowSz","Завантажити сертифікат")</f>
        <v>Завантажити сертифікат</v>
      </c>
    </row>
    <row r="1182" spans="1:4" x14ac:dyDescent="0.3">
      <c r="A1182" t="s">
        <v>2362</v>
      </c>
      <c r="B1182" t="s">
        <v>3888</v>
      </c>
      <c r="C1182" t="s">
        <v>2363</v>
      </c>
      <c r="D1182" t="str">
        <f>HYPERLINK("https://talan.bank.gov.ua/get-user-certificate/o1xrL7OzaK8Smk4OfLsH","Завантажити сертифікат")</f>
        <v>Завантажити сертифікат</v>
      </c>
    </row>
    <row r="1183" spans="1:4" x14ac:dyDescent="0.3">
      <c r="A1183" t="s">
        <v>2364</v>
      </c>
      <c r="B1183" t="s">
        <v>3888</v>
      </c>
      <c r="C1183" t="s">
        <v>2365</v>
      </c>
      <c r="D1183" t="str">
        <f>HYPERLINK("https://talan.bank.gov.ua/get-user-certificate/o1xrL4Bic6IbJrbw61rr","Завантажити сертифікат")</f>
        <v>Завантажити сертифікат</v>
      </c>
    </row>
    <row r="1184" spans="1:4" x14ac:dyDescent="0.3">
      <c r="A1184" t="s">
        <v>2366</v>
      </c>
      <c r="B1184" t="s">
        <v>3888</v>
      </c>
      <c r="C1184" t="s">
        <v>2367</v>
      </c>
      <c r="D1184" t="str">
        <f>HYPERLINK("https://talan.bank.gov.ua/get-user-certificate/o1xrLli-oanhFBQybA86","Завантажити сертифікат")</f>
        <v>Завантажити сертифікат</v>
      </c>
    </row>
    <row r="1185" spans="1:4" x14ac:dyDescent="0.3">
      <c r="A1185" t="s">
        <v>2368</v>
      </c>
      <c r="B1185" t="s">
        <v>3888</v>
      </c>
      <c r="C1185" t="s">
        <v>2369</v>
      </c>
      <c r="D1185" t="str">
        <f>HYPERLINK("https://talan.bank.gov.ua/get-user-certificate/o1xrLSjPmhAyx8vDKYtW","Завантажити сертифікат")</f>
        <v>Завантажити сертифікат</v>
      </c>
    </row>
    <row r="1186" spans="1:4" x14ac:dyDescent="0.3">
      <c r="A1186" t="s">
        <v>2370</v>
      </c>
      <c r="B1186" t="s">
        <v>3888</v>
      </c>
      <c r="C1186" t="s">
        <v>2371</v>
      </c>
      <c r="D1186" t="str">
        <f>HYPERLINK("https://talan.bank.gov.ua/get-user-certificate/o1xrLun9Ez8DsVQ6m8tg","Завантажити сертифікат")</f>
        <v>Завантажити сертифікат</v>
      </c>
    </row>
    <row r="1187" spans="1:4" x14ac:dyDescent="0.3">
      <c r="A1187" t="s">
        <v>2372</v>
      </c>
      <c r="B1187" t="s">
        <v>3888</v>
      </c>
      <c r="C1187" t="s">
        <v>2373</v>
      </c>
      <c r="D1187" t="str">
        <f>HYPERLINK("https://talan.bank.gov.ua/get-user-certificate/o1xrLMqzppAVU4IWKOU0","Завантажити сертифікат")</f>
        <v>Завантажити сертифікат</v>
      </c>
    </row>
    <row r="1188" spans="1:4" x14ac:dyDescent="0.3">
      <c r="A1188" t="s">
        <v>2374</v>
      </c>
      <c r="B1188" t="s">
        <v>3888</v>
      </c>
      <c r="C1188" t="s">
        <v>2375</v>
      </c>
      <c r="D1188" t="str">
        <f>HYPERLINK("https://talan.bank.gov.ua/get-user-certificate/o1xrLsRRS78x-Xh54aAg","Завантажити сертифікат")</f>
        <v>Завантажити сертифікат</v>
      </c>
    </row>
    <row r="1189" spans="1:4" x14ac:dyDescent="0.3">
      <c r="A1189" t="s">
        <v>2376</v>
      </c>
      <c r="B1189" t="s">
        <v>3888</v>
      </c>
      <c r="C1189" t="s">
        <v>3890</v>
      </c>
      <c r="D1189" t="str">
        <f>HYPERLINK("https://talan.bank.gov.ua/get-user-certificate/FVD10TGlgVLw06B6nu-7","Завантажити сертифікат")</f>
        <v>Завантажити сертифікат</v>
      </c>
    </row>
    <row r="1190" spans="1:4" x14ac:dyDescent="0.3">
      <c r="A1190" t="s">
        <v>2377</v>
      </c>
      <c r="B1190" t="s">
        <v>3888</v>
      </c>
      <c r="C1190" t="s">
        <v>2378</v>
      </c>
      <c r="D1190" t="str">
        <f>HYPERLINK("https://talan.bank.gov.ua/get-user-certificate/o1xrLBk7sPX2XjFsUl2J","Завантажити сертифікат")</f>
        <v>Завантажити сертифікат</v>
      </c>
    </row>
    <row r="1191" spans="1:4" x14ac:dyDescent="0.3">
      <c r="A1191" t="s">
        <v>2379</v>
      </c>
      <c r="B1191" t="s">
        <v>3888</v>
      </c>
      <c r="C1191" t="s">
        <v>2380</v>
      </c>
      <c r="D1191" t="str">
        <f>HYPERLINK("https://talan.bank.gov.ua/get-user-certificate/o1xrLoaLXt-cc-_ZQelh","Завантажити сертифікат")</f>
        <v>Завантажити сертифікат</v>
      </c>
    </row>
    <row r="1192" spans="1:4" x14ac:dyDescent="0.3">
      <c r="A1192" t="s">
        <v>2381</v>
      </c>
      <c r="B1192" t="s">
        <v>3888</v>
      </c>
      <c r="C1192" t="s">
        <v>2382</v>
      </c>
      <c r="D1192" t="str">
        <f>HYPERLINK("https://talan.bank.gov.ua/get-user-certificate/o1xrLdJf5F5UoVCN-PU6","Завантажити сертифікат")</f>
        <v>Завантажити сертифікат</v>
      </c>
    </row>
    <row r="1193" spans="1:4" x14ac:dyDescent="0.3">
      <c r="A1193" t="s">
        <v>2383</v>
      </c>
      <c r="B1193" t="s">
        <v>3888</v>
      </c>
      <c r="C1193" t="s">
        <v>2384</v>
      </c>
      <c r="D1193" t="str">
        <f>HYPERLINK("https://talan.bank.gov.ua/get-user-certificate/o1xrLr3CDSKYcYoEdNBi","Завантажити сертифікат")</f>
        <v>Завантажити сертифікат</v>
      </c>
    </row>
    <row r="1194" spans="1:4" x14ac:dyDescent="0.3">
      <c r="A1194" t="s">
        <v>2385</v>
      </c>
      <c r="B1194" t="s">
        <v>3888</v>
      </c>
      <c r="C1194" t="s">
        <v>2386</v>
      </c>
      <c r="D1194" t="str">
        <f>HYPERLINK("https://talan.bank.gov.ua/get-user-certificate/o1xrLKI2XSEpkEJiQlzJ","Завантажити сертифікат")</f>
        <v>Завантажити сертифікат</v>
      </c>
    </row>
    <row r="1195" spans="1:4" x14ac:dyDescent="0.3">
      <c r="A1195" t="s">
        <v>2387</v>
      </c>
      <c r="B1195" t="s">
        <v>3888</v>
      </c>
      <c r="C1195" t="s">
        <v>2388</v>
      </c>
      <c r="D1195" t="str">
        <f>HYPERLINK("https://talan.bank.gov.ua/get-user-certificate/o1xrLBFN08kUvDp8hkRu","Завантажити сертифікат")</f>
        <v>Завантажити сертифікат</v>
      </c>
    </row>
    <row r="1196" spans="1:4" x14ac:dyDescent="0.3">
      <c r="A1196" t="s">
        <v>2389</v>
      </c>
      <c r="B1196" t="s">
        <v>3888</v>
      </c>
      <c r="C1196" t="s">
        <v>2390</v>
      </c>
      <c r="D1196" t="str">
        <f>HYPERLINK("https://talan.bank.gov.ua/get-user-certificate/o1xrLSdY5Ekq3UWr0DhX","Завантажити сертифікат")</f>
        <v>Завантажити сертифікат</v>
      </c>
    </row>
    <row r="1197" spans="1:4" x14ac:dyDescent="0.3">
      <c r="A1197" t="s">
        <v>2391</v>
      </c>
      <c r="B1197" t="s">
        <v>3888</v>
      </c>
      <c r="C1197" t="s">
        <v>2392</v>
      </c>
      <c r="D1197" t="str">
        <f>HYPERLINK("https://talan.bank.gov.ua/get-user-certificate/o1xrLHrGxW1chRbl0qRF","Завантажити сертифікат")</f>
        <v>Завантажити сертифікат</v>
      </c>
    </row>
    <row r="1198" spans="1:4" x14ac:dyDescent="0.3">
      <c r="A1198" t="s">
        <v>2393</v>
      </c>
      <c r="B1198" t="s">
        <v>3888</v>
      </c>
      <c r="C1198" t="s">
        <v>2394</v>
      </c>
      <c r="D1198" t="str">
        <f>HYPERLINK("https://talan.bank.gov.ua/get-user-certificate/o1xrLMUFrQdttKW7Tqy1","Завантажити сертифікат")</f>
        <v>Завантажити сертифікат</v>
      </c>
    </row>
    <row r="1199" spans="1:4" x14ac:dyDescent="0.3">
      <c r="A1199" t="s">
        <v>2395</v>
      </c>
      <c r="B1199" t="s">
        <v>3888</v>
      </c>
      <c r="C1199" t="s">
        <v>2396</v>
      </c>
      <c r="D1199" t="str">
        <f>HYPERLINK("https://talan.bank.gov.ua/get-user-certificate/o1xrL6T3atpRAK0wWiSo","Завантажити сертифікат")</f>
        <v>Завантажити сертифікат</v>
      </c>
    </row>
    <row r="1200" spans="1:4" x14ac:dyDescent="0.3">
      <c r="A1200" t="s">
        <v>2397</v>
      </c>
      <c r="B1200" t="s">
        <v>3888</v>
      </c>
      <c r="C1200" t="s">
        <v>2398</v>
      </c>
      <c r="D1200" t="str">
        <f>HYPERLINK("https://talan.bank.gov.ua/get-user-certificate/o1xrLVKjtfQ1mVj0iZ2Z","Завантажити сертифікат")</f>
        <v>Завантажити сертифікат</v>
      </c>
    </row>
    <row r="1201" spans="1:4" x14ac:dyDescent="0.3">
      <c r="A1201" t="s">
        <v>2399</v>
      </c>
      <c r="B1201" t="s">
        <v>3888</v>
      </c>
      <c r="C1201" t="s">
        <v>2400</v>
      </c>
      <c r="D1201" t="str">
        <f>HYPERLINK("https://talan.bank.gov.ua/get-user-certificate/o1xrLJICoX3zroiiXAMM","Завантажити сертифікат")</f>
        <v>Завантажити сертифікат</v>
      </c>
    </row>
    <row r="1202" spans="1:4" x14ac:dyDescent="0.3">
      <c r="A1202" t="s">
        <v>2401</v>
      </c>
      <c r="B1202" t="s">
        <v>3888</v>
      </c>
      <c r="C1202" t="s">
        <v>2402</v>
      </c>
      <c r="D1202" t="str">
        <f>HYPERLINK("https://talan.bank.gov.ua/get-user-certificate/o1xrLLSZ9OQ7oesXJgmc","Завантажити сертифікат")</f>
        <v>Завантажити сертифікат</v>
      </c>
    </row>
    <row r="1203" spans="1:4" x14ac:dyDescent="0.3">
      <c r="A1203" t="s">
        <v>2403</v>
      </c>
      <c r="B1203" t="s">
        <v>3888</v>
      </c>
      <c r="C1203" t="s">
        <v>2404</v>
      </c>
      <c r="D1203" t="str">
        <f>HYPERLINK("https://talan.bank.gov.ua/get-user-certificate/o1xrLjCJjdiExhOTa-2h","Завантажити сертифікат")</f>
        <v>Завантажити сертифікат</v>
      </c>
    </row>
    <row r="1204" spans="1:4" x14ac:dyDescent="0.3">
      <c r="A1204" t="s">
        <v>2405</v>
      </c>
      <c r="B1204" t="s">
        <v>3888</v>
      </c>
      <c r="C1204" t="s">
        <v>2406</v>
      </c>
      <c r="D1204" t="str">
        <f>HYPERLINK("https://talan.bank.gov.ua/get-user-certificate/o1xrLmCJPFFK_mEbMXa7","Завантажити сертифікат")</f>
        <v>Завантажити сертифікат</v>
      </c>
    </row>
    <row r="1205" spans="1:4" x14ac:dyDescent="0.3">
      <c r="A1205" t="s">
        <v>2407</v>
      </c>
      <c r="B1205" t="s">
        <v>3888</v>
      </c>
      <c r="C1205" t="s">
        <v>2408</v>
      </c>
      <c r="D1205" t="str">
        <f>HYPERLINK("https://talan.bank.gov.ua/get-user-certificate/o1xrLnsKgKosCjbt95Pi","Завантажити сертифікат")</f>
        <v>Завантажити сертифікат</v>
      </c>
    </row>
    <row r="1206" spans="1:4" x14ac:dyDescent="0.3">
      <c r="A1206" t="s">
        <v>2409</v>
      </c>
      <c r="B1206" t="s">
        <v>3888</v>
      </c>
      <c r="C1206" t="s">
        <v>2410</v>
      </c>
      <c r="D1206" t="str">
        <f>HYPERLINK("https://talan.bank.gov.ua/get-user-certificate/o1xrLH_rOgL21PXjI6Ef","Завантажити сертифікат")</f>
        <v>Завантажити сертифікат</v>
      </c>
    </row>
    <row r="1207" spans="1:4" x14ac:dyDescent="0.3">
      <c r="A1207" t="s">
        <v>2411</v>
      </c>
      <c r="B1207" t="s">
        <v>3888</v>
      </c>
      <c r="C1207" t="s">
        <v>2412</v>
      </c>
      <c r="D1207" t="str">
        <f>HYPERLINK("https://talan.bank.gov.ua/get-user-certificate/o1xrLkNk3VDVcZ7JSGFt","Завантажити сертифікат")</f>
        <v>Завантажити сертифікат</v>
      </c>
    </row>
    <row r="1208" spans="1:4" x14ac:dyDescent="0.3">
      <c r="A1208" t="s">
        <v>2413</v>
      </c>
      <c r="B1208" t="s">
        <v>3888</v>
      </c>
      <c r="C1208" t="s">
        <v>2414</v>
      </c>
      <c r="D1208" t="str">
        <f>HYPERLINK("https://talan.bank.gov.ua/get-user-certificate/o1xrL7_9X7AgmXZN8VKx","Завантажити сертифікат")</f>
        <v>Завантажити сертифікат</v>
      </c>
    </row>
    <row r="1209" spans="1:4" x14ac:dyDescent="0.3">
      <c r="A1209" t="s">
        <v>2415</v>
      </c>
      <c r="B1209" t="s">
        <v>3888</v>
      </c>
      <c r="C1209" t="s">
        <v>2416</v>
      </c>
      <c r="D1209" t="str">
        <f>HYPERLINK("https://talan.bank.gov.ua/get-user-certificate/o1xrLt7kcbVHz9aWpSZC","Завантажити сертифікат")</f>
        <v>Завантажити сертифікат</v>
      </c>
    </row>
    <row r="1210" spans="1:4" x14ac:dyDescent="0.3">
      <c r="A1210" t="s">
        <v>2417</v>
      </c>
      <c r="B1210" t="s">
        <v>3888</v>
      </c>
      <c r="C1210" t="s">
        <v>2418</v>
      </c>
      <c r="D1210" t="str">
        <f>HYPERLINK("https://talan.bank.gov.ua/get-user-certificate/o1xrLdqwpLbx0_ealxNA","Завантажити сертифікат")</f>
        <v>Завантажити сертифікат</v>
      </c>
    </row>
    <row r="1211" spans="1:4" x14ac:dyDescent="0.3">
      <c r="A1211" t="s">
        <v>2419</v>
      </c>
      <c r="B1211" t="s">
        <v>3888</v>
      </c>
      <c r="C1211" t="s">
        <v>2420</v>
      </c>
      <c r="D1211" t="str">
        <f>HYPERLINK("https://talan.bank.gov.ua/get-user-certificate/o1xrLj-84_NAP2d7Cfth","Завантажити сертифікат")</f>
        <v>Завантажити сертифікат</v>
      </c>
    </row>
    <row r="1212" spans="1:4" x14ac:dyDescent="0.3">
      <c r="A1212" t="s">
        <v>2421</v>
      </c>
      <c r="B1212" t="s">
        <v>3888</v>
      </c>
      <c r="C1212" t="s">
        <v>2422</v>
      </c>
      <c r="D1212" t="str">
        <f>HYPERLINK("https://talan.bank.gov.ua/get-user-certificate/o1xrLbnQ2VlKyh722v8a","Завантажити сертифікат")</f>
        <v>Завантажити сертифікат</v>
      </c>
    </row>
    <row r="1213" spans="1:4" x14ac:dyDescent="0.3">
      <c r="A1213" t="s">
        <v>2423</v>
      </c>
      <c r="B1213" t="s">
        <v>3888</v>
      </c>
      <c r="C1213" t="s">
        <v>2424</v>
      </c>
      <c r="D1213" t="str">
        <f>HYPERLINK("https://talan.bank.gov.ua/get-user-certificate/o1xrLQEv7HDmJC9hqT2-","Завантажити сертифікат")</f>
        <v>Завантажити сертифікат</v>
      </c>
    </row>
    <row r="1214" spans="1:4" x14ac:dyDescent="0.3">
      <c r="A1214" t="s">
        <v>2425</v>
      </c>
      <c r="B1214" t="s">
        <v>3888</v>
      </c>
      <c r="C1214" t="s">
        <v>2426</v>
      </c>
      <c r="D1214" t="str">
        <f>HYPERLINK("https://talan.bank.gov.ua/get-user-certificate/o1xrLRRsBr5Gcg9G0Cf0","Завантажити сертифікат")</f>
        <v>Завантажити сертифікат</v>
      </c>
    </row>
    <row r="1215" spans="1:4" x14ac:dyDescent="0.3">
      <c r="A1215" t="s">
        <v>2427</v>
      </c>
      <c r="B1215" t="s">
        <v>3888</v>
      </c>
      <c r="C1215" t="s">
        <v>2428</v>
      </c>
      <c r="D1215" t="str">
        <f>HYPERLINK("https://talan.bank.gov.ua/get-user-certificate/o1xrL7H8zN3FNwiCxnuk","Завантажити сертифікат")</f>
        <v>Завантажити сертифікат</v>
      </c>
    </row>
    <row r="1216" spans="1:4" x14ac:dyDescent="0.3">
      <c r="A1216" t="s">
        <v>2429</v>
      </c>
      <c r="B1216" t="s">
        <v>3888</v>
      </c>
      <c r="C1216" t="s">
        <v>2430</v>
      </c>
      <c r="D1216" t="str">
        <f>HYPERLINK("https://talan.bank.gov.ua/get-user-certificate/o1xrL85lEQhXTePa6XtD","Завантажити сертифікат")</f>
        <v>Завантажити сертифікат</v>
      </c>
    </row>
    <row r="1217" spans="1:4" x14ac:dyDescent="0.3">
      <c r="A1217" t="s">
        <v>2431</v>
      </c>
      <c r="B1217" t="s">
        <v>3888</v>
      </c>
      <c r="C1217" t="s">
        <v>2432</v>
      </c>
      <c r="D1217" t="str">
        <f>HYPERLINK("https://talan.bank.gov.ua/get-user-certificate/o1xrL-Rr7_vkCeKKoBd0","Завантажити сертифікат")</f>
        <v>Завантажити сертифікат</v>
      </c>
    </row>
    <row r="1218" spans="1:4" x14ac:dyDescent="0.3">
      <c r="A1218" t="s">
        <v>2433</v>
      </c>
      <c r="B1218" t="s">
        <v>3888</v>
      </c>
      <c r="C1218" t="s">
        <v>2434</v>
      </c>
      <c r="D1218" t="str">
        <f>HYPERLINK("https://talan.bank.gov.ua/get-user-certificate/o1xrLRDY-kjdWtwYsJpp","Завантажити сертифікат")</f>
        <v>Завантажити сертифікат</v>
      </c>
    </row>
    <row r="1219" spans="1:4" x14ac:dyDescent="0.3">
      <c r="A1219" t="s">
        <v>2435</v>
      </c>
      <c r="B1219" t="s">
        <v>3888</v>
      </c>
      <c r="C1219" t="s">
        <v>2436</v>
      </c>
      <c r="D1219" t="str">
        <f>HYPERLINK("https://talan.bank.gov.ua/get-user-certificate/o1xrLhuN8u1Q9_YW7EUJ","Завантажити сертифікат")</f>
        <v>Завантажити сертифікат</v>
      </c>
    </row>
    <row r="1220" spans="1:4" x14ac:dyDescent="0.3">
      <c r="A1220" t="s">
        <v>2437</v>
      </c>
      <c r="B1220" t="s">
        <v>3888</v>
      </c>
      <c r="C1220" t="s">
        <v>2438</v>
      </c>
      <c r="D1220" t="str">
        <f>HYPERLINK("https://talan.bank.gov.ua/get-user-certificate/o1xrLLpxWRCArNT9IMDP","Завантажити сертифікат")</f>
        <v>Завантажити сертифікат</v>
      </c>
    </row>
    <row r="1221" spans="1:4" x14ac:dyDescent="0.3">
      <c r="A1221" t="s">
        <v>2439</v>
      </c>
      <c r="B1221" t="s">
        <v>3888</v>
      </c>
      <c r="C1221" t="s">
        <v>2440</v>
      </c>
      <c r="D1221" t="str">
        <f>HYPERLINK("https://talan.bank.gov.ua/get-user-certificate/o1xrLi_4h1gT0BELU4YZ","Завантажити сертифікат")</f>
        <v>Завантажити сертифікат</v>
      </c>
    </row>
    <row r="1222" spans="1:4" x14ac:dyDescent="0.3">
      <c r="A1222" t="s">
        <v>2441</v>
      </c>
      <c r="B1222" t="s">
        <v>3888</v>
      </c>
      <c r="C1222" t="s">
        <v>2442</v>
      </c>
      <c r="D1222" t="str">
        <f>HYPERLINK("https://talan.bank.gov.ua/get-user-certificate/o1xrLprxK1PZmg4No9gW","Завантажити сертифікат")</f>
        <v>Завантажити сертифікат</v>
      </c>
    </row>
    <row r="1223" spans="1:4" x14ac:dyDescent="0.3">
      <c r="A1223" t="s">
        <v>2443</v>
      </c>
      <c r="B1223" t="s">
        <v>3888</v>
      </c>
      <c r="C1223" t="s">
        <v>2444</v>
      </c>
      <c r="D1223" t="str">
        <f>HYPERLINK("https://talan.bank.gov.ua/get-user-certificate/o1xrLBfow4UZeVoh8tlw","Завантажити сертифікат")</f>
        <v>Завантажити сертифікат</v>
      </c>
    </row>
    <row r="1224" spans="1:4" x14ac:dyDescent="0.3">
      <c r="A1224" t="s">
        <v>2445</v>
      </c>
      <c r="B1224" t="s">
        <v>3888</v>
      </c>
      <c r="C1224" t="s">
        <v>2446</v>
      </c>
      <c r="D1224" t="str">
        <f>HYPERLINK("https://talan.bank.gov.ua/get-user-certificate/o1xrLl6y5auA84vKDcbl","Завантажити сертифікат")</f>
        <v>Завантажити сертифікат</v>
      </c>
    </row>
    <row r="1225" spans="1:4" x14ac:dyDescent="0.3">
      <c r="A1225" t="s">
        <v>2447</v>
      </c>
      <c r="B1225" t="s">
        <v>3888</v>
      </c>
      <c r="C1225" t="s">
        <v>2448</v>
      </c>
      <c r="D1225" t="str">
        <f>HYPERLINK("https://talan.bank.gov.ua/get-user-certificate/o1xrLYny_uZiF3WwlCHo","Завантажити сертифікат")</f>
        <v>Завантажити сертифікат</v>
      </c>
    </row>
    <row r="1226" spans="1:4" x14ac:dyDescent="0.3">
      <c r="A1226" t="s">
        <v>2449</v>
      </c>
      <c r="B1226" t="s">
        <v>3888</v>
      </c>
      <c r="C1226" t="s">
        <v>2450</v>
      </c>
      <c r="D1226" t="str">
        <f>HYPERLINK("https://talan.bank.gov.ua/get-user-certificate/o1xrL7hqFwnVH1k0MdZU","Завантажити сертифікат")</f>
        <v>Завантажити сертифікат</v>
      </c>
    </row>
    <row r="1227" spans="1:4" x14ac:dyDescent="0.3">
      <c r="A1227" t="s">
        <v>2451</v>
      </c>
      <c r="B1227" t="s">
        <v>3888</v>
      </c>
      <c r="C1227" t="s">
        <v>2452</v>
      </c>
      <c r="D1227" t="str">
        <f>HYPERLINK("https://talan.bank.gov.ua/get-user-certificate/o1xrLY2kpagzmr3WX5yZ","Завантажити сертифікат")</f>
        <v>Завантажити сертифікат</v>
      </c>
    </row>
    <row r="1228" spans="1:4" x14ac:dyDescent="0.3">
      <c r="A1228" t="s">
        <v>2453</v>
      </c>
      <c r="B1228" t="s">
        <v>3888</v>
      </c>
      <c r="C1228" t="s">
        <v>2454</v>
      </c>
      <c r="D1228" t="str">
        <f>HYPERLINK("https://talan.bank.gov.ua/get-user-certificate/o1xrLs01K8y6nqexLmHl","Завантажити сертифікат")</f>
        <v>Завантажити сертифікат</v>
      </c>
    </row>
    <row r="1229" spans="1:4" x14ac:dyDescent="0.3">
      <c r="A1229" t="s">
        <v>2455</v>
      </c>
      <c r="B1229" t="s">
        <v>3888</v>
      </c>
      <c r="C1229" t="s">
        <v>2456</v>
      </c>
      <c r="D1229" t="str">
        <f>HYPERLINK("https://talan.bank.gov.ua/get-user-certificate/o1xrLvUaB2wVJwFdfgLV","Завантажити сертифікат")</f>
        <v>Завантажити сертифікат</v>
      </c>
    </row>
    <row r="1230" spans="1:4" x14ac:dyDescent="0.3">
      <c r="A1230" t="s">
        <v>2457</v>
      </c>
      <c r="B1230" t="s">
        <v>3888</v>
      </c>
      <c r="C1230" t="s">
        <v>2458</v>
      </c>
      <c r="D1230" t="str">
        <f>HYPERLINK("https://talan.bank.gov.ua/get-user-certificate/o1xrLUSW8rkPkiA-3JUC","Завантажити сертифікат")</f>
        <v>Завантажити сертифікат</v>
      </c>
    </row>
    <row r="1231" spans="1:4" x14ac:dyDescent="0.3">
      <c r="A1231" t="s">
        <v>2459</v>
      </c>
      <c r="B1231" t="s">
        <v>3888</v>
      </c>
      <c r="C1231" t="s">
        <v>2460</v>
      </c>
      <c r="D1231" t="str">
        <f>HYPERLINK("https://talan.bank.gov.ua/get-user-certificate/o1xrLH-mn2KNxt45Qdoh","Завантажити сертифікат")</f>
        <v>Завантажити сертифікат</v>
      </c>
    </row>
    <row r="1232" spans="1:4" x14ac:dyDescent="0.3">
      <c r="A1232" t="s">
        <v>2461</v>
      </c>
      <c r="B1232" t="s">
        <v>3888</v>
      </c>
      <c r="C1232" t="s">
        <v>2460</v>
      </c>
      <c r="D1232" t="str">
        <f>HYPERLINK("https://talan.bank.gov.ua/get-user-certificate/o1xrL2fdYetDxT_k_a-I","Завантажити сертифікат")</f>
        <v>Завантажити сертифікат</v>
      </c>
    </row>
    <row r="1233" spans="1:4" x14ac:dyDescent="0.3">
      <c r="A1233" t="s">
        <v>2462</v>
      </c>
      <c r="B1233" t="s">
        <v>3888</v>
      </c>
      <c r="C1233" t="s">
        <v>2463</v>
      </c>
      <c r="D1233" t="str">
        <f>HYPERLINK("https://talan.bank.gov.ua/get-user-certificate/o1xrLoF4NpLfknGDygpx","Завантажити сертифікат")</f>
        <v>Завантажити сертифікат</v>
      </c>
    </row>
    <row r="1234" spans="1:4" x14ac:dyDescent="0.3">
      <c r="A1234" t="s">
        <v>2464</v>
      </c>
      <c r="B1234" t="s">
        <v>3888</v>
      </c>
      <c r="C1234" t="s">
        <v>2465</v>
      </c>
      <c r="D1234" t="str">
        <f>HYPERLINK("https://talan.bank.gov.ua/get-user-certificate/o1xrLdE-AhcXZ1uFRZPc","Завантажити сертифікат")</f>
        <v>Завантажити сертифікат</v>
      </c>
    </row>
    <row r="1235" spans="1:4" x14ac:dyDescent="0.3">
      <c r="A1235" t="s">
        <v>2466</v>
      </c>
      <c r="B1235" t="s">
        <v>3888</v>
      </c>
      <c r="C1235" t="s">
        <v>2467</v>
      </c>
      <c r="D1235" t="str">
        <f>HYPERLINK("https://talan.bank.gov.ua/get-user-certificate/o1xrLpI8L1a9Q8B2qK6X","Завантажити сертифікат")</f>
        <v>Завантажити сертифікат</v>
      </c>
    </row>
    <row r="1236" spans="1:4" x14ac:dyDescent="0.3">
      <c r="A1236" t="s">
        <v>2468</v>
      </c>
      <c r="B1236" t="s">
        <v>3888</v>
      </c>
      <c r="C1236" t="s">
        <v>2469</v>
      </c>
      <c r="D1236" t="str">
        <f>HYPERLINK("https://talan.bank.gov.ua/get-user-certificate/o1xrL5cFuigKX6qGyNMN","Завантажити сертифікат")</f>
        <v>Завантажити сертифікат</v>
      </c>
    </row>
    <row r="1237" spans="1:4" x14ac:dyDescent="0.3">
      <c r="A1237" t="s">
        <v>2470</v>
      </c>
      <c r="B1237" t="s">
        <v>3888</v>
      </c>
      <c r="C1237" t="s">
        <v>2471</v>
      </c>
      <c r="D1237" t="str">
        <f>HYPERLINK("https://talan.bank.gov.ua/get-user-certificate/o1xrLIzz7DJS4SVBVM44","Завантажити сертифікат")</f>
        <v>Завантажити сертифікат</v>
      </c>
    </row>
    <row r="1238" spans="1:4" x14ac:dyDescent="0.3">
      <c r="A1238" t="s">
        <v>2472</v>
      </c>
      <c r="B1238" t="s">
        <v>3888</v>
      </c>
      <c r="C1238" t="s">
        <v>2473</v>
      </c>
      <c r="D1238" t="str">
        <f>HYPERLINK("https://talan.bank.gov.ua/get-user-certificate/o1xrLwlPGUchTe6EhJ_R","Завантажити сертифікат")</f>
        <v>Завантажити сертифікат</v>
      </c>
    </row>
    <row r="1239" spans="1:4" x14ac:dyDescent="0.3">
      <c r="A1239" t="s">
        <v>2474</v>
      </c>
      <c r="B1239" t="s">
        <v>3888</v>
      </c>
      <c r="C1239" t="s">
        <v>2475</v>
      </c>
      <c r="D1239" t="str">
        <f>HYPERLINK("https://talan.bank.gov.ua/get-user-certificate/o1xrLtQCJ_bGYB5xkTmk","Завантажити сертифікат")</f>
        <v>Завантажити сертифікат</v>
      </c>
    </row>
    <row r="1240" spans="1:4" x14ac:dyDescent="0.3">
      <c r="A1240" t="s">
        <v>2476</v>
      </c>
      <c r="B1240" t="s">
        <v>3888</v>
      </c>
      <c r="C1240" t="s">
        <v>2477</v>
      </c>
      <c r="D1240" t="str">
        <f>HYPERLINK("https://talan.bank.gov.ua/get-user-certificate/o1xrLj9Ta4ACqHu3161n","Завантажити сертифікат")</f>
        <v>Завантажити сертифікат</v>
      </c>
    </row>
    <row r="1241" spans="1:4" x14ac:dyDescent="0.3">
      <c r="A1241" t="s">
        <v>2478</v>
      </c>
      <c r="B1241" t="s">
        <v>3888</v>
      </c>
      <c r="C1241" t="s">
        <v>2479</v>
      </c>
      <c r="D1241" t="str">
        <f>HYPERLINK("https://talan.bank.gov.ua/get-user-certificate/o1xrL9Xn-I66_aNTYoWj","Завантажити сертифікат")</f>
        <v>Завантажити сертифікат</v>
      </c>
    </row>
    <row r="1242" spans="1:4" x14ac:dyDescent="0.3">
      <c r="A1242" t="s">
        <v>2480</v>
      </c>
      <c r="B1242" t="s">
        <v>3888</v>
      </c>
      <c r="C1242" t="s">
        <v>2481</v>
      </c>
      <c r="D1242" t="str">
        <f>HYPERLINK("https://talan.bank.gov.ua/get-user-certificate/o1xrLj8cNY6khE4mn14h","Завантажити сертифікат")</f>
        <v>Завантажити сертифікат</v>
      </c>
    </row>
    <row r="1243" spans="1:4" x14ac:dyDescent="0.3">
      <c r="A1243" t="s">
        <v>2482</v>
      </c>
      <c r="B1243" t="s">
        <v>3888</v>
      </c>
      <c r="C1243" t="s">
        <v>2483</v>
      </c>
      <c r="D1243" t="str">
        <f>HYPERLINK("https://talan.bank.gov.ua/get-user-certificate/o1xrLB179ueqIHw2nGfF","Завантажити сертифікат")</f>
        <v>Завантажити сертифікат</v>
      </c>
    </row>
    <row r="1244" spans="1:4" x14ac:dyDescent="0.3">
      <c r="A1244" t="s">
        <v>2484</v>
      </c>
      <c r="B1244" t="s">
        <v>3888</v>
      </c>
      <c r="C1244" t="s">
        <v>2485</v>
      </c>
      <c r="D1244" t="str">
        <f>HYPERLINK("https://talan.bank.gov.ua/get-user-certificate/o1xrLjnQ0GLq6B6fWmhE","Завантажити сертифікат")</f>
        <v>Завантажити сертифікат</v>
      </c>
    </row>
    <row r="1245" spans="1:4" x14ac:dyDescent="0.3">
      <c r="A1245" t="s">
        <v>2486</v>
      </c>
      <c r="B1245" t="s">
        <v>3888</v>
      </c>
      <c r="C1245" t="s">
        <v>2487</v>
      </c>
      <c r="D1245" t="str">
        <f>HYPERLINK("https://talan.bank.gov.ua/get-user-certificate/o1xrLCK7j5VankV3n0Sq","Завантажити сертифікат")</f>
        <v>Завантажити сертифікат</v>
      </c>
    </row>
    <row r="1246" spans="1:4" x14ac:dyDescent="0.3">
      <c r="A1246" t="s">
        <v>2488</v>
      </c>
      <c r="B1246" t="s">
        <v>3888</v>
      </c>
      <c r="C1246" t="s">
        <v>2489</v>
      </c>
      <c r="D1246" t="str">
        <f>HYPERLINK("https://talan.bank.gov.ua/get-user-certificate/o1xrLXXYjzzZcegz1z6j","Завантажити сертифікат")</f>
        <v>Завантажити сертифікат</v>
      </c>
    </row>
    <row r="1247" spans="1:4" x14ac:dyDescent="0.3">
      <c r="A1247" t="s">
        <v>2490</v>
      </c>
      <c r="B1247" t="s">
        <v>3888</v>
      </c>
      <c r="C1247" t="s">
        <v>2491</v>
      </c>
      <c r="D1247" t="str">
        <f>HYPERLINK("https://talan.bank.gov.ua/get-user-certificate/o1xrLNvYtPO7pcjES8jz","Завантажити сертифікат")</f>
        <v>Завантажити сертифікат</v>
      </c>
    </row>
    <row r="1248" spans="1:4" x14ac:dyDescent="0.3">
      <c r="A1248" t="s">
        <v>2492</v>
      </c>
      <c r="B1248" t="s">
        <v>3888</v>
      </c>
      <c r="C1248" t="s">
        <v>2493</v>
      </c>
      <c r="D1248" t="str">
        <f>HYPERLINK("https://talan.bank.gov.ua/get-user-certificate/o1xrLoh2azj-L85WvXOF","Завантажити сертифікат")</f>
        <v>Завантажити сертифікат</v>
      </c>
    </row>
    <row r="1249" spans="1:4" x14ac:dyDescent="0.3">
      <c r="A1249" t="s">
        <v>2494</v>
      </c>
      <c r="B1249" t="s">
        <v>3888</v>
      </c>
      <c r="C1249" t="s">
        <v>2495</v>
      </c>
      <c r="D1249" t="str">
        <f>HYPERLINK("https://talan.bank.gov.ua/get-user-certificate/o1xrLBG1_3Uv9hFe0STK","Завантажити сертифікат")</f>
        <v>Завантажити сертифікат</v>
      </c>
    </row>
    <row r="1250" spans="1:4" x14ac:dyDescent="0.3">
      <c r="A1250" t="s">
        <v>2496</v>
      </c>
      <c r="B1250" t="s">
        <v>3888</v>
      </c>
      <c r="C1250" t="s">
        <v>2497</v>
      </c>
      <c r="D1250" t="str">
        <f>HYPERLINK("https://talan.bank.gov.ua/get-user-certificate/o1xrLJjAzfwFOtObf2VI","Завантажити сертифікат")</f>
        <v>Завантажити сертифікат</v>
      </c>
    </row>
    <row r="1251" spans="1:4" x14ac:dyDescent="0.3">
      <c r="A1251" t="s">
        <v>2498</v>
      </c>
      <c r="B1251" t="s">
        <v>3888</v>
      </c>
      <c r="C1251" t="s">
        <v>2499</v>
      </c>
      <c r="D1251" t="str">
        <f>HYPERLINK("https://talan.bank.gov.ua/get-user-certificate/o1xrL9E03w8ZW5UkIWrj","Завантажити сертифікат")</f>
        <v>Завантажити сертифікат</v>
      </c>
    </row>
    <row r="1252" spans="1:4" x14ac:dyDescent="0.3">
      <c r="A1252" t="s">
        <v>2500</v>
      </c>
      <c r="B1252" t="s">
        <v>3888</v>
      </c>
      <c r="C1252" t="s">
        <v>2501</v>
      </c>
      <c r="D1252" t="str">
        <f>HYPERLINK("https://talan.bank.gov.ua/get-user-certificate/o1xrL6CKlawuHZ9VrJ1n","Завантажити сертифікат")</f>
        <v>Завантажити сертифікат</v>
      </c>
    </row>
    <row r="1253" spans="1:4" x14ac:dyDescent="0.3">
      <c r="A1253" t="s">
        <v>2502</v>
      </c>
      <c r="B1253" t="s">
        <v>3888</v>
      </c>
      <c r="C1253" t="s">
        <v>2503</v>
      </c>
      <c r="D1253" t="str">
        <f>HYPERLINK("https://talan.bank.gov.ua/get-user-certificate/o1xrLQKGqlIINwEmsDQ1","Завантажити сертифікат")</f>
        <v>Завантажити сертифікат</v>
      </c>
    </row>
    <row r="1254" spans="1:4" x14ac:dyDescent="0.3">
      <c r="A1254" t="s">
        <v>2504</v>
      </c>
      <c r="B1254" t="s">
        <v>3888</v>
      </c>
      <c r="C1254" t="s">
        <v>2505</v>
      </c>
      <c r="D1254" t="str">
        <f>HYPERLINK("https://talan.bank.gov.ua/get-user-certificate/o1xrLtsug632vmsESrro","Завантажити сертифікат")</f>
        <v>Завантажити сертифікат</v>
      </c>
    </row>
    <row r="1255" spans="1:4" x14ac:dyDescent="0.3">
      <c r="A1255" t="s">
        <v>2506</v>
      </c>
      <c r="B1255" t="s">
        <v>3888</v>
      </c>
      <c r="C1255" t="s">
        <v>2507</v>
      </c>
      <c r="D1255" t="str">
        <f>HYPERLINK("https://talan.bank.gov.ua/get-user-certificate/o1xrLxWlyxjkuXIGs64Y","Завантажити сертифікат")</f>
        <v>Завантажити сертифікат</v>
      </c>
    </row>
    <row r="1256" spans="1:4" x14ac:dyDescent="0.3">
      <c r="A1256" t="s">
        <v>2508</v>
      </c>
      <c r="B1256" t="s">
        <v>3888</v>
      </c>
      <c r="C1256" t="s">
        <v>2509</v>
      </c>
      <c r="D1256" t="str">
        <f>HYPERLINK("https://talan.bank.gov.ua/get-user-certificate/o1xrLtWaU0aH55Xm_3y-","Завантажити сертифікат")</f>
        <v>Завантажити сертифікат</v>
      </c>
    </row>
    <row r="1257" spans="1:4" x14ac:dyDescent="0.3">
      <c r="A1257" t="s">
        <v>2510</v>
      </c>
      <c r="B1257" t="s">
        <v>3888</v>
      </c>
      <c r="C1257" t="s">
        <v>2511</v>
      </c>
      <c r="D1257" t="str">
        <f>HYPERLINK("https://talan.bank.gov.ua/get-user-certificate/o1xrLk2CIPIVpIZdFDdH","Завантажити сертифікат")</f>
        <v>Завантажити сертифікат</v>
      </c>
    </row>
    <row r="1258" spans="1:4" x14ac:dyDescent="0.3">
      <c r="A1258" t="s">
        <v>2512</v>
      </c>
      <c r="B1258" t="s">
        <v>3888</v>
      </c>
      <c r="C1258" t="s">
        <v>2513</v>
      </c>
      <c r="D1258" t="str">
        <f>HYPERLINK("https://talan.bank.gov.ua/get-user-certificate/o1xrLMWXX0UDD-Rb80SO","Завантажити сертифікат")</f>
        <v>Завантажити сертифікат</v>
      </c>
    </row>
    <row r="1259" spans="1:4" x14ac:dyDescent="0.3">
      <c r="A1259" t="s">
        <v>2514</v>
      </c>
      <c r="B1259" t="s">
        <v>3888</v>
      </c>
      <c r="C1259" t="s">
        <v>2515</v>
      </c>
      <c r="D1259" t="str">
        <f>HYPERLINK("https://talan.bank.gov.ua/get-user-certificate/o1xrLBH3sBkat6KipYIR","Завантажити сертифікат")</f>
        <v>Завантажити сертифікат</v>
      </c>
    </row>
    <row r="1260" spans="1:4" x14ac:dyDescent="0.3">
      <c r="A1260" t="s">
        <v>2516</v>
      </c>
      <c r="B1260" t="s">
        <v>3888</v>
      </c>
      <c r="C1260" t="s">
        <v>2517</v>
      </c>
      <c r="D1260" t="str">
        <f>HYPERLINK("https://talan.bank.gov.ua/get-user-certificate/o1xrLCHSObd4o7-eBcv-","Завантажити сертифікат")</f>
        <v>Завантажити сертифікат</v>
      </c>
    </row>
    <row r="1261" spans="1:4" x14ac:dyDescent="0.3">
      <c r="A1261" t="s">
        <v>2518</v>
      </c>
      <c r="B1261" t="s">
        <v>3888</v>
      </c>
      <c r="C1261" t="s">
        <v>2519</v>
      </c>
      <c r="D1261" t="str">
        <f>HYPERLINK("https://talan.bank.gov.ua/get-user-certificate/o1xrL8hNj0D0n_1-HLBt","Завантажити сертифікат")</f>
        <v>Завантажити сертифікат</v>
      </c>
    </row>
    <row r="1262" spans="1:4" x14ac:dyDescent="0.3">
      <c r="A1262" t="s">
        <v>2520</v>
      </c>
      <c r="B1262" t="s">
        <v>3888</v>
      </c>
      <c r="C1262" t="s">
        <v>2521</v>
      </c>
      <c r="D1262" t="str">
        <f>HYPERLINK("https://talan.bank.gov.ua/get-user-certificate/o1xrLoA81WDFB84l3CaG","Завантажити сертифікат")</f>
        <v>Завантажити сертифікат</v>
      </c>
    </row>
    <row r="1263" spans="1:4" x14ac:dyDescent="0.3">
      <c r="A1263" t="s">
        <v>2522</v>
      </c>
      <c r="B1263" t="s">
        <v>3888</v>
      </c>
      <c r="C1263" t="s">
        <v>2523</v>
      </c>
      <c r="D1263" t="str">
        <f>HYPERLINK("https://talan.bank.gov.ua/get-user-certificate/o1xrLBDmzbeL3R4VvdwF","Завантажити сертифікат")</f>
        <v>Завантажити сертифікат</v>
      </c>
    </row>
    <row r="1264" spans="1:4" x14ac:dyDescent="0.3">
      <c r="A1264" t="s">
        <v>2524</v>
      </c>
      <c r="B1264" t="s">
        <v>3888</v>
      </c>
      <c r="C1264" t="s">
        <v>2525</v>
      </c>
      <c r="D1264" t="str">
        <f>HYPERLINK("https://talan.bank.gov.ua/get-user-certificate/o1xrL1qhMfRfe3iwD-RX","Завантажити сертифікат")</f>
        <v>Завантажити сертифікат</v>
      </c>
    </row>
    <row r="1265" spans="1:4" x14ac:dyDescent="0.3">
      <c r="A1265" t="s">
        <v>2526</v>
      </c>
      <c r="B1265" t="s">
        <v>3888</v>
      </c>
      <c r="C1265" t="s">
        <v>2527</v>
      </c>
      <c r="D1265" t="str">
        <f>HYPERLINK("https://talan.bank.gov.ua/get-user-certificate/o1xrLk42oc7wvztCWdRW","Завантажити сертифікат")</f>
        <v>Завантажити сертифікат</v>
      </c>
    </row>
    <row r="1266" spans="1:4" x14ac:dyDescent="0.3">
      <c r="A1266" t="s">
        <v>2528</v>
      </c>
      <c r="B1266" t="s">
        <v>3888</v>
      </c>
      <c r="C1266" t="s">
        <v>2529</v>
      </c>
      <c r="D1266" t="str">
        <f>HYPERLINK("https://talan.bank.gov.ua/get-user-certificate/o1xrLrMFkFzeaSrMPKgv","Завантажити сертифікат")</f>
        <v>Завантажити сертифікат</v>
      </c>
    </row>
    <row r="1267" spans="1:4" x14ac:dyDescent="0.3">
      <c r="A1267" t="s">
        <v>2530</v>
      </c>
      <c r="B1267" t="s">
        <v>3888</v>
      </c>
      <c r="C1267" t="s">
        <v>2531</v>
      </c>
      <c r="D1267" t="str">
        <f>HYPERLINK("https://talan.bank.gov.ua/get-user-certificate/o1xrLv4edmvmR6nrTMGK","Завантажити сертифікат")</f>
        <v>Завантажити сертифікат</v>
      </c>
    </row>
    <row r="1268" spans="1:4" x14ac:dyDescent="0.3">
      <c r="A1268" t="s">
        <v>2532</v>
      </c>
      <c r="B1268" t="s">
        <v>3888</v>
      </c>
      <c r="C1268" t="s">
        <v>2533</v>
      </c>
      <c r="D1268" t="str">
        <f>HYPERLINK("https://talan.bank.gov.ua/get-user-certificate/o1xrLvXg7JWPscoKJ2Yu","Завантажити сертифікат")</f>
        <v>Завантажити сертифікат</v>
      </c>
    </row>
    <row r="1269" spans="1:4" x14ac:dyDescent="0.3">
      <c r="A1269" t="s">
        <v>2534</v>
      </c>
      <c r="B1269" t="s">
        <v>3888</v>
      </c>
      <c r="C1269" t="s">
        <v>2535</v>
      </c>
      <c r="D1269" t="str">
        <f>HYPERLINK("https://talan.bank.gov.ua/get-user-certificate/o1xrLlh22k9IpdxjXM1u","Завантажити сертифікат")</f>
        <v>Завантажити сертифікат</v>
      </c>
    </row>
    <row r="1270" spans="1:4" x14ac:dyDescent="0.3">
      <c r="A1270" t="s">
        <v>2536</v>
      </c>
      <c r="B1270" t="s">
        <v>3888</v>
      </c>
      <c r="C1270" t="s">
        <v>2537</v>
      </c>
      <c r="D1270" t="str">
        <f>HYPERLINK("https://talan.bank.gov.ua/get-user-certificate/o1xrLPl_Bz0Efc_BLw4g","Завантажити сертифікат")</f>
        <v>Завантажити сертифікат</v>
      </c>
    </row>
    <row r="1271" spans="1:4" x14ac:dyDescent="0.3">
      <c r="A1271" t="s">
        <v>2538</v>
      </c>
      <c r="B1271" t="s">
        <v>3888</v>
      </c>
      <c r="C1271" t="s">
        <v>2539</v>
      </c>
      <c r="D1271" t="str">
        <f>HYPERLINK("https://talan.bank.gov.ua/get-user-certificate/o1xrLQIhIfWz9cAOKISi","Завантажити сертифікат")</f>
        <v>Завантажити сертифікат</v>
      </c>
    </row>
    <row r="1272" spans="1:4" x14ac:dyDescent="0.3">
      <c r="A1272" t="s">
        <v>2540</v>
      </c>
      <c r="B1272" t="s">
        <v>3888</v>
      </c>
      <c r="C1272" t="s">
        <v>2541</v>
      </c>
      <c r="D1272" t="str">
        <f>HYPERLINK("https://talan.bank.gov.ua/get-user-certificate/o1xrL-S6oPonUYQev4Ks","Завантажити сертифікат")</f>
        <v>Завантажити сертифікат</v>
      </c>
    </row>
    <row r="1273" spans="1:4" x14ac:dyDescent="0.3">
      <c r="A1273" t="s">
        <v>2542</v>
      </c>
      <c r="B1273" t="s">
        <v>3888</v>
      </c>
      <c r="C1273" t="s">
        <v>2543</v>
      </c>
      <c r="D1273" t="str">
        <f>HYPERLINK("https://talan.bank.gov.ua/get-user-certificate/o1xrLdQojUPRMfXOD5S9","Завантажити сертифікат")</f>
        <v>Завантажити сертифікат</v>
      </c>
    </row>
    <row r="1274" spans="1:4" x14ac:dyDescent="0.3">
      <c r="A1274" t="s">
        <v>2544</v>
      </c>
      <c r="B1274" t="s">
        <v>3888</v>
      </c>
      <c r="C1274" t="s">
        <v>2545</v>
      </c>
      <c r="D1274" t="str">
        <f>HYPERLINK("https://talan.bank.gov.ua/get-user-certificate/o1xrLu7Egc0CyATEXhol","Завантажити сертифікат")</f>
        <v>Завантажити сертифікат</v>
      </c>
    </row>
    <row r="1275" spans="1:4" x14ac:dyDescent="0.3">
      <c r="A1275" t="s">
        <v>2546</v>
      </c>
      <c r="B1275" t="s">
        <v>3888</v>
      </c>
      <c r="C1275" t="s">
        <v>2547</v>
      </c>
      <c r="D1275" t="str">
        <f>HYPERLINK("https://talan.bank.gov.ua/get-user-certificate/o1xrLHmz95HI18PdwZKL","Завантажити сертифікат")</f>
        <v>Завантажити сертифікат</v>
      </c>
    </row>
    <row r="1276" spans="1:4" x14ac:dyDescent="0.3">
      <c r="A1276" t="s">
        <v>2548</v>
      </c>
      <c r="B1276" t="s">
        <v>3888</v>
      </c>
      <c r="C1276" t="s">
        <v>2549</v>
      </c>
      <c r="D1276" t="str">
        <f>HYPERLINK("https://talan.bank.gov.ua/get-user-certificate/o1xrLCyx27K3uiQxJ_o5","Завантажити сертифікат")</f>
        <v>Завантажити сертифікат</v>
      </c>
    </row>
    <row r="1277" spans="1:4" x14ac:dyDescent="0.3">
      <c r="A1277" t="s">
        <v>2550</v>
      </c>
      <c r="B1277" t="s">
        <v>3888</v>
      </c>
      <c r="C1277" t="s">
        <v>2551</v>
      </c>
      <c r="D1277" t="str">
        <f>HYPERLINK("https://talan.bank.gov.ua/get-user-certificate/o1xrLwd1o-wchp6MuoxX","Завантажити сертифікат")</f>
        <v>Завантажити сертифікат</v>
      </c>
    </row>
    <row r="1278" spans="1:4" x14ac:dyDescent="0.3">
      <c r="A1278" t="s">
        <v>2552</v>
      </c>
      <c r="B1278" t="s">
        <v>3888</v>
      </c>
      <c r="C1278" t="s">
        <v>2553</v>
      </c>
      <c r="D1278" t="str">
        <f>HYPERLINK("https://talan.bank.gov.ua/get-user-certificate/o1xrLCtJlKvfR5jfBYls","Завантажити сертифікат")</f>
        <v>Завантажити сертифікат</v>
      </c>
    </row>
    <row r="1279" spans="1:4" x14ac:dyDescent="0.3">
      <c r="A1279" t="s">
        <v>2554</v>
      </c>
      <c r="B1279" t="s">
        <v>3888</v>
      </c>
      <c r="C1279" t="s">
        <v>2555</v>
      </c>
      <c r="D1279" t="str">
        <f>HYPERLINK("https://talan.bank.gov.ua/get-user-certificate/o1xrLXKPwz10mCmP8xmu","Завантажити сертифікат")</f>
        <v>Завантажити сертифікат</v>
      </c>
    </row>
    <row r="1280" spans="1:4" x14ac:dyDescent="0.3">
      <c r="A1280" t="s">
        <v>2556</v>
      </c>
      <c r="B1280" t="s">
        <v>3888</v>
      </c>
      <c r="C1280" t="s">
        <v>2557</v>
      </c>
      <c r="D1280" t="str">
        <f>HYPERLINK("https://talan.bank.gov.ua/get-user-certificate/o1xrLwTbGSbClV0JI2Im","Завантажити сертифікат")</f>
        <v>Завантажити сертифікат</v>
      </c>
    </row>
    <row r="1281" spans="1:4" x14ac:dyDescent="0.3">
      <c r="A1281" t="s">
        <v>2558</v>
      </c>
      <c r="B1281" t="s">
        <v>3888</v>
      </c>
      <c r="C1281" t="s">
        <v>2559</v>
      </c>
      <c r="D1281" t="str">
        <f>HYPERLINK("https://talan.bank.gov.ua/get-user-certificate/o1xrLu-7IUG-pOzYkIp6","Завантажити сертифікат")</f>
        <v>Завантажити сертифікат</v>
      </c>
    </row>
    <row r="1282" spans="1:4" x14ac:dyDescent="0.3">
      <c r="A1282" t="s">
        <v>2560</v>
      </c>
      <c r="B1282" t="s">
        <v>3888</v>
      </c>
      <c r="C1282" t="s">
        <v>2561</v>
      </c>
      <c r="D1282" t="str">
        <f>HYPERLINK("https://talan.bank.gov.ua/get-user-certificate/o1xrLh2vAC-nY6SNaGPj","Завантажити сертифікат")</f>
        <v>Завантажити сертифікат</v>
      </c>
    </row>
    <row r="1283" spans="1:4" x14ac:dyDescent="0.3">
      <c r="A1283" t="s">
        <v>2562</v>
      </c>
      <c r="B1283" t="s">
        <v>3888</v>
      </c>
      <c r="C1283" t="s">
        <v>2563</v>
      </c>
      <c r="D1283" t="str">
        <f>HYPERLINK("https://talan.bank.gov.ua/get-user-certificate/o1xrLSNVTIO6YRLRTIng","Завантажити сертифікат")</f>
        <v>Завантажити сертифікат</v>
      </c>
    </row>
    <row r="1284" spans="1:4" x14ac:dyDescent="0.3">
      <c r="A1284" t="s">
        <v>2564</v>
      </c>
      <c r="B1284" t="s">
        <v>3888</v>
      </c>
      <c r="C1284" t="s">
        <v>2565</v>
      </c>
      <c r="D1284" t="str">
        <f>HYPERLINK("https://talan.bank.gov.ua/get-user-certificate/o1xrLgIuBJrrnHuhnnn6","Завантажити сертифікат")</f>
        <v>Завантажити сертифікат</v>
      </c>
    </row>
    <row r="1285" spans="1:4" x14ac:dyDescent="0.3">
      <c r="A1285" t="s">
        <v>2566</v>
      </c>
      <c r="B1285" t="s">
        <v>3888</v>
      </c>
      <c r="C1285" t="s">
        <v>2567</v>
      </c>
      <c r="D1285" t="str">
        <f>HYPERLINK("https://talan.bank.gov.ua/get-user-certificate/o1xrLBKEIVtBNcdvhElG","Завантажити сертифікат")</f>
        <v>Завантажити сертифікат</v>
      </c>
    </row>
    <row r="1286" spans="1:4" x14ac:dyDescent="0.3">
      <c r="A1286" t="s">
        <v>2568</v>
      </c>
      <c r="B1286" t="s">
        <v>3888</v>
      </c>
      <c r="C1286" t="s">
        <v>2569</v>
      </c>
      <c r="D1286" t="str">
        <f>HYPERLINK("https://talan.bank.gov.ua/get-user-certificate/o1xrLeGCpa7N6g-KicgT","Завантажити сертифікат")</f>
        <v>Завантажити сертифікат</v>
      </c>
    </row>
    <row r="1287" spans="1:4" x14ac:dyDescent="0.3">
      <c r="A1287" t="s">
        <v>2570</v>
      </c>
      <c r="B1287" t="s">
        <v>3888</v>
      </c>
      <c r="C1287" t="s">
        <v>2571</v>
      </c>
      <c r="D1287" t="str">
        <f>HYPERLINK("https://talan.bank.gov.ua/get-user-certificate/o1xrLTHs95bdQ5KORZsq","Завантажити сертифікат")</f>
        <v>Завантажити сертифікат</v>
      </c>
    </row>
    <row r="1288" spans="1:4" x14ac:dyDescent="0.3">
      <c r="A1288" t="s">
        <v>2572</v>
      </c>
      <c r="B1288" t="s">
        <v>3888</v>
      </c>
      <c r="C1288" t="s">
        <v>2573</v>
      </c>
      <c r="D1288" t="str">
        <f>HYPERLINK("https://talan.bank.gov.ua/get-user-certificate/o1xrLm7NqdtUBpQWTs9S","Завантажити сертифікат")</f>
        <v>Завантажити сертифікат</v>
      </c>
    </row>
    <row r="1289" spans="1:4" x14ac:dyDescent="0.3">
      <c r="A1289" t="s">
        <v>2574</v>
      </c>
      <c r="B1289" t="s">
        <v>3888</v>
      </c>
      <c r="C1289" t="s">
        <v>2575</v>
      </c>
      <c r="D1289" t="str">
        <f>HYPERLINK("https://talan.bank.gov.ua/get-user-certificate/o1xrL_3y-QLVGIy-2OrU","Завантажити сертифікат")</f>
        <v>Завантажити сертифікат</v>
      </c>
    </row>
    <row r="1290" spans="1:4" x14ac:dyDescent="0.3">
      <c r="A1290" t="s">
        <v>2576</v>
      </c>
      <c r="B1290" t="s">
        <v>3888</v>
      </c>
      <c r="C1290" t="s">
        <v>2577</v>
      </c>
      <c r="D1290" t="str">
        <f>HYPERLINK("https://talan.bank.gov.ua/get-user-certificate/o1xrLhVxlG0GE-mTJhc1","Завантажити сертифікат")</f>
        <v>Завантажити сертифікат</v>
      </c>
    </row>
    <row r="1291" spans="1:4" x14ac:dyDescent="0.3">
      <c r="A1291" t="s">
        <v>2578</v>
      </c>
      <c r="B1291" t="s">
        <v>3888</v>
      </c>
      <c r="C1291" t="s">
        <v>2579</v>
      </c>
      <c r="D1291" t="str">
        <f>HYPERLINK("https://talan.bank.gov.ua/get-user-certificate/o1xrLrWakxUySreHCz00","Завантажити сертифікат")</f>
        <v>Завантажити сертифікат</v>
      </c>
    </row>
    <row r="1292" spans="1:4" x14ac:dyDescent="0.3">
      <c r="A1292" t="s">
        <v>2580</v>
      </c>
      <c r="B1292" t="s">
        <v>3888</v>
      </c>
      <c r="C1292" t="s">
        <v>2581</v>
      </c>
      <c r="D1292" t="str">
        <f>HYPERLINK("https://talan.bank.gov.ua/get-user-certificate/o1xrLW2RF-8vnFrPoD3f","Завантажити сертифікат")</f>
        <v>Завантажити сертифікат</v>
      </c>
    </row>
    <row r="1293" spans="1:4" x14ac:dyDescent="0.3">
      <c r="A1293" t="s">
        <v>2582</v>
      </c>
      <c r="B1293" t="s">
        <v>3888</v>
      </c>
      <c r="C1293" t="s">
        <v>2583</v>
      </c>
      <c r="D1293" t="str">
        <f>HYPERLINK("https://talan.bank.gov.ua/get-user-certificate/o1xrLjkgWbdBW412nYO9","Завантажити сертифікат")</f>
        <v>Завантажити сертифікат</v>
      </c>
    </row>
    <row r="1294" spans="1:4" x14ac:dyDescent="0.3">
      <c r="A1294" t="s">
        <v>2584</v>
      </c>
      <c r="B1294" t="s">
        <v>3888</v>
      </c>
      <c r="C1294" t="s">
        <v>2585</v>
      </c>
      <c r="D1294" t="str">
        <f>HYPERLINK("https://talan.bank.gov.ua/get-user-certificate/o1xrLZg8dFf7nC7_IxmQ","Завантажити сертифікат")</f>
        <v>Завантажити сертифікат</v>
      </c>
    </row>
    <row r="1295" spans="1:4" x14ac:dyDescent="0.3">
      <c r="A1295" t="s">
        <v>2586</v>
      </c>
      <c r="B1295" t="s">
        <v>3888</v>
      </c>
      <c r="C1295" t="s">
        <v>2587</v>
      </c>
      <c r="D1295" t="str">
        <f>HYPERLINK("https://talan.bank.gov.ua/get-user-certificate/o1xrLh7jO5wMUXF2S6LN","Завантажити сертифікат")</f>
        <v>Завантажити сертифікат</v>
      </c>
    </row>
    <row r="1296" spans="1:4" x14ac:dyDescent="0.3">
      <c r="A1296" t="s">
        <v>2588</v>
      </c>
      <c r="B1296" t="s">
        <v>3888</v>
      </c>
      <c r="C1296" t="s">
        <v>2589</v>
      </c>
      <c r="D1296" t="str">
        <f>HYPERLINK("https://talan.bank.gov.ua/get-user-certificate/o1xrLD8DFKr2poDXjJhK","Завантажити сертифікат")</f>
        <v>Завантажити сертифікат</v>
      </c>
    </row>
    <row r="1297" spans="1:4" x14ac:dyDescent="0.3">
      <c r="A1297" t="s">
        <v>2590</v>
      </c>
      <c r="B1297" t="s">
        <v>3888</v>
      </c>
      <c r="C1297" t="s">
        <v>2591</v>
      </c>
      <c r="D1297" t="str">
        <f>HYPERLINK("https://talan.bank.gov.ua/get-user-certificate/o1xrLTQ82uCJYvILbbZy","Завантажити сертифікат")</f>
        <v>Завантажити сертифікат</v>
      </c>
    </row>
    <row r="1298" spans="1:4" x14ac:dyDescent="0.3">
      <c r="A1298" t="s">
        <v>2592</v>
      </c>
      <c r="B1298" t="s">
        <v>3888</v>
      </c>
      <c r="C1298" t="s">
        <v>2593</v>
      </c>
      <c r="D1298" t="str">
        <f>HYPERLINK("https://talan.bank.gov.ua/get-user-certificate/o1xrL4cI71HImC-WoCJq","Завантажити сертифікат")</f>
        <v>Завантажити сертифікат</v>
      </c>
    </row>
    <row r="1299" spans="1:4" x14ac:dyDescent="0.3">
      <c r="A1299" t="s">
        <v>2594</v>
      </c>
      <c r="B1299" t="s">
        <v>3888</v>
      </c>
      <c r="C1299" t="s">
        <v>2595</v>
      </c>
      <c r="D1299" t="str">
        <f>HYPERLINK("https://talan.bank.gov.ua/get-user-certificate/o1xrLq1noYKrsrXu_SYN","Завантажити сертифікат")</f>
        <v>Завантажити сертифікат</v>
      </c>
    </row>
    <row r="1300" spans="1:4" x14ac:dyDescent="0.3">
      <c r="A1300" t="s">
        <v>2596</v>
      </c>
      <c r="B1300" t="s">
        <v>3888</v>
      </c>
      <c r="C1300" t="s">
        <v>2597</v>
      </c>
      <c r="D1300" t="str">
        <f>HYPERLINK("https://talan.bank.gov.ua/get-user-certificate/o1xrLbmV8oo8eUM9yw0K","Завантажити сертифікат")</f>
        <v>Завантажити сертифікат</v>
      </c>
    </row>
    <row r="1301" spans="1:4" x14ac:dyDescent="0.3">
      <c r="A1301" t="s">
        <v>2598</v>
      </c>
      <c r="B1301" t="s">
        <v>3888</v>
      </c>
      <c r="C1301" t="s">
        <v>2599</v>
      </c>
      <c r="D1301" t="str">
        <f>HYPERLINK("https://talan.bank.gov.ua/get-user-certificate/o1xrLIYrikJ6FGTH5cGu","Завантажити сертифікат")</f>
        <v>Завантажити сертифікат</v>
      </c>
    </row>
    <row r="1302" spans="1:4" x14ac:dyDescent="0.3">
      <c r="A1302" t="s">
        <v>2600</v>
      </c>
      <c r="B1302" t="s">
        <v>3888</v>
      </c>
      <c r="C1302" t="s">
        <v>2601</v>
      </c>
      <c r="D1302" t="str">
        <f>HYPERLINK("https://talan.bank.gov.ua/get-user-certificate/o1xrLTQDirfLEKsZ6Mwc","Завантажити сертифікат")</f>
        <v>Завантажити сертифікат</v>
      </c>
    </row>
    <row r="1303" spans="1:4" x14ac:dyDescent="0.3">
      <c r="A1303" t="s">
        <v>2602</v>
      </c>
      <c r="B1303" t="s">
        <v>3888</v>
      </c>
      <c r="C1303" t="s">
        <v>2603</v>
      </c>
      <c r="D1303" t="str">
        <f>HYPERLINK("https://talan.bank.gov.ua/get-user-certificate/o1xrLG3MCLuV6bTNrUjA","Завантажити сертифікат")</f>
        <v>Завантажити сертифікат</v>
      </c>
    </row>
    <row r="1304" spans="1:4" x14ac:dyDescent="0.3">
      <c r="A1304" t="s">
        <v>2604</v>
      </c>
      <c r="B1304" t="s">
        <v>3888</v>
      </c>
      <c r="C1304" t="s">
        <v>2605</v>
      </c>
      <c r="D1304" t="str">
        <f>HYPERLINK("https://talan.bank.gov.ua/get-user-certificate/o1xrL-bR24iAlwkiwZiM","Завантажити сертифікат")</f>
        <v>Завантажити сертифікат</v>
      </c>
    </row>
    <row r="1305" spans="1:4" x14ac:dyDescent="0.3">
      <c r="A1305" t="s">
        <v>2606</v>
      </c>
      <c r="B1305" t="s">
        <v>3888</v>
      </c>
      <c r="C1305" t="s">
        <v>2607</v>
      </c>
      <c r="D1305" t="str">
        <f>HYPERLINK("https://talan.bank.gov.ua/get-user-certificate/o1xrLuKzVyGWFSWw4mFV","Завантажити сертифікат")</f>
        <v>Завантажити сертифікат</v>
      </c>
    </row>
    <row r="1306" spans="1:4" x14ac:dyDescent="0.3">
      <c r="A1306" t="s">
        <v>2608</v>
      </c>
      <c r="B1306" t="s">
        <v>3888</v>
      </c>
      <c r="C1306" t="s">
        <v>2609</v>
      </c>
      <c r="D1306" t="str">
        <f>HYPERLINK("https://talan.bank.gov.ua/get-user-certificate/o1xrLMvKRUKZy0bAzXyC","Завантажити сертифікат")</f>
        <v>Завантажити сертифікат</v>
      </c>
    </row>
    <row r="1307" spans="1:4" x14ac:dyDescent="0.3">
      <c r="A1307" t="s">
        <v>2610</v>
      </c>
      <c r="B1307" t="s">
        <v>3888</v>
      </c>
      <c r="C1307" t="s">
        <v>2611</v>
      </c>
      <c r="D1307" t="str">
        <f>HYPERLINK("https://talan.bank.gov.ua/get-user-certificate/o1xrLafIdLHLyRrGDZz3","Завантажити сертифікат")</f>
        <v>Завантажити сертифікат</v>
      </c>
    </row>
    <row r="1308" spans="1:4" x14ac:dyDescent="0.3">
      <c r="A1308" t="s">
        <v>2612</v>
      </c>
      <c r="B1308" t="s">
        <v>3888</v>
      </c>
      <c r="C1308" t="s">
        <v>2613</v>
      </c>
      <c r="D1308" t="str">
        <f>HYPERLINK("https://talan.bank.gov.ua/get-user-certificate/o1xrLf3zg00SeBkuVTur","Завантажити сертифікат")</f>
        <v>Завантажити сертифікат</v>
      </c>
    </row>
    <row r="1309" spans="1:4" x14ac:dyDescent="0.3">
      <c r="A1309" t="s">
        <v>2614</v>
      </c>
      <c r="B1309" t="s">
        <v>3888</v>
      </c>
      <c r="C1309" t="s">
        <v>2615</v>
      </c>
      <c r="D1309" t="str">
        <f>HYPERLINK("https://talan.bank.gov.ua/get-user-certificate/o1xrLCUhejqZFR7eqlMs","Завантажити сертифікат")</f>
        <v>Завантажити сертифікат</v>
      </c>
    </row>
    <row r="1310" spans="1:4" x14ac:dyDescent="0.3">
      <c r="A1310" t="s">
        <v>2616</v>
      </c>
      <c r="B1310" t="s">
        <v>3888</v>
      </c>
      <c r="C1310" t="s">
        <v>2617</v>
      </c>
      <c r="D1310" t="str">
        <f>HYPERLINK("https://talan.bank.gov.ua/get-user-certificate/o1xrL5iZZbYqfFBUfWM_","Завантажити сертифікат")</f>
        <v>Завантажити сертифікат</v>
      </c>
    </row>
    <row r="1311" spans="1:4" x14ac:dyDescent="0.3">
      <c r="A1311" t="s">
        <v>2618</v>
      </c>
      <c r="B1311" t="s">
        <v>3888</v>
      </c>
      <c r="C1311" t="s">
        <v>2619</v>
      </c>
      <c r="D1311" t="str">
        <f>HYPERLINK("https://talan.bank.gov.ua/get-user-certificate/o1xrLVhlHwEBb4auTd_5","Завантажити сертифікат")</f>
        <v>Завантажити сертифікат</v>
      </c>
    </row>
    <row r="1312" spans="1:4" x14ac:dyDescent="0.3">
      <c r="A1312" t="s">
        <v>2620</v>
      </c>
      <c r="B1312" t="s">
        <v>3888</v>
      </c>
      <c r="C1312" t="s">
        <v>2621</v>
      </c>
      <c r="D1312" t="str">
        <f>HYPERLINK("https://talan.bank.gov.ua/get-user-certificate/o1xrLqxmIBlkDnH-JI0E","Завантажити сертифікат")</f>
        <v>Завантажити сертифікат</v>
      </c>
    </row>
    <row r="1313" spans="1:4" x14ac:dyDescent="0.3">
      <c r="A1313" t="s">
        <v>2622</v>
      </c>
      <c r="B1313" t="s">
        <v>3888</v>
      </c>
      <c r="C1313" t="s">
        <v>2623</v>
      </c>
      <c r="D1313" t="str">
        <f>HYPERLINK("https://talan.bank.gov.ua/get-user-certificate/o1xrLTU8l23Zb1f-CVMM","Завантажити сертифікат")</f>
        <v>Завантажити сертифікат</v>
      </c>
    </row>
    <row r="1314" spans="1:4" x14ac:dyDescent="0.3">
      <c r="A1314" t="s">
        <v>2624</v>
      </c>
      <c r="B1314" t="s">
        <v>3888</v>
      </c>
      <c r="C1314" t="s">
        <v>2625</v>
      </c>
      <c r="D1314" t="str">
        <f>HYPERLINK("https://talan.bank.gov.ua/get-user-certificate/o1xrLpg6_CqcOygxJ1-A","Завантажити сертифікат")</f>
        <v>Завантажити сертифікат</v>
      </c>
    </row>
    <row r="1315" spans="1:4" x14ac:dyDescent="0.3">
      <c r="A1315" t="s">
        <v>2626</v>
      </c>
      <c r="B1315" t="s">
        <v>3888</v>
      </c>
      <c r="C1315" t="s">
        <v>2627</v>
      </c>
      <c r="D1315" t="str">
        <f>HYPERLINK("https://talan.bank.gov.ua/get-user-certificate/o1xrL0pWuFKyGvUA7Kzy","Завантажити сертифікат")</f>
        <v>Завантажити сертифікат</v>
      </c>
    </row>
    <row r="1316" spans="1:4" x14ac:dyDescent="0.3">
      <c r="A1316" t="s">
        <v>2628</v>
      </c>
      <c r="B1316" t="s">
        <v>3888</v>
      </c>
      <c r="C1316" t="s">
        <v>2629</v>
      </c>
      <c r="D1316" t="str">
        <f>HYPERLINK("https://talan.bank.gov.ua/get-user-certificate/o1xrL9lBpt5mdJdOpgNT","Завантажити сертифікат")</f>
        <v>Завантажити сертифікат</v>
      </c>
    </row>
    <row r="1317" spans="1:4" x14ac:dyDescent="0.3">
      <c r="A1317" t="s">
        <v>2630</v>
      </c>
      <c r="B1317" t="s">
        <v>3888</v>
      </c>
      <c r="C1317" t="s">
        <v>2631</v>
      </c>
      <c r="D1317" t="str">
        <f>HYPERLINK("https://talan.bank.gov.ua/get-user-certificate/o1xrLhy-U-AfwaJZz0mU","Завантажити сертифікат")</f>
        <v>Завантажити сертифікат</v>
      </c>
    </row>
    <row r="1318" spans="1:4" x14ac:dyDescent="0.3">
      <c r="A1318" t="s">
        <v>2632</v>
      </c>
      <c r="B1318" t="s">
        <v>3888</v>
      </c>
      <c r="C1318" t="s">
        <v>2633</v>
      </c>
      <c r="D1318" t="str">
        <f>HYPERLINK("https://talan.bank.gov.ua/get-user-certificate/o1xrL1HHueMzjpie0x74","Завантажити сертифікат")</f>
        <v>Завантажити сертифікат</v>
      </c>
    </row>
    <row r="1319" spans="1:4" x14ac:dyDescent="0.3">
      <c r="A1319" t="s">
        <v>2634</v>
      </c>
      <c r="B1319" t="s">
        <v>3888</v>
      </c>
      <c r="C1319" t="s">
        <v>2635</v>
      </c>
      <c r="D1319" t="str">
        <f>HYPERLINK("https://talan.bank.gov.ua/get-user-certificate/o1xrL8eEtPBqcNkV2yoe","Завантажити сертифікат")</f>
        <v>Завантажити сертифікат</v>
      </c>
    </row>
    <row r="1320" spans="1:4" x14ac:dyDescent="0.3">
      <c r="A1320" t="s">
        <v>2636</v>
      </c>
      <c r="B1320" t="s">
        <v>3888</v>
      </c>
      <c r="C1320" t="s">
        <v>2637</v>
      </c>
      <c r="D1320" t="str">
        <f>HYPERLINK("https://talan.bank.gov.ua/get-user-certificate/o1xrLyfUXefGw_gSwrfk","Завантажити сертифікат")</f>
        <v>Завантажити сертифікат</v>
      </c>
    </row>
    <row r="1321" spans="1:4" x14ac:dyDescent="0.3">
      <c r="A1321" t="s">
        <v>2638</v>
      </c>
      <c r="B1321" t="s">
        <v>3888</v>
      </c>
      <c r="C1321" t="s">
        <v>2639</v>
      </c>
      <c r="D1321" t="str">
        <f>HYPERLINK("https://talan.bank.gov.ua/get-user-certificate/o1xrL7Pj1vctXYNcXBUb","Завантажити сертифікат")</f>
        <v>Завантажити сертифікат</v>
      </c>
    </row>
    <row r="1322" spans="1:4" x14ac:dyDescent="0.3">
      <c r="A1322" t="s">
        <v>2640</v>
      </c>
      <c r="B1322" t="s">
        <v>3888</v>
      </c>
      <c r="C1322" t="s">
        <v>2641</v>
      </c>
      <c r="D1322" t="str">
        <f>HYPERLINK("https://talan.bank.gov.ua/get-user-certificate/o1xrLEQ2N1aWQaDSNQst","Завантажити сертифікат")</f>
        <v>Завантажити сертифікат</v>
      </c>
    </row>
    <row r="1323" spans="1:4" x14ac:dyDescent="0.3">
      <c r="A1323" t="s">
        <v>2642</v>
      </c>
      <c r="B1323" t="s">
        <v>3888</v>
      </c>
      <c r="C1323" t="s">
        <v>2643</v>
      </c>
      <c r="D1323" t="str">
        <f>HYPERLINK("https://talan.bank.gov.ua/get-user-certificate/o1xrLZM5hd2dVgNpoNv4","Завантажити сертифікат")</f>
        <v>Завантажити сертифікат</v>
      </c>
    </row>
    <row r="1324" spans="1:4" x14ac:dyDescent="0.3">
      <c r="A1324" t="s">
        <v>2644</v>
      </c>
      <c r="B1324" t="s">
        <v>3888</v>
      </c>
      <c r="C1324" t="s">
        <v>2645</v>
      </c>
      <c r="D1324" t="str">
        <f>HYPERLINK("https://talan.bank.gov.ua/get-user-certificate/o1xrLNTOZxSn52GN3iDi","Завантажити сертифікат")</f>
        <v>Завантажити сертифікат</v>
      </c>
    </row>
    <row r="1325" spans="1:4" x14ac:dyDescent="0.3">
      <c r="A1325" t="s">
        <v>2646</v>
      </c>
      <c r="B1325" t="s">
        <v>3888</v>
      </c>
      <c r="C1325" t="s">
        <v>2647</v>
      </c>
      <c r="D1325" t="str">
        <f>HYPERLINK("https://talan.bank.gov.ua/get-user-certificate/o1xrLinu-1pPL1m3u4fk","Завантажити сертифікат")</f>
        <v>Завантажити сертифікат</v>
      </c>
    </row>
    <row r="1326" spans="1:4" x14ac:dyDescent="0.3">
      <c r="A1326" t="s">
        <v>2648</v>
      </c>
      <c r="B1326" t="s">
        <v>3888</v>
      </c>
      <c r="C1326" t="s">
        <v>2649</v>
      </c>
      <c r="D1326" t="str">
        <f>HYPERLINK("https://talan.bank.gov.ua/get-user-certificate/o1xrLOyMjpQ7WC57o6D_","Завантажити сертифікат")</f>
        <v>Завантажити сертифікат</v>
      </c>
    </row>
    <row r="1327" spans="1:4" x14ac:dyDescent="0.3">
      <c r="A1327" t="s">
        <v>2650</v>
      </c>
      <c r="B1327" t="s">
        <v>3888</v>
      </c>
      <c r="C1327" t="s">
        <v>2651</v>
      </c>
      <c r="D1327" t="str">
        <f>HYPERLINK("https://talan.bank.gov.ua/get-user-certificate/o1xrLknILe1L5EHalFue","Завантажити сертифікат")</f>
        <v>Завантажити сертифікат</v>
      </c>
    </row>
    <row r="1328" spans="1:4" x14ac:dyDescent="0.3">
      <c r="A1328" t="s">
        <v>2652</v>
      </c>
      <c r="B1328" t="s">
        <v>3888</v>
      </c>
      <c r="C1328" t="s">
        <v>2653</v>
      </c>
      <c r="D1328" t="str">
        <f>HYPERLINK("https://talan.bank.gov.ua/get-user-certificate/o1xrLf1gQVHp2d5Gz17W","Завантажити сертифікат")</f>
        <v>Завантажити сертифікат</v>
      </c>
    </row>
    <row r="1329" spans="1:4" x14ac:dyDescent="0.3">
      <c r="A1329" t="s">
        <v>2654</v>
      </c>
      <c r="B1329" t="s">
        <v>3888</v>
      </c>
      <c r="C1329" t="s">
        <v>2655</v>
      </c>
      <c r="D1329" t="str">
        <f>HYPERLINK("https://talan.bank.gov.ua/get-user-certificate/o1xrLP-qS38aEg_q9v2E","Завантажити сертифікат")</f>
        <v>Завантажити сертифікат</v>
      </c>
    </row>
    <row r="1330" spans="1:4" x14ac:dyDescent="0.3">
      <c r="A1330" t="s">
        <v>2656</v>
      </c>
      <c r="B1330" t="s">
        <v>3888</v>
      </c>
      <c r="C1330" t="s">
        <v>2657</v>
      </c>
      <c r="D1330" t="str">
        <f>HYPERLINK("https://talan.bank.gov.ua/get-user-certificate/o1xrLBJXbnKesJhyJLl4","Завантажити сертифікат")</f>
        <v>Завантажити сертифікат</v>
      </c>
    </row>
    <row r="1331" spans="1:4" x14ac:dyDescent="0.3">
      <c r="A1331" t="s">
        <v>2658</v>
      </c>
      <c r="B1331" t="s">
        <v>3888</v>
      </c>
      <c r="C1331" t="s">
        <v>2659</v>
      </c>
      <c r="D1331" t="str">
        <f>HYPERLINK("https://talan.bank.gov.ua/get-user-certificate/o1xrLamM_jfZDOEudHRC","Завантажити сертифікат")</f>
        <v>Завантажити сертифікат</v>
      </c>
    </row>
    <row r="1332" spans="1:4" x14ac:dyDescent="0.3">
      <c r="A1332" t="s">
        <v>2660</v>
      </c>
      <c r="B1332" t="s">
        <v>3888</v>
      </c>
      <c r="C1332" t="s">
        <v>2661</v>
      </c>
      <c r="D1332" t="str">
        <f>HYPERLINK("https://talan.bank.gov.ua/get-user-certificate/o1xrL8_0XVqIa81x22er","Завантажити сертифікат")</f>
        <v>Завантажити сертифікат</v>
      </c>
    </row>
    <row r="1333" spans="1:4" x14ac:dyDescent="0.3">
      <c r="A1333" t="s">
        <v>2662</v>
      </c>
      <c r="B1333" t="s">
        <v>3888</v>
      </c>
      <c r="C1333" t="s">
        <v>2663</v>
      </c>
      <c r="D1333" t="str">
        <f>HYPERLINK("https://talan.bank.gov.ua/get-user-certificate/o1xrLMkzDoRX-xKgEmh4","Завантажити сертифікат")</f>
        <v>Завантажити сертифікат</v>
      </c>
    </row>
    <row r="1334" spans="1:4" x14ac:dyDescent="0.3">
      <c r="A1334" t="s">
        <v>2664</v>
      </c>
      <c r="B1334" t="s">
        <v>3888</v>
      </c>
      <c r="C1334" t="s">
        <v>2665</v>
      </c>
      <c r="D1334" t="str">
        <f>HYPERLINK("https://talan.bank.gov.ua/get-user-certificate/o1xrL9dk1afvvH9YMwkd","Завантажити сертифікат")</f>
        <v>Завантажити сертифікат</v>
      </c>
    </row>
    <row r="1335" spans="1:4" x14ac:dyDescent="0.3">
      <c r="A1335" t="s">
        <v>2666</v>
      </c>
      <c r="B1335" t="s">
        <v>3888</v>
      </c>
      <c r="C1335" t="s">
        <v>2667</v>
      </c>
      <c r="D1335" t="str">
        <f>HYPERLINK("https://talan.bank.gov.ua/get-user-certificate/o1xrLSFMicU4sEXYj3Bd","Завантажити сертифікат")</f>
        <v>Завантажити сертифікат</v>
      </c>
    </row>
    <row r="1336" spans="1:4" x14ac:dyDescent="0.3">
      <c r="A1336" t="s">
        <v>2668</v>
      </c>
      <c r="B1336" t="s">
        <v>3888</v>
      </c>
      <c r="C1336" t="s">
        <v>2669</v>
      </c>
      <c r="D1336" t="str">
        <f>HYPERLINK("https://talan.bank.gov.ua/get-user-certificate/o1xrL_jbGcqNQDrEs4-i","Завантажити сертифікат")</f>
        <v>Завантажити сертифікат</v>
      </c>
    </row>
    <row r="1337" spans="1:4" x14ac:dyDescent="0.3">
      <c r="A1337" t="s">
        <v>2670</v>
      </c>
      <c r="B1337" t="s">
        <v>3888</v>
      </c>
      <c r="C1337" t="s">
        <v>2671</v>
      </c>
      <c r="D1337" t="str">
        <f>HYPERLINK("https://talan.bank.gov.ua/get-user-certificate/o1xrLUNuEc2jz6S5sg2U","Завантажити сертифікат")</f>
        <v>Завантажити сертифікат</v>
      </c>
    </row>
    <row r="1338" spans="1:4" x14ac:dyDescent="0.3">
      <c r="A1338" t="s">
        <v>2672</v>
      </c>
      <c r="B1338" t="s">
        <v>3888</v>
      </c>
      <c r="C1338" t="s">
        <v>2673</v>
      </c>
      <c r="D1338" t="str">
        <f>HYPERLINK("https://talan.bank.gov.ua/get-user-certificate/o1xrLEO9Jgreq4HuhPO-","Завантажити сертифікат")</f>
        <v>Завантажити сертифікат</v>
      </c>
    </row>
    <row r="1339" spans="1:4" x14ac:dyDescent="0.3">
      <c r="A1339" t="s">
        <v>2674</v>
      </c>
      <c r="B1339" t="s">
        <v>3888</v>
      </c>
      <c r="C1339" t="s">
        <v>2675</v>
      </c>
      <c r="D1339" t="str">
        <f>HYPERLINK("https://talan.bank.gov.ua/get-user-certificate/o1xrLn1LHuqsXkWM0GHx","Завантажити сертифікат")</f>
        <v>Завантажити сертифікат</v>
      </c>
    </row>
    <row r="1340" spans="1:4" x14ac:dyDescent="0.3">
      <c r="A1340" t="s">
        <v>2676</v>
      </c>
      <c r="B1340" t="s">
        <v>3888</v>
      </c>
      <c r="C1340" t="s">
        <v>2677</v>
      </c>
      <c r="D1340" t="str">
        <f>HYPERLINK("https://talan.bank.gov.ua/get-user-certificate/o1xrLF91GpUO3Fadl8c5","Завантажити сертифікат")</f>
        <v>Завантажити сертифікат</v>
      </c>
    </row>
    <row r="1341" spans="1:4" x14ac:dyDescent="0.3">
      <c r="A1341" t="s">
        <v>2678</v>
      </c>
      <c r="B1341" t="s">
        <v>3888</v>
      </c>
      <c r="C1341" t="s">
        <v>2679</v>
      </c>
      <c r="D1341" t="str">
        <f>HYPERLINK("https://talan.bank.gov.ua/get-user-certificate/o1xrLd2u1tM2PrxQ5ODM","Завантажити сертифікат")</f>
        <v>Завантажити сертифікат</v>
      </c>
    </row>
    <row r="1342" spans="1:4" x14ac:dyDescent="0.3">
      <c r="A1342" t="s">
        <v>2680</v>
      </c>
      <c r="B1342" t="s">
        <v>3888</v>
      </c>
      <c r="C1342" t="s">
        <v>2681</v>
      </c>
      <c r="D1342" t="str">
        <f>HYPERLINK("https://talan.bank.gov.ua/get-user-certificate/o1xrLlektQ8t5xXdDkKf","Завантажити сертифікат")</f>
        <v>Завантажити сертифікат</v>
      </c>
    </row>
    <row r="1343" spans="1:4" x14ac:dyDescent="0.3">
      <c r="A1343" t="s">
        <v>2682</v>
      </c>
      <c r="B1343" t="s">
        <v>3888</v>
      </c>
      <c r="C1343" t="s">
        <v>2683</v>
      </c>
      <c r="D1343" t="str">
        <f>HYPERLINK("https://talan.bank.gov.ua/get-user-certificate/o1xrLOBiGTeX5O3ZQLE7","Завантажити сертифікат")</f>
        <v>Завантажити сертифікат</v>
      </c>
    </row>
    <row r="1344" spans="1:4" x14ac:dyDescent="0.3">
      <c r="A1344" t="s">
        <v>2684</v>
      </c>
      <c r="B1344" t="s">
        <v>3888</v>
      </c>
      <c r="C1344" t="s">
        <v>2685</v>
      </c>
      <c r="D1344" t="str">
        <f>HYPERLINK("https://talan.bank.gov.ua/get-user-certificate/o1xrLF23we6ud5p7_38W","Завантажити сертифікат")</f>
        <v>Завантажити сертифікат</v>
      </c>
    </row>
    <row r="1345" spans="1:4" x14ac:dyDescent="0.3">
      <c r="A1345" t="s">
        <v>2686</v>
      </c>
      <c r="B1345" t="s">
        <v>3888</v>
      </c>
      <c r="C1345" t="s">
        <v>2687</v>
      </c>
      <c r="D1345" t="str">
        <f>HYPERLINK("https://talan.bank.gov.ua/get-user-certificate/o1xrLxiFrrdZ2n3dWDXC","Завантажити сертифікат")</f>
        <v>Завантажити сертифікат</v>
      </c>
    </row>
    <row r="1346" spans="1:4" x14ac:dyDescent="0.3">
      <c r="A1346" t="s">
        <v>2688</v>
      </c>
      <c r="B1346" t="s">
        <v>3888</v>
      </c>
      <c r="C1346" t="s">
        <v>2689</v>
      </c>
      <c r="D1346" t="str">
        <f>HYPERLINK("https://talan.bank.gov.ua/get-user-certificate/o1xrLb0qlgMpMf0j3Cxq","Завантажити сертифікат")</f>
        <v>Завантажити сертифікат</v>
      </c>
    </row>
    <row r="1347" spans="1:4" x14ac:dyDescent="0.3">
      <c r="A1347" t="s">
        <v>2690</v>
      </c>
      <c r="B1347" t="s">
        <v>3888</v>
      </c>
      <c r="C1347" t="s">
        <v>2691</v>
      </c>
      <c r="D1347" t="str">
        <f>HYPERLINK("https://talan.bank.gov.ua/get-user-certificate/o1xrLPwpxOCutOauGk7a","Завантажити сертифікат")</f>
        <v>Завантажити сертифікат</v>
      </c>
    </row>
    <row r="1348" spans="1:4" x14ac:dyDescent="0.3">
      <c r="A1348" t="s">
        <v>2692</v>
      </c>
      <c r="B1348" t="s">
        <v>3888</v>
      </c>
      <c r="C1348" t="s">
        <v>2693</v>
      </c>
      <c r="D1348" t="str">
        <f>HYPERLINK("https://talan.bank.gov.ua/get-user-certificate/o1xrLjN4yv5Ak85Ok2La","Завантажити сертифікат")</f>
        <v>Завантажити сертифікат</v>
      </c>
    </row>
    <row r="1349" spans="1:4" x14ac:dyDescent="0.3">
      <c r="A1349" t="s">
        <v>2694</v>
      </c>
      <c r="B1349" t="s">
        <v>3888</v>
      </c>
      <c r="C1349" t="s">
        <v>2695</v>
      </c>
      <c r="D1349" t="str">
        <f>HYPERLINK("https://talan.bank.gov.ua/get-user-certificate/o1xrLDQAlvBIQEVvRkEC","Завантажити сертифікат")</f>
        <v>Завантажити сертифікат</v>
      </c>
    </row>
    <row r="1350" spans="1:4" x14ac:dyDescent="0.3">
      <c r="A1350" t="s">
        <v>2696</v>
      </c>
      <c r="B1350" t="s">
        <v>3888</v>
      </c>
      <c r="C1350" t="s">
        <v>2697</v>
      </c>
      <c r="D1350" t="str">
        <f>HYPERLINK("https://talan.bank.gov.ua/get-user-certificate/o1xrLSI3xekLFUQZvKK0","Завантажити сертифікат")</f>
        <v>Завантажити сертифікат</v>
      </c>
    </row>
    <row r="1351" spans="1:4" x14ac:dyDescent="0.3">
      <c r="A1351" t="s">
        <v>2698</v>
      </c>
      <c r="B1351" t="s">
        <v>3888</v>
      </c>
      <c r="C1351" t="s">
        <v>2699</v>
      </c>
      <c r="D1351" t="str">
        <f>HYPERLINK("https://talan.bank.gov.ua/get-user-certificate/o1xrLm5m78EkwiLPvOvx","Завантажити сертифікат")</f>
        <v>Завантажити сертифікат</v>
      </c>
    </row>
    <row r="1352" spans="1:4" x14ac:dyDescent="0.3">
      <c r="A1352" t="s">
        <v>2700</v>
      </c>
      <c r="B1352" t="s">
        <v>3888</v>
      </c>
      <c r="C1352" t="s">
        <v>2701</v>
      </c>
      <c r="D1352" t="str">
        <f>HYPERLINK("https://talan.bank.gov.ua/get-user-certificate/o1xrLbGTInIX-5aflXDM","Завантажити сертифікат")</f>
        <v>Завантажити сертифікат</v>
      </c>
    </row>
    <row r="1353" spans="1:4" x14ac:dyDescent="0.3">
      <c r="A1353" t="s">
        <v>2702</v>
      </c>
      <c r="B1353" t="s">
        <v>3888</v>
      </c>
      <c r="C1353" t="s">
        <v>2703</v>
      </c>
      <c r="D1353" t="str">
        <f>HYPERLINK("https://talan.bank.gov.ua/get-user-certificate/o1xrL25vtQR3PsPWqpRD","Завантажити сертифікат")</f>
        <v>Завантажити сертифікат</v>
      </c>
    </row>
    <row r="1354" spans="1:4" x14ac:dyDescent="0.3">
      <c r="A1354" t="s">
        <v>2704</v>
      </c>
      <c r="B1354" t="s">
        <v>3888</v>
      </c>
      <c r="C1354" t="s">
        <v>2705</v>
      </c>
      <c r="D1354" t="str">
        <f>HYPERLINK("https://talan.bank.gov.ua/get-user-certificate/o1xrL0qkyAqthcxUjgtc","Завантажити сертифікат")</f>
        <v>Завантажити сертифікат</v>
      </c>
    </row>
    <row r="1355" spans="1:4" x14ac:dyDescent="0.3">
      <c r="A1355" t="s">
        <v>2706</v>
      </c>
      <c r="B1355" t="s">
        <v>3888</v>
      </c>
      <c r="C1355" t="s">
        <v>2707</v>
      </c>
      <c r="D1355" t="str">
        <f>HYPERLINK("https://talan.bank.gov.ua/get-user-certificate/o1xrLyYzAxwoy61H_6mc","Завантажити сертифікат")</f>
        <v>Завантажити сертифікат</v>
      </c>
    </row>
    <row r="1356" spans="1:4" x14ac:dyDescent="0.3">
      <c r="A1356" t="s">
        <v>2708</v>
      </c>
      <c r="B1356" t="s">
        <v>3888</v>
      </c>
      <c r="C1356" t="s">
        <v>2709</v>
      </c>
      <c r="D1356" t="str">
        <f>HYPERLINK("https://talan.bank.gov.ua/get-user-certificate/o1xrLqHTB4XJHZUUZ2pz","Завантажити сертифікат")</f>
        <v>Завантажити сертифікат</v>
      </c>
    </row>
    <row r="1357" spans="1:4" x14ac:dyDescent="0.3">
      <c r="A1357" t="s">
        <v>2710</v>
      </c>
      <c r="B1357" t="s">
        <v>3888</v>
      </c>
      <c r="C1357" t="s">
        <v>2711</v>
      </c>
      <c r="D1357" t="str">
        <f>HYPERLINK("https://talan.bank.gov.ua/get-user-certificate/o1xrL5DeT7uy-eT2h-PI","Завантажити сертифікат")</f>
        <v>Завантажити сертифікат</v>
      </c>
    </row>
    <row r="1358" spans="1:4" x14ac:dyDescent="0.3">
      <c r="A1358" t="s">
        <v>2712</v>
      </c>
      <c r="B1358" t="s">
        <v>3888</v>
      </c>
      <c r="C1358" t="s">
        <v>2713</v>
      </c>
      <c r="D1358" t="str">
        <f>HYPERLINK("https://talan.bank.gov.ua/get-user-certificate/o1xrLsIpIlZkEB9MTVxl","Завантажити сертифікат")</f>
        <v>Завантажити сертифікат</v>
      </c>
    </row>
    <row r="1359" spans="1:4" x14ac:dyDescent="0.3">
      <c r="A1359" t="s">
        <v>2714</v>
      </c>
      <c r="B1359" t="s">
        <v>3888</v>
      </c>
      <c r="C1359" t="s">
        <v>2715</v>
      </c>
      <c r="D1359" t="str">
        <f>HYPERLINK("https://talan.bank.gov.ua/get-user-certificate/o1xrLyCmw6NsdH-qXGC-","Завантажити сертифікат")</f>
        <v>Завантажити сертифікат</v>
      </c>
    </row>
    <row r="1360" spans="1:4" x14ac:dyDescent="0.3">
      <c r="A1360" t="s">
        <v>2716</v>
      </c>
      <c r="B1360" t="s">
        <v>3888</v>
      </c>
      <c r="C1360" t="s">
        <v>2717</v>
      </c>
      <c r="D1360" t="str">
        <f>HYPERLINK("https://talan.bank.gov.ua/get-user-certificate/o1xrL64SfQjMvoWye97a","Завантажити сертифікат")</f>
        <v>Завантажити сертифікат</v>
      </c>
    </row>
    <row r="1361" spans="1:4" x14ac:dyDescent="0.3">
      <c r="A1361" t="s">
        <v>2718</v>
      </c>
      <c r="B1361" t="s">
        <v>3888</v>
      </c>
      <c r="C1361" t="s">
        <v>2719</v>
      </c>
      <c r="D1361" t="str">
        <f>HYPERLINK("https://talan.bank.gov.ua/get-user-certificate/o1xrLzCMN7PeOulnvMZp","Завантажити сертифікат")</f>
        <v>Завантажити сертифікат</v>
      </c>
    </row>
    <row r="1362" spans="1:4" x14ac:dyDescent="0.3">
      <c r="A1362" t="s">
        <v>2720</v>
      </c>
      <c r="B1362" t="s">
        <v>3888</v>
      </c>
      <c r="C1362" t="s">
        <v>2721</v>
      </c>
      <c r="D1362" t="str">
        <f>HYPERLINK("https://talan.bank.gov.ua/get-user-certificate/o1xrL2XA3543UWQbnPvR","Завантажити сертифікат")</f>
        <v>Завантажити сертифікат</v>
      </c>
    </row>
    <row r="1363" spans="1:4" x14ac:dyDescent="0.3">
      <c r="A1363" t="s">
        <v>2722</v>
      </c>
      <c r="B1363" t="s">
        <v>3888</v>
      </c>
      <c r="C1363" t="s">
        <v>2723</v>
      </c>
      <c r="D1363" t="str">
        <f>HYPERLINK("https://talan.bank.gov.ua/get-user-certificate/o1xrLvOjTKHGhaYLvaFS","Завантажити сертифікат")</f>
        <v>Завантажити сертифікат</v>
      </c>
    </row>
    <row r="1364" spans="1:4" x14ac:dyDescent="0.3">
      <c r="A1364" t="s">
        <v>2724</v>
      </c>
      <c r="B1364" t="s">
        <v>3888</v>
      </c>
      <c r="C1364" t="s">
        <v>2725</v>
      </c>
      <c r="D1364" t="str">
        <f>HYPERLINK("https://talan.bank.gov.ua/get-user-certificate/o1xrLn-zwoHjb1hxlCky","Завантажити сертифікат")</f>
        <v>Завантажити сертифікат</v>
      </c>
    </row>
    <row r="1365" spans="1:4" x14ac:dyDescent="0.3">
      <c r="A1365" t="s">
        <v>2726</v>
      </c>
      <c r="B1365" t="s">
        <v>3888</v>
      </c>
      <c r="C1365" t="s">
        <v>2727</v>
      </c>
      <c r="D1365" t="str">
        <f>HYPERLINK("https://talan.bank.gov.ua/get-user-certificate/o1xrLpbru1AvM9olkM8Q","Завантажити сертифікат")</f>
        <v>Завантажити сертифікат</v>
      </c>
    </row>
    <row r="1366" spans="1:4" x14ac:dyDescent="0.3">
      <c r="A1366" t="s">
        <v>2728</v>
      </c>
      <c r="B1366" t="s">
        <v>3888</v>
      </c>
      <c r="C1366" t="s">
        <v>2729</v>
      </c>
      <c r="D1366" t="str">
        <f>HYPERLINK("https://talan.bank.gov.ua/get-user-certificate/o1xrL9tzu2_hjk0sTWw2","Завантажити сертифікат")</f>
        <v>Завантажити сертифікат</v>
      </c>
    </row>
    <row r="1367" spans="1:4" x14ac:dyDescent="0.3">
      <c r="A1367" t="s">
        <v>2730</v>
      </c>
      <c r="B1367" t="s">
        <v>3888</v>
      </c>
      <c r="C1367" t="s">
        <v>2731</v>
      </c>
      <c r="D1367" t="str">
        <f>HYPERLINK("https://talan.bank.gov.ua/get-user-certificate/o1xrLuFz5-YFr26FnLRA","Завантажити сертифікат")</f>
        <v>Завантажити сертифікат</v>
      </c>
    </row>
    <row r="1368" spans="1:4" x14ac:dyDescent="0.3">
      <c r="A1368" t="s">
        <v>2732</v>
      </c>
      <c r="B1368" t="s">
        <v>3888</v>
      </c>
      <c r="C1368" t="s">
        <v>2733</v>
      </c>
      <c r="D1368" t="str">
        <f>HYPERLINK("https://talan.bank.gov.ua/get-user-certificate/o1xrLBye1P7qAsfRHbET","Завантажити сертифікат")</f>
        <v>Завантажити сертифікат</v>
      </c>
    </row>
    <row r="1369" spans="1:4" x14ac:dyDescent="0.3">
      <c r="A1369" t="s">
        <v>2734</v>
      </c>
      <c r="B1369" t="s">
        <v>3888</v>
      </c>
      <c r="C1369" t="s">
        <v>2735</v>
      </c>
      <c r="D1369" t="str">
        <f>HYPERLINK("https://talan.bank.gov.ua/get-user-certificate/o1xrLmDfyaW6vo0Yyyp1","Завантажити сертифікат")</f>
        <v>Завантажити сертифікат</v>
      </c>
    </row>
    <row r="1370" spans="1:4" x14ac:dyDescent="0.3">
      <c r="A1370" t="s">
        <v>2736</v>
      </c>
      <c r="B1370" t="s">
        <v>3888</v>
      </c>
      <c r="C1370" t="s">
        <v>2737</v>
      </c>
      <c r="D1370" t="str">
        <f>HYPERLINK("https://talan.bank.gov.ua/get-user-certificate/o1xrLt_MegCQ4z7lcotq","Завантажити сертифікат")</f>
        <v>Завантажити сертифікат</v>
      </c>
    </row>
    <row r="1371" spans="1:4" x14ac:dyDescent="0.3">
      <c r="A1371" t="s">
        <v>2738</v>
      </c>
      <c r="B1371" t="s">
        <v>3888</v>
      </c>
      <c r="C1371" t="s">
        <v>2739</v>
      </c>
      <c r="D1371" t="str">
        <f>HYPERLINK("https://talan.bank.gov.ua/get-user-certificate/o1xrL2k-RKXrgnGwRpZM","Завантажити сертифікат")</f>
        <v>Завантажити сертифікат</v>
      </c>
    </row>
    <row r="1372" spans="1:4" x14ac:dyDescent="0.3">
      <c r="A1372" t="s">
        <v>2740</v>
      </c>
      <c r="B1372" t="s">
        <v>3888</v>
      </c>
      <c r="C1372" t="s">
        <v>2741</v>
      </c>
      <c r="D1372" t="str">
        <f>HYPERLINK("https://talan.bank.gov.ua/get-user-certificate/o1xrLQ0a3dF4RwvxlnLx","Завантажити сертифікат")</f>
        <v>Завантажити сертифікат</v>
      </c>
    </row>
    <row r="1373" spans="1:4" x14ac:dyDescent="0.3">
      <c r="A1373" t="s">
        <v>2742</v>
      </c>
      <c r="B1373" t="s">
        <v>3888</v>
      </c>
      <c r="C1373" t="s">
        <v>2743</v>
      </c>
      <c r="D1373" t="str">
        <f>HYPERLINK("https://talan.bank.gov.ua/get-user-certificate/o1xrLAXtXs4-SKWO8Srh","Завантажити сертифікат")</f>
        <v>Завантажити сертифікат</v>
      </c>
    </row>
    <row r="1374" spans="1:4" x14ac:dyDescent="0.3">
      <c r="A1374" t="s">
        <v>2744</v>
      </c>
      <c r="B1374" t="s">
        <v>3888</v>
      </c>
      <c r="C1374" t="s">
        <v>2745</v>
      </c>
      <c r="D1374" t="str">
        <f>HYPERLINK("https://talan.bank.gov.ua/get-user-certificate/o1xrLSeEG7Ohjvjfa4Vp","Завантажити сертифікат")</f>
        <v>Завантажити сертифікат</v>
      </c>
    </row>
    <row r="1375" spans="1:4" x14ac:dyDescent="0.3">
      <c r="A1375" t="s">
        <v>2746</v>
      </c>
      <c r="B1375" t="s">
        <v>3888</v>
      </c>
      <c r="C1375" t="s">
        <v>2747</v>
      </c>
      <c r="D1375" t="str">
        <f>HYPERLINK("https://talan.bank.gov.ua/get-user-certificate/o1xrLnlncRVDC2frCh6k","Завантажити сертифікат")</f>
        <v>Завантажити сертифікат</v>
      </c>
    </row>
    <row r="1376" spans="1:4" x14ac:dyDescent="0.3">
      <c r="A1376" t="s">
        <v>2748</v>
      </c>
      <c r="B1376" t="s">
        <v>3888</v>
      </c>
      <c r="C1376" t="s">
        <v>2749</v>
      </c>
      <c r="D1376" t="str">
        <f>HYPERLINK("https://talan.bank.gov.ua/get-user-certificate/o1xrLOJM6C3-STlmCRZQ","Завантажити сертифікат")</f>
        <v>Завантажити сертифікат</v>
      </c>
    </row>
    <row r="1377" spans="1:4" x14ac:dyDescent="0.3">
      <c r="A1377" t="s">
        <v>2750</v>
      </c>
      <c r="B1377" t="s">
        <v>3888</v>
      </c>
      <c r="C1377" t="s">
        <v>2751</v>
      </c>
      <c r="D1377" t="str">
        <f>HYPERLINK("https://talan.bank.gov.ua/get-user-certificate/o1xrL4zqZL966BFYbJ5x","Завантажити сертифікат")</f>
        <v>Завантажити сертифікат</v>
      </c>
    </row>
    <row r="1378" spans="1:4" x14ac:dyDescent="0.3">
      <c r="A1378" t="s">
        <v>2752</v>
      </c>
      <c r="B1378" t="s">
        <v>3888</v>
      </c>
      <c r="C1378" t="s">
        <v>2753</v>
      </c>
      <c r="D1378" t="str">
        <f>HYPERLINK("https://talan.bank.gov.ua/get-user-certificate/o1xrLrmT3bUul0cELqcI","Завантажити сертифікат")</f>
        <v>Завантажити сертифікат</v>
      </c>
    </row>
    <row r="1379" spans="1:4" x14ac:dyDescent="0.3">
      <c r="A1379" t="s">
        <v>2754</v>
      </c>
      <c r="B1379" t="s">
        <v>3888</v>
      </c>
      <c r="C1379" t="s">
        <v>2755</v>
      </c>
      <c r="D1379" t="str">
        <f>HYPERLINK("https://talan.bank.gov.ua/get-user-certificate/o1xrLpujhrzRFPEokT45","Завантажити сертифікат")</f>
        <v>Завантажити сертифікат</v>
      </c>
    </row>
    <row r="1380" spans="1:4" x14ac:dyDescent="0.3">
      <c r="A1380" t="s">
        <v>2756</v>
      </c>
      <c r="B1380" t="s">
        <v>3888</v>
      </c>
      <c r="C1380" t="s">
        <v>2757</v>
      </c>
      <c r="D1380" t="str">
        <f>HYPERLINK("https://talan.bank.gov.ua/get-user-certificate/o1xrLHgsQL6JvfntLg7M","Завантажити сертифікат")</f>
        <v>Завантажити сертифікат</v>
      </c>
    </row>
    <row r="1381" spans="1:4" x14ac:dyDescent="0.3">
      <c r="A1381" t="s">
        <v>2758</v>
      </c>
      <c r="B1381" t="s">
        <v>3888</v>
      </c>
      <c r="C1381" t="s">
        <v>2759</v>
      </c>
      <c r="D1381" t="str">
        <f>HYPERLINK("https://talan.bank.gov.ua/get-user-certificate/o1xrLr8_HhZrJ8L13uab","Завантажити сертифікат")</f>
        <v>Завантажити сертифікат</v>
      </c>
    </row>
    <row r="1382" spans="1:4" x14ac:dyDescent="0.3">
      <c r="A1382" t="s">
        <v>2760</v>
      </c>
      <c r="B1382" t="s">
        <v>3888</v>
      </c>
      <c r="C1382" t="s">
        <v>2761</v>
      </c>
      <c r="D1382" t="str">
        <f>HYPERLINK("https://talan.bank.gov.ua/get-user-certificate/o1xrLw9nB1w5dqF_MAde","Завантажити сертифікат")</f>
        <v>Завантажити сертифікат</v>
      </c>
    </row>
    <row r="1383" spans="1:4" x14ac:dyDescent="0.3">
      <c r="A1383" t="s">
        <v>2762</v>
      </c>
      <c r="B1383" t="s">
        <v>3888</v>
      </c>
      <c r="C1383" t="s">
        <v>2763</v>
      </c>
      <c r="D1383" t="str">
        <f>HYPERLINK("https://talan.bank.gov.ua/get-user-certificate/o1xrLd1Y3EXNvyjymdWC","Завантажити сертифікат")</f>
        <v>Завантажити сертифікат</v>
      </c>
    </row>
    <row r="1384" spans="1:4" x14ac:dyDescent="0.3">
      <c r="A1384" t="s">
        <v>2764</v>
      </c>
      <c r="B1384" t="s">
        <v>3888</v>
      </c>
      <c r="C1384" t="s">
        <v>2765</v>
      </c>
      <c r="D1384" t="str">
        <f>HYPERLINK("https://talan.bank.gov.ua/get-user-certificate/o1xrLm_mift8e-snBf8e","Завантажити сертифікат")</f>
        <v>Завантажити сертифікат</v>
      </c>
    </row>
    <row r="1385" spans="1:4" x14ac:dyDescent="0.3">
      <c r="A1385" t="s">
        <v>2766</v>
      </c>
      <c r="B1385" t="s">
        <v>3888</v>
      </c>
      <c r="C1385" t="s">
        <v>2767</v>
      </c>
      <c r="D1385" t="str">
        <f>HYPERLINK("https://talan.bank.gov.ua/get-user-certificate/o1xrLCPiNYe-DBdjRe0g","Завантажити сертифікат")</f>
        <v>Завантажити сертифікат</v>
      </c>
    </row>
    <row r="1386" spans="1:4" x14ac:dyDescent="0.3">
      <c r="A1386" t="s">
        <v>2768</v>
      </c>
      <c r="B1386" t="s">
        <v>3888</v>
      </c>
      <c r="C1386" t="s">
        <v>2769</v>
      </c>
      <c r="D1386" t="str">
        <f>HYPERLINK("https://talan.bank.gov.ua/get-user-certificate/o1xrLAyqr3TfKRX58PhE","Завантажити сертифікат")</f>
        <v>Завантажити сертифікат</v>
      </c>
    </row>
    <row r="1387" spans="1:4" x14ac:dyDescent="0.3">
      <c r="A1387" t="s">
        <v>2770</v>
      </c>
      <c r="B1387" t="s">
        <v>3888</v>
      </c>
      <c r="C1387" t="s">
        <v>2771</v>
      </c>
      <c r="D1387" t="str">
        <f>HYPERLINK("https://talan.bank.gov.ua/get-user-certificate/o1xrLdmn6f_js6ZGK6ZO","Завантажити сертифікат")</f>
        <v>Завантажити сертифікат</v>
      </c>
    </row>
    <row r="1388" spans="1:4" x14ac:dyDescent="0.3">
      <c r="A1388" t="s">
        <v>2772</v>
      </c>
      <c r="B1388" t="s">
        <v>3888</v>
      </c>
      <c r="C1388" t="s">
        <v>2773</v>
      </c>
      <c r="D1388" t="str">
        <f>HYPERLINK("https://talan.bank.gov.ua/get-user-certificate/o1xrL97qotuk2u_WElnt","Завантажити сертифікат")</f>
        <v>Завантажити сертифікат</v>
      </c>
    </row>
    <row r="1389" spans="1:4" x14ac:dyDescent="0.3">
      <c r="A1389" t="s">
        <v>2774</v>
      </c>
      <c r="B1389" t="s">
        <v>3888</v>
      </c>
      <c r="C1389" t="s">
        <v>2775</v>
      </c>
      <c r="D1389" t="str">
        <f>HYPERLINK("https://talan.bank.gov.ua/get-user-certificate/o1xrLD8vs3i3HeCqWHTg","Завантажити сертифікат")</f>
        <v>Завантажити сертифікат</v>
      </c>
    </row>
    <row r="1390" spans="1:4" x14ac:dyDescent="0.3">
      <c r="A1390" t="s">
        <v>2776</v>
      </c>
      <c r="B1390" t="s">
        <v>3888</v>
      </c>
      <c r="C1390" t="s">
        <v>2777</v>
      </c>
      <c r="D1390" t="str">
        <f>HYPERLINK("https://talan.bank.gov.ua/get-user-certificate/o1xrLim4FaZ6pnWXj-_9","Завантажити сертифікат")</f>
        <v>Завантажити сертифікат</v>
      </c>
    </row>
    <row r="1391" spans="1:4" x14ac:dyDescent="0.3">
      <c r="A1391" t="s">
        <v>2778</v>
      </c>
      <c r="B1391" t="s">
        <v>3888</v>
      </c>
      <c r="C1391" t="s">
        <v>2779</v>
      </c>
      <c r="D1391" t="str">
        <f>HYPERLINK("https://talan.bank.gov.ua/get-user-certificate/o1xrLrP0bl6k60-MNS5C","Завантажити сертифікат")</f>
        <v>Завантажити сертифікат</v>
      </c>
    </row>
    <row r="1392" spans="1:4" x14ac:dyDescent="0.3">
      <c r="A1392" t="s">
        <v>2780</v>
      </c>
      <c r="B1392" t="s">
        <v>3888</v>
      </c>
      <c r="C1392" t="s">
        <v>2781</v>
      </c>
      <c r="D1392" t="str">
        <f>HYPERLINK("https://talan.bank.gov.ua/get-user-certificate/o1xrLBZQrUD_FiI5Nn1D","Завантажити сертифікат")</f>
        <v>Завантажити сертифікат</v>
      </c>
    </row>
    <row r="1393" spans="1:4" x14ac:dyDescent="0.3">
      <c r="A1393" t="s">
        <v>2782</v>
      </c>
      <c r="B1393" t="s">
        <v>3888</v>
      </c>
      <c r="C1393" t="s">
        <v>2783</v>
      </c>
      <c r="D1393" t="str">
        <f>HYPERLINK("https://talan.bank.gov.ua/get-user-certificate/o1xrL6FKtsCPhIXfYfdu","Завантажити сертифікат")</f>
        <v>Завантажити сертифікат</v>
      </c>
    </row>
    <row r="1394" spans="1:4" x14ac:dyDescent="0.3">
      <c r="A1394" t="s">
        <v>2784</v>
      </c>
      <c r="B1394" t="s">
        <v>3888</v>
      </c>
      <c r="C1394" t="s">
        <v>2785</v>
      </c>
      <c r="D1394" t="str">
        <f>HYPERLINK("https://talan.bank.gov.ua/get-user-certificate/o1xrLK--EP6mui8DbakL","Завантажити сертифікат")</f>
        <v>Завантажити сертифікат</v>
      </c>
    </row>
    <row r="1395" spans="1:4" x14ac:dyDescent="0.3">
      <c r="A1395" t="s">
        <v>2786</v>
      </c>
      <c r="B1395" t="s">
        <v>3888</v>
      </c>
      <c r="C1395" t="s">
        <v>2787</v>
      </c>
      <c r="D1395" t="str">
        <f>HYPERLINK("https://talan.bank.gov.ua/get-user-certificate/o1xrLDC6bc-aOC4Bipy7","Завантажити сертифікат")</f>
        <v>Завантажити сертифікат</v>
      </c>
    </row>
    <row r="1396" spans="1:4" x14ac:dyDescent="0.3">
      <c r="A1396" t="s">
        <v>2788</v>
      </c>
      <c r="B1396" t="s">
        <v>3888</v>
      </c>
      <c r="C1396" t="s">
        <v>2789</v>
      </c>
      <c r="D1396" t="str">
        <f>HYPERLINK("https://talan.bank.gov.ua/get-user-certificate/o1xrLdRQeEkSQIhgLef1","Завантажити сертифікат")</f>
        <v>Завантажити сертифікат</v>
      </c>
    </row>
    <row r="1397" spans="1:4" x14ac:dyDescent="0.3">
      <c r="A1397" t="s">
        <v>2790</v>
      </c>
      <c r="B1397" t="s">
        <v>3888</v>
      </c>
      <c r="C1397" t="s">
        <v>2791</v>
      </c>
      <c r="D1397" t="str">
        <f>HYPERLINK("https://talan.bank.gov.ua/get-user-certificate/o1xrL90Lv_ZHDprgVcvE","Завантажити сертифікат")</f>
        <v>Завантажити сертифікат</v>
      </c>
    </row>
    <row r="1398" spans="1:4" x14ac:dyDescent="0.3">
      <c r="A1398" t="s">
        <v>2792</v>
      </c>
      <c r="B1398" t="s">
        <v>3888</v>
      </c>
      <c r="C1398" t="s">
        <v>2793</v>
      </c>
      <c r="D1398" t="str">
        <f>HYPERLINK("https://talan.bank.gov.ua/get-user-certificate/o1xrLAsGEC8cKp_suwKN","Завантажити сертифікат")</f>
        <v>Завантажити сертифікат</v>
      </c>
    </row>
    <row r="1399" spans="1:4" x14ac:dyDescent="0.3">
      <c r="A1399" t="s">
        <v>2794</v>
      </c>
      <c r="B1399" t="s">
        <v>3888</v>
      </c>
      <c r="C1399" t="s">
        <v>2795</v>
      </c>
      <c r="D1399" t="str">
        <f>HYPERLINK("https://talan.bank.gov.ua/get-user-certificate/o1xrLrxvXz-I0UOXP1Dp","Завантажити сертифікат")</f>
        <v>Завантажити сертифікат</v>
      </c>
    </row>
    <row r="1400" spans="1:4" x14ac:dyDescent="0.3">
      <c r="A1400" t="s">
        <v>2796</v>
      </c>
      <c r="B1400" t="s">
        <v>3888</v>
      </c>
      <c r="C1400" t="s">
        <v>2797</v>
      </c>
      <c r="D1400" t="str">
        <f>HYPERLINK("https://talan.bank.gov.ua/get-user-certificate/o1xrLqiCWnMD9SEiSkPh","Завантажити сертифікат")</f>
        <v>Завантажити сертифікат</v>
      </c>
    </row>
    <row r="1401" spans="1:4" x14ac:dyDescent="0.3">
      <c r="A1401" t="s">
        <v>2798</v>
      </c>
      <c r="B1401" t="s">
        <v>3888</v>
      </c>
      <c r="C1401" t="s">
        <v>2799</v>
      </c>
      <c r="D1401" t="str">
        <f>HYPERLINK("https://talan.bank.gov.ua/get-user-certificate/o1xrL7TsA5Aumq7lJf3-","Завантажити сертифікат")</f>
        <v>Завантажити сертифікат</v>
      </c>
    </row>
    <row r="1402" spans="1:4" x14ac:dyDescent="0.3">
      <c r="A1402" t="s">
        <v>2800</v>
      </c>
      <c r="B1402" t="s">
        <v>3888</v>
      </c>
      <c r="C1402" t="s">
        <v>2801</v>
      </c>
      <c r="D1402" t="str">
        <f>HYPERLINK("https://talan.bank.gov.ua/get-user-certificate/o1xrLjWYnjIbdrTWZugF","Завантажити сертифікат")</f>
        <v>Завантажити сертифікат</v>
      </c>
    </row>
    <row r="1403" spans="1:4" x14ac:dyDescent="0.3">
      <c r="A1403" t="s">
        <v>2802</v>
      </c>
      <c r="B1403" t="s">
        <v>3888</v>
      </c>
      <c r="C1403" t="s">
        <v>2803</v>
      </c>
      <c r="D1403" t="str">
        <f>HYPERLINK("https://talan.bank.gov.ua/get-user-certificate/o1xrL4MlbmcBCcqElFCY","Завантажити сертифікат")</f>
        <v>Завантажити сертифікат</v>
      </c>
    </row>
    <row r="1404" spans="1:4" x14ac:dyDescent="0.3">
      <c r="A1404" t="s">
        <v>2804</v>
      </c>
      <c r="B1404" t="s">
        <v>3888</v>
      </c>
      <c r="C1404" t="s">
        <v>2805</v>
      </c>
      <c r="D1404" t="str">
        <f>HYPERLINK("https://talan.bank.gov.ua/get-user-certificate/o1xrL7yxi5f709hL2nGg","Завантажити сертифікат")</f>
        <v>Завантажити сертифікат</v>
      </c>
    </row>
    <row r="1405" spans="1:4" x14ac:dyDescent="0.3">
      <c r="A1405" t="s">
        <v>2806</v>
      </c>
      <c r="B1405" t="s">
        <v>3888</v>
      </c>
      <c r="C1405" t="s">
        <v>2807</v>
      </c>
      <c r="D1405" t="str">
        <f>HYPERLINK("https://talan.bank.gov.ua/get-user-certificate/o1xrLXK47h53OLBwWsPG","Завантажити сертифікат")</f>
        <v>Завантажити сертифікат</v>
      </c>
    </row>
    <row r="1406" spans="1:4" x14ac:dyDescent="0.3">
      <c r="A1406" t="s">
        <v>2808</v>
      </c>
      <c r="B1406" t="s">
        <v>3888</v>
      </c>
      <c r="C1406" t="s">
        <v>2809</v>
      </c>
      <c r="D1406" t="str">
        <f>HYPERLINK("https://talan.bank.gov.ua/get-user-certificate/o1xrLT96oBt2i-3v9aV_","Завантажити сертифікат")</f>
        <v>Завантажити сертифікат</v>
      </c>
    </row>
    <row r="1407" spans="1:4" x14ac:dyDescent="0.3">
      <c r="A1407" t="s">
        <v>2810</v>
      </c>
      <c r="B1407" t="s">
        <v>3888</v>
      </c>
      <c r="C1407" t="s">
        <v>2811</v>
      </c>
      <c r="D1407" t="str">
        <f>HYPERLINK("https://talan.bank.gov.ua/get-user-certificate/o1xrLTNbRSFYV_ZwzoHv","Завантажити сертифікат")</f>
        <v>Завантажити сертифікат</v>
      </c>
    </row>
    <row r="1408" spans="1:4" x14ac:dyDescent="0.3">
      <c r="A1408" t="s">
        <v>2812</v>
      </c>
      <c r="B1408" t="s">
        <v>3888</v>
      </c>
      <c r="C1408" t="s">
        <v>2813</v>
      </c>
      <c r="D1408" t="str">
        <f>HYPERLINK("https://talan.bank.gov.ua/get-user-certificate/o1xrL67QG8E5IouueE1t","Завантажити сертифікат")</f>
        <v>Завантажити сертифікат</v>
      </c>
    </row>
    <row r="1409" spans="1:4" x14ac:dyDescent="0.3">
      <c r="A1409" t="s">
        <v>2814</v>
      </c>
      <c r="B1409" t="s">
        <v>3888</v>
      </c>
      <c r="C1409" t="s">
        <v>2815</v>
      </c>
      <c r="D1409" t="str">
        <f>HYPERLINK("https://talan.bank.gov.ua/get-user-certificate/o1xrLAQozilZ6wNPqGW3","Завантажити сертифікат")</f>
        <v>Завантажити сертифікат</v>
      </c>
    </row>
    <row r="1410" spans="1:4" x14ac:dyDescent="0.3">
      <c r="A1410" t="s">
        <v>2816</v>
      </c>
      <c r="B1410" t="s">
        <v>3888</v>
      </c>
      <c r="C1410" t="s">
        <v>2817</v>
      </c>
      <c r="D1410" t="str">
        <f>HYPERLINK("https://talan.bank.gov.ua/get-user-certificate/o1xrLZ7AZTeuKNOLmi73","Завантажити сертифікат")</f>
        <v>Завантажити сертифікат</v>
      </c>
    </row>
    <row r="1411" spans="1:4" x14ac:dyDescent="0.3">
      <c r="A1411" t="s">
        <v>2818</v>
      </c>
      <c r="B1411" t="s">
        <v>3888</v>
      </c>
      <c r="C1411" t="s">
        <v>2819</v>
      </c>
      <c r="D1411" t="str">
        <f>HYPERLINK("https://talan.bank.gov.ua/get-user-certificate/o1xrLCo1z0DbV9SwHtZK","Завантажити сертифікат")</f>
        <v>Завантажити сертифікат</v>
      </c>
    </row>
    <row r="1412" spans="1:4" x14ac:dyDescent="0.3">
      <c r="A1412" t="s">
        <v>2820</v>
      </c>
      <c r="B1412" t="s">
        <v>3888</v>
      </c>
      <c r="C1412" t="s">
        <v>2821</v>
      </c>
      <c r="D1412" t="str">
        <f>HYPERLINK("https://talan.bank.gov.ua/get-user-certificate/o1xrLdgszWB2lLSYn3o5","Завантажити сертифікат")</f>
        <v>Завантажити сертифікат</v>
      </c>
    </row>
    <row r="1413" spans="1:4" x14ac:dyDescent="0.3">
      <c r="A1413" t="s">
        <v>2822</v>
      </c>
      <c r="B1413" t="s">
        <v>3888</v>
      </c>
      <c r="C1413" t="s">
        <v>2823</v>
      </c>
      <c r="D1413" t="str">
        <f>HYPERLINK("https://talan.bank.gov.ua/get-user-certificate/o1xrL-uDgjbu2FZQFJo1","Завантажити сертифікат")</f>
        <v>Завантажити сертифікат</v>
      </c>
    </row>
    <row r="1414" spans="1:4" x14ac:dyDescent="0.3">
      <c r="A1414" t="s">
        <v>2824</v>
      </c>
      <c r="B1414" t="s">
        <v>3888</v>
      </c>
      <c r="C1414" t="s">
        <v>2825</v>
      </c>
      <c r="D1414" t="str">
        <f>HYPERLINK("https://talan.bank.gov.ua/get-user-certificate/o1xrLJ3o-PRyuG4iY5VY","Завантажити сертифікат")</f>
        <v>Завантажити сертифікат</v>
      </c>
    </row>
    <row r="1415" spans="1:4" x14ac:dyDescent="0.3">
      <c r="A1415" t="s">
        <v>2826</v>
      </c>
      <c r="B1415" t="s">
        <v>3888</v>
      </c>
      <c r="C1415" t="s">
        <v>2827</v>
      </c>
      <c r="D1415" t="str">
        <f>HYPERLINK("https://talan.bank.gov.ua/get-user-certificate/o1xrLAi8g-kKi7Ly4OOi","Завантажити сертифікат")</f>
        <v>Завантажити сертифікат</v>
      </c>
    </row>
    <row r="1416" spans="1:4" x14ac:dyDescent="0.3">
      <c r="A1416" t="s">
        <v>2828</v>
      </c>
      <c r="B1416" t="s">
        <v>3888</v>
      </c>
      <c r="C1416" t="s">
        <v>2829</v>
      </c>
      <c r="D1416" t="str">
        <f>HYPERLINK("https://talan.bank.gov.ua/get-user-certificate/o1xrLiM3L-bfEQa2IuRT","Завантажити сертифікат")</f>
        <v>Завантажити сертифікат</v>
      </c>
    </row>
    <row r="1417" spans="1:4" x14ac:dyDescent="0.3">
      <c r="A1417" t="s">
        <v>2830</v>
      </c>
      <c r="B1417" t="s">
        <v>3888</v>
      </c>
      <c r="C1417" t="s">
        <v>2831</v>
      </c>
      <c r="D1417" t="str">
        <f>HYPERLINK("https://talan.bank.gov.ua/get-user-certificate/o1xrLXaYTGzrAIbg_NQ_","Завантажити сертифікат")</f>
        <v>Завантажити сертифікат</v>
      </c>
    </row>
    <row r="1418" spans="1:4" x14ac:dyDescent="0.3">
      <c r="A1418" t="s">
        <v>2832</v>
      </c>
      <c r="B1418" t="s">
        <v>3888</v>
      </c>
      <c r="C1418" t="s">
        <v>2833</v>
      </c>
      <c r="D1418" t="str">
        <f>HYPERLINK("https://talan.bank.gov.ua/get-user-certificate/o1xrLo1URtt1xTeYW-WA","Завантажити сертифікат")</f>
        <v>Завантажити сертифікат</v>
      </c>
    </row>
    <row r="1419" spans="1:4" x14ac:dyDescent="0.3">
      <c r="A1419" t="s">
        <v>2834</v>
      </c>
      <c r="B1419" t="s">
        <v>3888</v>
      </c>
      <c r="C1419" t="s">
        <v>2835</v>
      </c>
      <c r="D1419" t="str">
        <f>HYPERLINK("https://talan.bank.gov.ua/get-user-certificate/o1xrLFqVqakJP2eUcakc","Завантажити сертифікат")</f>
        <v>Завантажити сертифікат</v>
      </c>
    </row>
    <row r="1420" spans="1:4" x14ac:dyDescent="0.3">
      <c r="A1420" t="s">
        <v>2836</v>
      </c>
      <c r="B1420" t="s">
        <v>3888</v>
      </c>
      <c r="C1420" t="s">
        <v>2837</v>
      </c>
      <c r="D1420" t="str">
        <f>HYPERLINK("https://talan.bank.gov.ua/get-user-certificate/o1xrL2Sbd_WlBG5Kb8PK","Завантажити сертифікат")</f>
        <v>Завантажити сертифікат</v>
      </c>
    </row>
    <row r="1421" spans="1:4" x14ac:dyDescent="0.3">
      <c r="A1421" t="s">
        <v>2838</v>
      </c>
      <c r="B1421" t="s">
        <v>3888</v>
      </c>
      <c r="C1421" t="s">
        <v>2839</v>
      </c>
      <c r="D1421" t="str">
        <f>HYPERLINK("https://talan.bank.gov.ua/get-user-certificate/o1xrLqcY9WzMZ2s0YvSY","Завантажити сертифікат")</f>
        <v>Завантажити сертифікат</v>
      </c>
    </row>
    <row r="1422" spans="1:4" x14ac:dyDescent="0.3">
      <c r="A1422" t="s">
        <v>2840</v>
      </c>
      <c r="B1422" t="s">
        <v>3888</v>
      </c>
      <c r="C1422" t="s">
        <v>2841</v>
      </c>
      <c r="D1422" t="str">
        <f>HYPERLINK("https://talan.bank.gov.ua/get-user-certificate/o1xrLKciOEFfcWVibC9i","Завантажити сертифікат")</f>
        <v>Завантажити сертифікат</v>
      </c>
    </row>
    <row r="1423" spans="1:4" x14ac:dyDescent="0.3">
      <c r="A1423" t="s">
        <v>2842</v>
      </c>
      <c r="B1423" t="s">
        <v>3888</v>
      </c>
      <c r="C1423" t="s">
        <v>2843</v>
      </c>
      <c r="D1423" t="str">
        <f>HYPERLINK("https://talan.bank.gov.ua/get-user-certificate/o1xrLOQv5rM_3P5l8DCF","Завантажити сертифікат")</f>
        <v>Завантажити сертифікат</v>
      </c>
    </row>
    <row r="1424" spans="1:4" x14ac:dyDescent="0.3">
      <c r="A1424" t="s">
        <v>2844</v>
      </c>
      <c r="B1424" t="s">
        <v>3888</v>
      </c>
      <c r="C1424" t="s">
        <v>2845</v>
      </c>
      <c r="D1424" t="str">
        <f>HYPERLINK("https://talan.bank.gov.ua/get-user-certificate/o1xrL-FGmPvgzK7Ydv4R","Завантажити сертифікат")</f>
        <v>Завантажити сертифікат</v>
      </c>
    </row>
    <row r="1425" spans="1:4" x14ac:dyDescent="0.3">
      <c r="A1425" t="s">
        <v>2846</v>
      </c>
      <c r="B1425" t="s">
        <v>3888</v>
      </c>
      <c r="C1425" t="s">
        <v>2847</v>
      </c>
      <c r="D1425" t="str">
        <f>HYPERLINK("https://talan.bank.gov.ua/get-user-certificate/o1xrLnkbgl77Qtirk7qZ","Завантажити сертифікат")</f>
        <v>Завантажити сертифікат</v>
      </c>
    </row>
    <row r="1426" spans="1:4" x14ac:dyDescent="0.3">
      <c r="A1426" t="s">
        <v>2848</v>
      </c>
      <c r="B1426" t="s">
        <v>3888</v>
      </c>
      <c r="C1426" t="s">
        <v>2849</v>
      </c>
      <c r="D1426" t="str">
        <f>HYPERLINK("https://talan.bank.gov.ua/get-user-certificate/o1xrLfv4gczc77p1Us0O","Завантажити сертифікат")</f>
        <v>Завантажити сертифікат</v>
      </c>
    </row>
    <row r="1427" spans="1:4" x14ac:dyDescent="0.3">
      <c r="A1427" t="s">
        <v>2850</v>
      </c>
      <c r="B1427" t="s">
        <v>3888</v>
      </c>
      <c r="C1427" t="s">
        <v>2851</v>
      </c>
      <c r="D1427" t="str">
        <f>HYPERLINK("https://talan.bank.gov.ua/get-user-certificate/o1xrLagNfdB8SohN79tW","Завантажити сертифікат")</f>
        <v>Завантажити сертифікат</v>
      </c>
    </row>
    <row r="1428" spans="1:4" x14ac:dyDescent="0.3">
      <c r="A1428" t="s">
        <v>2852</v>
      </c>
      <c r="B1428" t="s">
        <v>3888</v>
      </c>
      <c r="C1428" t="s">
        <v>2853</v>
      </c>
      <c r="D1428" t="str">
        <f>HYPERLINK("https://talan.bank.gov.ua/get-user-certificate/o1xrLkokjDV6hDKaJygT","Завантажити сертифікат")</f>
        <v>Завантажити сертифікат</v>
      </c>
    </row>
    <row r="1429" spans="1:4" x14ac:dyDescent="0.3">
      <c r="A1429" t="s">
        <v>2854</v>
      </c>
      <c r="B1429" t="s">
        <v>3888</v>
      </c>
      <c r="C1429" t="s">
        <v>2855</v>
      </c>
      <c r="D1429" t="str">
        <f>HYPERLINK("https://talan.bank.gov.ua/get-user-certificate/o1xrLhA4_r_qaw_z2Knh","Завантажити сертифікат")</f>
        <v>Завантажити сертифікат</v>
      </c>
    </row>
    <row r="1430" spans="1:4" x14ac:dyDescent="0.3">
      <c r="A1430" t="s">
        <v>2856</v>
      </c>
      <c r="B1430" t="s">
        <v>3888</v>
      </c>
      <c r="C1430" t="s">
        <v>2857</v>
      </c>
      <c r="D1430" t="str">
        <f>HYPERLINK("https://talan.bank.gov.ua/get-user-certificate/o1xrL7Ry7KOCCWzk_jNf","Завантажити сертифікат")</f>
        <v>Завантажити сертифікат</v>
      </c>
    </row>
    <row r="1431" spans="1:4" x14ac:dyDescent="0.3">
      <c r="A1431" t="s">
        <v>2858</v>
      </c>
      <c r="B1431" t="s">
        <v>3888</v>
      </c>
      <c r="C1431" t="s">
        <v>2859</v>
      </c>
      <c r="D1431" t="str">
        <f>HYPERLINK("https://talan.bank.gov.ua/get-user-certificate/o1xrLaefVaMFxINXtbZS","Завантажити сертифікат")</f>
        <v>Завантажити сертифікат</v>
      </c>
    </row>
    <row r="1432" spans="1:4" x14ac:dyDescent="0.3">
      <c r="A1432" t="s">
        <v>2860</v>
      </c>
      <c r="B1432" t="s">
        <v>3888</v>
      </c>
      <c r="C1432" t="s">
        <v>2861</v>
      </c>
      <c r="D1432" t="str">
        <f>HYPERLINK("https://talan.bank.gov.ua/get-user-certificate/o1xrLcSTCYV8HUf4WQS_","Завантажити сертифікат")</f>
        <v>Завантажити сертифікат</v>
      </c>
    </row>
    <row r="1433" spans="1:4" x14ac:dyDescent="0.3">
      <c r="A1433" t="s">
        <v>2862</v>
      </c>
      <c r="B1433" t="s">
        <v>3888</v>
      </c>
      <c r="C1433" t="s">
        <v>2863</v>
      </c>
      <c r="D1433" t="str">
        <f>HYPERLINK("https://talan.bank.gov.ua/get-user-certificate/o1xrLE_IW0wp9ICLVR5x","Завантажити сертифікат")</f>
        <v>Завантажити сертифікат</v>
      </c>
    </row>
    <row r="1434" spans="1:4" x14ac:dyDescent="0.3">
      <c r="A1434" t="s">
        <v>2864</v>
      </c>
      <c r="B1434" t="s">
        <v>3888</v>
      </c>
      <c r="C1434" t="s">
        <v>2865</v>
      </c>
      <c r="D1434" t="str">
        <f>HYPERLINK("https://talan.bank.gov.ua/get-user-certificate/o1xrL0-54jtx8FKH0VjE","Завантажити сертифікат")</f>
        <v>Завантажити сертифікат</v>
      </c>
    </row>
    <row r="1435" spans="1:4" x14ac:dyDescent="0.3">
      <c r="A1435" t="s">
        <v>2866</v>
      </c>
      <c r="B1435" t="s">
        <v>3888</v>
      </c>
      <c r="C1435" t="s">
        <v>2867</v>
      </c>
      <c r="D1435" t="str">
        <f>HYPERLINK("https://talan.bank.gov.ua/get-user-certificate/o1xrLLQNEYUYBC2rEMJk","Завантажити сертифікат")</f>
        <v>Завантажити сертифікат</v>
      </c>
    </row>
    <row r="1436" spans="1:4" x14ac:dyDescent="0.3">
      <c r="A1436" t="s">
        <v>2868</v>
      </c>
      <c r="B1436" t="s">
        <v>3888</v>
      </c>
      <c r="C1436" t="s">
        <v>2869</v>
      </c>
      <c r="D1436" t="str">
        <f>HYPERLINK("https://talan.bank.gov.ua/get-user-certificate/o1xrLeFMMqTHNHOfxXRw","Завантажити сертифікат")</f>
        <v>Завантажити сертифікат</v>
      </c>
    </row>
    <row r="1437" spans="1:4" x14ac:dyDescent="0.3">
      <c r="A1437" t="s">
        <v>2870</v>
      </c>
      <c r="B1437" t="s">
        <v>3888</v>
      </c>
      <c r="C1437" t="s">
        <v>2871</v>
      </c>
      <c r="D1437" t="str">
        <f>HYPERLINK("https://talan.bank.gov.ua/get-user-certificate/o1xrLbCMi1MLtsHOeHzO","Завантажити сертифікат")</f>
        <v>Завантажити сертифікат</v>
      </c>
    </row>
    <row r="1438" spans="1:4" x14ac:dyDescent="0.3">
      <c r="A1438" t="s">
        <v>2872</v>
      </c>
      <c r="B1438" t="s">
        <v>3888</v>
      </c>
      <c r="C1438" t="s">
        <v>2873</v>
      </c>
      <c r="D1438" t="str">
        <f>HYPERLINK("https://talan.bank.gov.ua/get-user-certificate/o1xrLqYAeXs9oHgIU5Qu","Завантажити сертифікат")</f>
        <v>Завантажити сертифікат</v>
      </c>
    </row>
    <row r="1439" spans="1:4" x14ac:dyDescent="0.3">
      <c r="A1439" t="s">
        <v>2874</v>
      </c>
      <c r="B1439" t="s">
        <v>3888</v>
      </c>
      <c r="C1439" t="s">
        <v>2875</v>
      </c>
      <c r="D1439" t="str">
        <f>HYPERLINK("https://talan.bank.gov.ua/get-user-certificate/o1xrL__ydZxh1Xdru8Kr","Завантажити сертифікат")</f>
        <v>Завантажити сертифікат</v>
      </c>
    </row>
    <row r="1440" spans="1:4" x14ac:dyDescent="0.3">
      <c r="A1440" t="s">
        <v>2876</v>
      </c>
      <c r="B1440" t="s">
        <v>3888</v>
      </c>
      <c r="C1440" t="s">
        <v>2877</v>
      </c>
      <c r="D1440" t="str">
        <f>HYPERLINK("https://talan.bank.gov.ua/get-user-certificate/o1xrLmD6WmXo5NeT5-M_","Завантажити сертифікат")</f>
        <v>Завантажити сертифікат</v>
      </c>
    </row>
    <row r="1441" spans="1:4" x14ac:dyDescent="0.3">
      <c r="A1441" t="s">
        <v>2878</v>
      </c>
      <c r="B1441" t="s">
        <v>3888</v>
      </c>
      <c r="C1441" t="s">
        <v>2879</v>
      </c>
      <c r="D1441" t="str">
        <f>HYPERLINK("https://talan.bank.gov.ua/get-user-certificate/o1xrL6XbBWlO-x4gXHRx","Завантажити сертифікат")</f>
        <v>Завантажити сертифікат</v>
      </c>
    </row>
    <row r="1442" spans="1:4" x14ac:dyDescent="0.3">
      <c r="A1442" t="s">
        <v>2880</v>
      </c>
      <c r="B1442" t="s">
        <v>3888</v>
      </c>
      <c r="C1442" t="s">
        <v>2881</v>
      </c>
      <c r="D1442" t="str">
        <f>HYPERLINK("https://talan.bank.gov.ua/get-user-certificate/o1xrLApQrGCWLXtmkMKC","Завантажити сертифікат")</f>
        <v>Завантажити сертифікат</v>
      </c>
    </row>
    <row r="1443" spans="1:4" x14ac:dyDescent="0.3">
      <c r="A1443" t="s">
        <v>2882</v>
      </c>
      <c r="B1443" t="s">
        <v>3888</v>
      </c>
      <c r="C1443" t="s">
        <v>2883</v>
      </c>
      <c r="D1443" t="str">
        <f>HYPERLINK("https://talan.bank.gov.ua/get-user-certificate/o1xrL0mSjB2wUi7FoyZq","Завантажити сертифікат")</f>
        <v>Завантажити сертифікат</v>
      </c>
    </row>
    <row r="1444" spans="1:4" x14ac:dyDescent="0.3">
      <c r="A1444" t="s">
        <v>2884</v>
      </c>
      <c r="B1444" t="s">
        <v>3888</v>
      </c>
      <c r="C1444" t="s">
        <v>2885</v>
      </c>
      <c r="D1444" t="str">
        <f>HYPERLINK("https://talan.bank.gov.ua/get-user-certificate/o1xrLwYF7MjIueAfAYcP","Завантажити сертифікат")</f>
        <v>Завантажити сертифікат</v>
      </c>
    </row>
    <row r="1445" spans="1:4" x14ac:dyDescent="0.3">
      <c r="A1445" t="s">
        <v>2886</v>
      </c>
      <c r="B1445" t="s">
        <v>3888</v>
      </c>
      <c r="C1445" t="s">
        <v>2887</v>
      </c>
      <c r="D1445" t="str">
        <f>HYPERLINK("https://talan.bank.gov.ua/get-user-certificate/o1xrLf7vGtkADhpR_rkp","Завантажити сертифікат")</f>
        <v>Завантажити сертифікат</v>
      </c>
    </row>
    <row r="1446" spans="1:4" x14ac:dyDescent="0.3">
      <c r="A1446" t="s">
        <v>2888</v>
      </c>
      <c r="B1446" t="s">
        <v>3888</v>
      </c>
      <c r="C1446" t="s">
        <v>2889</v>
      </c>
      <c r="D1446" t="str">
        <f>HYPERLINK("https://talan.bank.gov.ua/get-user-certificate/o1xrLBc6WhuchX6gmzms","Завантажити сертифікат")</f>
        <v>Завантажити сертифікат</v>
      </c>
    </row>
    <row r="1447" spans="1:4" x14ac:dyDescent="0.3">
      <c r="A1447" t="s">
        <v>2890</v>
      </c>
      <c r="B1447" t="s">
        <v>3888</v>
      </c>
      <c r="C1447" t="s">
        <v>2891</v>
      </c>
      <c r="D1447" t="str">
        <f>HYPERLINK("https://talan.bank.gov.ua/get-user-certificate/o1xrLH9l7aiXzxUzs_vO","Завантажити сертифікат")</f>
        <v>Завантажити сертифікат</v>
      </c>
    </row>
    <row r="1448" spans="1:4" x14ac:dyDescent="0.3">
      <c r="A1448" t="s">
        <v>2892</v>
      </c>
      <c r="B1448" t="s">
        <v>3888</v>
      </c>
      <c r="C1448" t="s">
        <v>2891</v>
      </c>
      <c r="D1448" t="str">
        <f>HYPERLINK("https://talan.bank.gov.ua/get-user-certificate/o1xrLbLDGZ3KGZK1sVD7","Завантажити сертифікат")</f>
        <v>Завантажити сертифікат</v>
      </c>
    </row>
    <row r="1449" spans="1:4" x14ac:dyDescent="0.3">
      <c r="A1449" t="s">
        <v>2893</v>
      </c>
      <c r="B1449" t="s">
        <v>3888</v>
      </c>
      <c r="C1449" t="s">
        <v>2894</v>
      </c>
      <c r="D1449" t="str">
        <f>HYPERLINK("https://talan.bank.gov.ua/get-user-certificate/o1xrLBhKji9iHlPJuxjF","Завантажити сертифікат")</f>
        <v>Завантажити сертифікат</v>
      </c>
    </row>
    <row r="1450" spans="1:4" x14ac:dyDescent="0.3">
      <c r="A1450" t="s">
        <v>2895</v>
      </c>
      <c r="B1450" t="s">
        <v>3888</v>
      </c>
      <c r="C1450" t="s">
        <v>2896</v>
      </c>
      <c r="D1450" t="str">
        <f>HYPERLINK("https://talan.bank.gov.ua/get-user-certificate/o1xrLkwbQc_o100slvVf","Завантажити сертифікат")</f>
        <v>Завантажити сертифікат</v>
      </c>
    </row>
    <row r="1451" spans="1:4" x14ac:dyDescent="0.3">
      <c r="A1451" t="s">
        <v>2897</v>
      </c>
      <c r="B1451" t="s">
        <v>3888</v>
      </c>
      <c r="C1451" t="s">
        <v>2898</v>
      </c>
      <c r="D1451" t="str">
        <f>HYPERLINK("https://talan.bank.gov.ua/get-user-certificate/o1xrL5dZuS7PNWquFkzT","Завантажити сертифікат")</f>
        <v>Завантажити сертифікат</v>
      </c>
    </row>
    <row r="1452" spans="1:4" x14ac:dyDescent="0.3">
      <c r="A1452" t="s">
        <v>2899</v>
      </c>
      <c r="B1452" t="s">
        <v>3888</v>
      </c>
      <c r="C1452" t="s">
        <v>2900</v>
      </c>
      <c r="D1452" t="str">
        <f>HYPERLINK("https://talan.bank.gov.ua/get-user-certificate/o1xrLrqtGH0dLdVd1kju","Завантажити сертифікат")</f>
        <v>Завантажити сертифікат</v>
      </c>
    </row>
    <row r="1453" spans="1:4" x14ac:dyDescent="0.3">
      <c r="A1453" t="s">
        <v>2901</v>
      </c>
      <c r="B1453" t="s">
        <v>3888</v>
      </c>
      <c r="C1453" t="s">
        <v>2902</v>
      </c>
      <c r="D1453" t="str">
        <f>HYPERLINK("https://talan.bank.gov.ua/get-user-certificate/o1xrLp63QgSEfRFDtnnb","Завантажити сертифікат")</f>
        <v>Завантажити сертифікат</v>
      </c>
    </row>
    <row r="1454" spans="1:4" x14ac:dyDescent="0.3">
      <c r="A1454" t="s">
        <v>2903</v>
      </c>
      <c r="B1454" t="s">
        <v>3888</v>
      </c>
      <c r="C1454" t="s">
        <v>2904</v>
      </c>
      <c r="D1454" t="str">
        <f>HYPERLINK("https://talan.bank.gov.ua/get-user-certificate/o1xrLowhPgXuK99zcNUz","Завантажити сертифікат")</f>
        <v>Завантажити сертифікат</v>
      </c>
    </row>
    <row r="1455" spans="1:4" x14ac:dyDescent="0.3">
      <c r="A1455" t="s">
        <v>2905</v>
      </c>
      <c r="B1455" t="s">
        <v>3888</v>
      </c>
      <c r="C1455" t="s">
        <v>2906</v>
      </c>
      <c r="D1455" t="str">
        <f>HYPERLINK("https://talan.bank.gov.ua/get-user-certificate/o1xrLeNoa0OV52UNfeBf","Завантажити сертифікат")</f>
        <v>Завантажити сертифікат</v>
      </c>
    </row>
    <row r="1456" spans="1:4" x14ac:dyDescent="0.3">
      <c r="A1456" t="s">
        <v>2907</v>
      </c>
      <c r="B1456" t="s">
        <v>3888</v>
      </c>
      <c r="C1456" t="s">
        <v>2908</v>
      </c>
      <c r="D1456" t="str">
        <f>HYPERLINK("https://talan.bank.gov.ua/get-user-certificate/o1xrLdaT7mf6YW9KuAjY","Завантажити сертифікат")</f>
        <v>Завантажити сертифікат</v>
      </c>
    </row>
    <row r="1457" spans="1:4" x14ac:dyDescent="0.3">
      <c r="A1457" t="s">
        <v>2909</v>
      </c>
      <c r="B1457" t="s">
        <v>3888</v>
      </c>
      <c r="C1457" t="s">
        <v>2910</v>
      </c>
      <c r="D1457" t="str">
        <f>HYPERLINK("https://talan.bank.gov.ua/get-user-certificate/o1xrLT4dY4tLmGL36xKU","Завантажити сертифікат")</f>
        <v>Завантажити сертифікат</v>
      </c>
    </row>
    <row r="1458" spans="1:4" x14ac:dyDescent="0.3">
      <c r="A1458" t="s">
        <v>2911</v>
      </c>
      <c r="B1458" t="s">
        <v>3888</v>
      </c>
      <c r="C1458" t="s">
        <v>2912</v>
      </c>
      <c r="D1458" t="str">
        <f>HYPERLINK("https://talan.bank.gov.ua/get-user-certificate/o1xrLAR1cpRHoxxcs8o8","Завантажити сертифікат")</f>
        <v>Завантажити сертифікат</v>
      </c>
    </row>
    <row r="1459" spans="1:4" x14ac:dyDescent="0.3">
      <c r="A1459" t="s">
        <v>2913</v>
      </c>
      <c r="B1459" t="s">
        <v>3888</v>
      </c>
      <c r="C1459" t="s">
        <v>2914</v>
      </c>
      <c r="D1459" t="str">
        <f>HYPERLINK("https://talan.bank.gov.ua/get-user-certificate/o1xrLnxYDuokQHhq3y_b","Завантажити сертифікат")</f>
        <v>Завантажити сертифікат</v>
      </c>
    </row>
    <row r="1460" spans="1:4" x14ac:dyDescent="0.3">
      <c r="A1460" t="s">
        <v>2915</v>
      </c>
      <c r="B1460" t="s">
        <v>3888</v>
      </c>
      <c r="C1460" t="s">
        <v>2916</v>
      </c>
      <c r="D1460" t="str">
        <f>HYPERLINK("https://talan.bank.gov.ua/get-user-certificate/o1xrLlg6w_F-GeuzzT7N","Завантажити сертифікат")</f>
        <v>Завантажити сертифікат</v>
      </c>
    </row>
    <row r="1461" spans="1:4" x14ac:dyDescent="0.3">
      <c r="A1461" t="s">
        <v>2917</v>
      </c>
      <c r="B1461" t="s">
        <v>3888</v>
      </c>
      <c r="C1461" t="s">
        <v>2918</v>
      </c>
      <c r="D1461" t="str">
        <f>HYPERLINK("https://talan.bank.gov.ua/get-user-certificate/o1xrLqVb5rA1--ZtryUd","Завантажити сертифікат")</f>
        <v>Завантажити сертифікат</v>
      </c>
    </row>
    <row r="1462" spans="1:4" x14ac:dyDescent="0.3">
      <c r="A1462" t="s">
        <v>2919</v>
      </c>
      <c r="B1462" t="s">
        <v>3888</v>
      </c>
      <c r="C1462" t="s">
        <v>2920</v>
      </c>
      <c r="D1462" t="str">
        <f>HYPERLINK("https://talan.bank.gov.ua/get-user-certificate/o1xrLbbW6ak9eoEBzDD1","Завантажити сертифікат")</f>
        <v>Завантажити сертифікат</v>
      </c>
    </row>
    <row r="1463" spans="1:4" x14ac:dyDescent="0.3">
      <c r="A1463" t="s">
        <v>2921</v>
      </c>
      <c r="B1463" t="s">
        <v>3888</v>
      </c>
      <c r="C1463" t="s">
        <v>2922</v>
      </c>
      <c r="D1463" t="str">
        <f>HYPERLINK("https://talan.bank.gov.ua/get-user-certificate/o1xrLMrMukgO0Gu8Byei","Завантажити сертифікат")</f>
        <v>Завантажити сертифікат</v>
      </c>
    </row>
    <row r="1464" spans="1:4" x14ac:dyDescent="0.3">
      <c r="A1464" t="s">
        <v>2923</v>
      </c>
      <c r="B1464" t="s">
        <v>3888</v>
      </c>
      <c r="C1464" t="s">
        <v>2924</v>
      </c>
      <c r="D1464" t="str">
        <f>HYPERLINK("https://talan.bank.gov.ua/get-user-certificate/o1xrL_eQ0PpU963e479S","Завантажити сертифікат")</f>
        <v>Завантажити сертифікат</v>
      </c>
    </row>
    <row r="1465" spans="1:4" x14ac:dyDescent="0.3">
      <c r="A1465" t="s">
        <v>2925</v>
      </c>
      <c r="B1465" t="s">
        <v>3888</v>
      </c>
      <c r="C1465" t="s">
        <v>2926</v>
      </c>
      <c r="D1465" t="str">
        <f>HYPERLINK("https://talan.bank.gov.ua/get-user-certificate/o1xrLp2wNdKxI1HYJiAt","Завантажити сертифікат")</f>
        <v>Завантажити сертифікат</v>
      </c>
    </row>
    <row r="1466" spans="1:4" x14ac:dyDescent="0.3">
      <c r="A1466" t="s">
        <v>2927</v>
      </c>
      <c r="B1466" t="s">
        <v>3888</v>
      </c>
      <c r="C1466" t="s">
        <v>2928</v>
      </c>
      <c r="D1466" t="str">
        <f>HYPERLINK("https://talan.bank.gov.ua/get-user-certificate/o1xrLVZQwVAJN97idNFM","Завантажити сертифікат")</f>
        <v>Завантажити сертифікат</v>
      </c>
    </row>
    <row r="1467" spans="1:4" x14ac:dyDescent="0.3">
      <c r="A1467" t="s">
        <v>2929</v>
      </c>
      <c r="B1467" t="s">
        <v>3888</v>
      </c>
      <c r="C1467" t="s">
        <v>2930</v>
      </c>
      <c r="D1467" t="str">
        <f>HYPERLINK("https://talan.bank.gov.ua/get-user-certificate/o1xrLPNJ9B29P-wqgXp-","Завантажити сертифікат")</f>
        <v>Завантажити сертифікат</v>
      </c>
    </row>
    <row r="1468" spans="1:4" x14ac:dyDescent="0.3">
      <c r="A1468" t="s">
        <v>2931</v>
      </c>
      <c r="B1468" t="s">
        <v>3888</v>
      </c>
      <c r="C1468" t="s">
        <v>2932</v>
      </c>
      <c r="D1468" t="str">
        <f>HYPERLINK("https://talan.bank.gov.ua/get-user-certificate/o1xrLlaPqQnf20H4G2al","Завантажити сертифікат")</f>
        <v>Завантажити сертифікат</v>
      </c>
    </row>
    <row r="1469" spans="1:4" x14ac:dyDescent="0.3">
      <c r="A1469" t="s">
        <v>2933</v>
      </c>
      <c r="B1469" t="s">
        <v>3888</v>
      </c>
      <c r="C1469" t="s">
        <v>2934</v>
      </c>
      <c r="D1469" t="str">
        <f>HYPERLINK("https://talan.bank.gov.ua/get-user-certificate/o1xrLl0_Qai09lhUf1bk","Завантажити сертифікат")</f>
        <v>Завантажити сертифікат</v>
      </c>
    </row>
    <row r="1470" spans="1:4" x14ac:dyDescent="0.3">
      <c r="A1470" t="s">
        <v>2935</v>
      </c>
      <c r="B1470" t="s">
        <v>3888</v>
      </c>
      <c r="C1470" t="s">
        <v>2936</v>
      </c>
      <c r="D1470" t="str">
        <f>HYPERLINK("https://talan.bank.gov.ua/get-user-certificate/o1xrLC2ryOENdHbX5u60","Завантажити сертифікат")</f>
        <v>Завантажити сертифікат</v>
      </c>
    </row>
    <row r="1471" spans="1:4" x14ac:dyDescent="0.3">
      <c r="A1471" t="s">
        <v>2937</v>
      </c>
      <c r="B1471" t="s">
        <v>3888</v>
      </c>
      <c r="C1471" t="s">
        <v>2938</v>
      </c>
      <c r="D1471" t="str">
        <f>HYPERLINK("https://talan.bank.gov.ua/get-user-certificate/o1xrLSfNghIDefRahUhP","Завантажити сертифікат")</f>
        <v>Завантажити сертифікат</v>
      </c>
    </row>
    <row r="1472" spans="1:4" x14ac:dyDescent="0.3">
      <c r="A1472" t="s">
        <v>2939</v>
      </c>
      <c r="B1472" t="s">
        <v>3888</v>
      </c>
      <c r="C1472" t="s">
        <v>2940</v>
      </c>
      <c r="D1472" t="str">
        <f>HYPERLINK("https://talan.bank.gov.ua/get-user-certificate/o1xrLACvOXK-uvk05G7T","Завантажити сертифікат")</f>
        <v>Завантажити сертифікат</v>
      </c>
    </row>
    <row r="1473" spans="1:4" x14ac:dyDescent="0.3">
      <c r="A1473" t="s">
        <v>2941</v>
      </c>
      <c r="B1473" t="s">
        <v>3888</v>
      </c>
      <c r="C1473" t="s">
        <v>2942</v>
      </c>
      <c r="D1473" t="str">
        <f>HYPERLINK("https://talan.bank.gov.ua/get-user-certificate/o1xrL86Jci-L7zT5t8Wa","Завантажити сертифікат")</f>
        <v>Завантажити сертифікат</v>
      </c>
    </row>
    <row r="1474" spans="1:4" x14ac:dyDescent="0.3">
      <c r="A1474" t="s">
        <v>2943</v>
      </c>
      <c r="B1474" t="s">
        <v>3888</v>
      </c>
      <c r="C1474" t="s">
        <v>2944</v>
      </c>
      <c r="D1474" t="str">
        <f>HYPERLINK("https://talan.bank.gov.ua/get-user-certificate/o1xrLB01htTH3LXI3oZl","Завантажити сертифікат")</f>
        <v>Завантажити сертифікат</v>
      </c>
    </row>
    <row r="1475" spans="1:4" x14ac:dyDescent="0.3">
      <c r="A1475" t="s">
        <v>2945</v>
      </c>
      <c r="B1475" t="s">
        <v>3888</v>
      </c>
      <c r="C1475" t="s">
        <v>2946</v>
      </c>
      <c r="D1475" t="str">
        <f>HYPERLINK("https://talan.bank.gov.ua/get-user-certificate/o1xrLCnvUS2o5hHNpmRZ","Завантажити сертифікат")</f>
        <v>Завантажити сертифікат</v>
      </c>
    </row>
    <row r="1476" spans="1:4" x14ac:dyDescent="0.3">
      <c r="A1476" t="s">
        <v>2947</v>
      </c>
      <c r="B1476" t="s">
        <v>3888</v>
      </c>
      <c r="C1476" t="s">
        <v>2948</v>
      </c>
      <c r="D1476" t="str">
        <f>HYPERLINK("https://talan.bank.gov.ua/get-user-certificate/o1xrLpBQz_sZXeJLf9It","Завантажити сертифікат")</f>
        <v>Завантажити сертифікат</v>
      </c>
    </row>
    <row r="1477" spans="1:4" x14ac:dyDescent="0.3">
      <c r="A1477" t="s">
        <v>2949</v>
      </c>
      <c r="B1477" t="s">
        <v>3888</v>
      </c>
      <c r="C1477" t="s">
        <v>2950</v>
      </c>
      <c r="D1477" t="str">
        <f>HYPERLINK("https://talan.bank.gov.ua/get-user-certificate/o1xrLdfwdD9GB5Gh_VZd","Завантажити сертифікат")</f>
        <v>Завантажити сертифікат</v>
      </c>
    </row>
    <row r="1478" spans="1:4" x14ac:dyDescent="0.3">
      <c r="A1478" t="s">
        <v>2951</v>
      </c>
      <c r="B1478" t="s">
        <v>3888</v>
      </c>
      <c r="C1478" t="s">
        <v>2952</v>
      </c>
      <c r="D1478" t="str">
        <f>HYPERLINK("https://talan.bank.gov.ua/get-user-certificate/o1xrLIWKLOD_e1SKLVTW","Завантажити сертифікат")</f>
        <v>Завантажити сертифікат</v>
      </c>
    </row>
    <row r="1479" spans="1:4" x14ac:dyDescent="0.3">
      <c r="A1479" t="s">
        <v>2953</v>
      </c>
      <c r="B1479" t="s">
        <v>3888</v>
      </c>
      <c r="C1479" t="s">
        <v>2954</v>
      </c>
      <c r="D1479" t="str">
        <f>HYPERLINK("https://talan.bank.gov.ua/get-user-certificate/o1xrL6_igTLqIyDJ-ctu","Завантажити сертифікат")</f>
        <v>Завантажити сертифікат</v>
      </c>
    </row>
    <row r="1480" spans="1:4" x14ac:dyDescent="0.3">
      <c r="A1480" t="s">
        <v>2955</v>
      </c>
      <c r="B1480" t="s">
        <v>3888</v>
      </c>
      <c r="C1480" t="s">
        <v>2956</v>
      </c>
      <c r="D1480" t="str">
        <f>HYPERLINK("https://talan.bank.gov.ua/get-user-certificate/o1xrL9XTW-xwMrbwVX0a","Завантажити сертифікат")</f>
        <v>Завантажити сертифікат</v>
      </c>
    </row>
    <row r="1481" spans="1:4" x14ac:dyDescent="0.3">
      <c r="A1481" t="s">
        <v>2957</v>
      </c>
      <c r="B1481" t="s">
        <v>3888</v>
      </c>
      <c r="C1481" t="s">
        <v>2958</v>
      </c>
      <c r="D1481" t="str">
        <f>HYPERLINK("https://talan.bank.gov.ua/get-user-certificate/o1xrLiK-YvRDj7hXRTFy","Завантажити сертифікат")</f>
        <v>Завантажити сертифікат</v>
      </c>
    </row>
    <row r="1482" spans="1:4" x14ac:dyDescent="0.3">
      <c r="A1482" t="s">
        <v>2959</v>
      </c>
      <c r="B1482" t="s">
        <v>3888</v>
      </c>
      <c r="C1482" t="s">
        <v>2960</v>
      </c>
      <c r="D1482" t="str">
        <f>HYPERLINK("https://talan.bank.gov.ua/get-user-certificate/o1xrLwTETpqPd30LEkEL","Завантажити сертифікат")</f>
        <v>Завантажити сертифікат</v>
      </c>
    </row>
    <row r="1483" spans="1:4" x14ac:dyDescent="0.3">
      <c r="A1483" t="s">
        <v>2961</v>
      </c>
      <c r="B1483" t="s">
        <v>3888</v>
      </c>
      <c r="C1483" t="s">
        <v>2962</v>
      </c>
      <c r="D1483" t="str">
        <f>HYPERLINK("https://talan.bank.gov.ua/get-user-certificate/o1xrLByGsCDq8AXLx0nk","Завантажити сертифікат")</f>
        <v>Завантажити сертифікат</v>
      </c>
    </row>
    <row r="1484" spans="1:4" x14ac:dyDescent="0.3">
      <c r="A1484" t="s">
        <v>2963</v>
      </c>
      <c r="B1484" t="s">
        <v>3888</v>
      </c>
      <c r="C1484" t="s">
        <v>2964</v>
      </c>
      <c r="D1484" t="str">
        <f>HYPERLINK("https://talan.bank.gov.ua/get-user-certificate/o1xrLx-WitvihDuWeXM6","Завантажити сертифікат")</f>
        <v>Завантажити сертифікат</v>
      </c>
    </row>
    <row r="1485" spans="1:4" x14ac:dyDescent="0.3">
      <c r="A1485" t="s">
        <v>2965</v>
      </c>
      <c r="B1485" t="s">
        <v>3888</v>
      </c>
      <c r="C1485" t="s">
        <v>2966</v>
      </c>
      <c r="D1485" t="str">
        <f>HYPERLINK("https://talan.bank.gov.ua/get-user-certificate/o1xrLdyVvWjZOz2YF35c","Завантажити сертифікат")</f>
        <v>Завантажити сертифікат</v>
      </c>
    </row>
    <row r="1486" spans="1:4" x14ac:dyDescent="0.3">
      <c r="A1486" t="s">
        <v>2967</v>
      </c>
      <c r="B1486" t="s">
        <v>3888</v>
      </c>
      <c r="C1486" t="s">
        <v>2968</v>
      </c>
      <c r="D1486" t="str">
        <f>HYPERLINK("https://talan.bank.gov.ua/get-user-certificate/o1xrL1WgxXza2gjZRlOB","Завантажити сертифікат")</f>
        <v>Завантажити сертифікат</v>
      </c>
    </row>
    <row r="1487" spans="1:4" x14ac:dyDescent="0.3">
      <c r="A1487" t="s">
        <v>2969</v>
      </c>
      <c r="B1487" t="s">
        <v>3888</v>
      </c>
      <c r="C1487" t="s">
        <v>2970</v>
      </c>
      <c r="D1487" t="str">
        <f>HYPERLINK("https://talan.bank.gov.ua/get-user-certificate/o1xrL8_cmP493az_GJsc","Завантажити сертифікат")</f>
        <v>Завантажити сертифікат</v>
      </c>
    </row>
    <row r="1488" spans="1:4" x14ac:dyDescent="0.3">
      <c r="A1488" t="s">
        <v>2971</v>
      </c>
      <c r="B1488" t="s">
        <v>3888</v>
      </c>
      <c r="C1488" t="s">
        <v>2972</v>
      </c>
      <c r="D1488" t="str">
        <f>HYPERLINK("https://talan.bank.gov.ua/get-user-certificate/o1xrLp6XewYdQBmWnkqE","Завантажити сертифікат")</f>
        <v>Завантажити сертифікат</v>
      </c>
    </row>
    <row r="1489" spans="1:4" x14ac:dyDescent="0.3">
      <c r="A1489" t="s">
        <v>2973</v>
      </c>
      <c r="B1489" t="s">
        <v>3888</v>
      </c>
      <c r="C1489" t="s">
        <v>2974</v>
      </c>
      <c r="D1489" t="str">
        <f>HYPERLINK("https://talan.bank.gov.ua/get-user-certificate/o1xrLzQZspwrnmdCMTBb","Завантажити сертифікат")</f>
        <v>Завантажити сертифікат</v>
      </c>
    </row>
    <row r="1490" spans="1:4" x14ac:dyDescent="0.3">
      <c r="A1490" t="s">
        <v>2975</v>
      </c>
      <c r="B1490" t="s">
        <v>3888</v>
      </c>
      <c r="C1490" t="s">
        <v>2976</v>
      </c>
      <c r="D1490" t="str">
        <f>HYPERLINK("https://talan.bank.gov.ua/get-user-certificate/o1xrLtPMZ48Ztkmex7aI","Завантажити сертифікат")</f>
        <v>Завантажити сертифікат</v>
      </c>
    </row>
    <row r="1491" spans="1:4" x14ac:dyDescent="0.3">
      <c r="A1491" t="s">
        <v>2977</v>
      </c>
      <c r="B1491" t="s">
        <v>3888</v>
      </c>
      <c r="C1491" t="s">
        <v>2978</v>
      </c>
      <c r="D1491" t="str">
        <f>HYPERLINK("https://talan.bank.gov.ua/get-user-certificate/o1xrLj17GHYRcjGWxiEh","Завантажити сертифікат")</f>
        <v>Завантажити сертифікат</v>
      </c>
    </row>
    <row r="1492" spans="1:4" x14ac:dyDescent="0.3">
      <c r="A1492" t="s">
        <v>2979</v>
      </c>
      <c r="B1492" t="s">
        <v>3888</v>
      </c>
      <c r="C1492" t="s">
        <v>2980</v>
      </c>
      <c r="D1492" t="str">
        <f>HYPERLINK("https://talan.bank.gov.ua/get-user-certificate/o1xrLCLUa4IoLuzFzwYW","Завантажити сертифікат")</f>
        <v>Завантажити сертифікат</v>
      </c>
    </row>
    <row r="1493" spans="1:4" x14ac:dyDescent="0.3">
      <c r="A1493" t="s">
        <v>2981</v>
      </c>
      <c r="B1493" t="s">
        <v>3888</v>
      </c>
      <c r="C1493" t="s">
        <v>2982</v>
      </c>
      <c r="D1493" t="str">
        <f>HYPERLINK("https://talan.bank.gov.ua/get-user-certificate/o1xrLYStDNuSkFyEQyVP","Завантажити сертифікат")</f>
        <v>Завантажити сертифікат</v>
      </c>
    </row>
    <row r="1494" spans="1:4" x14ac:dyDescent="0.3">
      <c r="A1494" t="s">
        <v>2983</v>
      </c>
      <c r="B1494" t="s">
        <v>3888</v>
      </c>
      <c r="C1494" t="s">
        <v>2984</v>
      </c>
      <c r="D1494" t="str">
        <f>HYPERLINK("https://talan.bank.gov.ua/get-user-certificate/o1xrLk9U_w91WMfMrryZ","Завантажити сертифікат")</f>
        <v>Завантажити сертифікат</v>
      </c>
    </row>
    <row r="1495" spans="1:4" x14ac:dyDescent="0.3">
      <c r="A1495" t="s">
        <v>2985</v>
      </c>
      <c r="B1495" t="s">
        <v>3888</v>
      </c>
      <c r="C1495" t="s">
        <v>2986</v>
      </c>
      <c r="D1495" t="str">
        <f>HYPERLINK("https://talan.bank.gov.ua/get-user-certificate/o1xrLvLJ2wre6x_8Bsuu","Завантажити сертифікат")</f>
        <v>Завантажити сертифікат</v>
      </c>
    </row>
    <row r="1496" spans="1:4" x14ac:dyDescent="0.3">
      <c r="A1496" t="s">
        <v>2987</v>
      </c>
      <c r="B1496" t="s">
        <v>3888</v>
      </c>
      <c r="C1496" t="s">
        <v>2988</v>
      </c>
      <c r="D1496" t="str">
        <f>HYPERLINK("https://talan.bank.gov.ua/get-user-certificate/o1xrLxJ0ojFSxSXrtjgh","Завантажити сертифікат")</f>
        <v>Завантажити сертифікат</v>
      </c>
    </row>
    <row r="1497" spans="1:4" x14ac:dyDescent="0.3">
      <c r="A1497" t="s">
        <v>2989</v>
      </c>
      <c r="B1497" t="s">
        <v>3888</v>
      </c>
      <c r="C1497" t="s">
        <v>2990</v>
      </c>
      <c r="D1497" t="str">
        <f>HYPERLINK("https://talan.bank.gov.ua/get-user-certificate/o1xrLvnczrxvzMzyzToW","Завантажити сертифікат")</f>
        <v>Завантажити сертифікат</v>
      </c>
    </row>
    <row r="1498" spans="1:4" x14ac:dyDescent="0.3">
      <c r="A1498" t="s">
        <v>2991</v>
      </c>
      <c r="B1498" t="s">
        <v>3888</v>
      </c>
      <c r="C1498" t="s">
        <v>2992</v>
      </c>
      <c r="D1498" t="str">
        <f>HYPERLINK("https://talan.bank.gov.ua/get-user-certificate/o1xrLYmIGsZuIDNM6W_b","Завантажити сертифікат")</f>
        <v>Завантажити сертифікат</v>
      </c>
    </row>
    <row r="1499" spans="1:4" x14ac:dyDescent="0.3">
      <c r="A1499" t="s">
        <v>2993</v>
      </c>
      <c r="B1499" t="s">
        <v>3888</v>
      </c>
      <c r="C1499" t="s">
        <v>2994</v>
      </c>
      <c r="D1499" t="str">
        <f>HYPERLINK("https://talan.bank.gov.ua/get-user-certificate/o1xrLliEGFoQ3gFItX-3","Завантажити сертифікат")</f>
        <v>Завантажити сертифікат</v>
      </c>
    </row>
    <row r="1500" spans="1:4" x14ac:dyDescent="0.3">
      <c r="A1500" t="s">
        <v>2995</v>
      </c>
      <c r="B1500" t="s">
        <v>3888</v>
      </c>
      <c r="C1500" t="s">
        <v>2996</v>
      </c>
      <c r="D1500" t="str">
        <f>HYPERLINK("https://talan.bank.gov.ua/get-user-certificate/o1xrLS9hrQ8_eHN-lsNh","Завантажити сертифікат")</f>
        <v>Завантажити сертифікат</v>
      </c>
    </row>
    <row r="1501" spans="1:4" x14ac:dyDescent="0.3">
      <c r="A1501" t="s">
        <v>2997</v>
      </c>
      <c r="B1501" t="s">
        <v>3888</v>
      </c>
      <c r="C1501" t="s">
        <v>2998</v>
      </c>
      <c r="D1501" t="str">
        <f>HYPERLINK("https://talan.bank.gov.ua/get-user-certificate/o1xrLh2Gx5TZ5s2vAQp4","Завантажити сертифікат")</f>
        <v>Завантажити сертифікат</v>
      </c>
    </row>
    <row r="1502" spans="1:4" x14ac:dyDescent="0.3">
      <c r="A1502" t="s">
        <v>2999</v>
      </c>
      <c r="B1502" t="s">
        <v>3888</v>
      </c>
      <c r="C1502" t="s">
        <v>3000</v>
      </c>
      <c r="D1502" t="str">
        <f>HYPERLINK("https://talan.bank.gov.ua/get-user-certificate/o1xrL8-o5iGQ97Rd7nC-","Завантажити сертифікат")</f>
        <v>Завантажити сертифікат</v>
      </c>
    </row>
    <row r="1503" spans="1:4" x14ac:dyDescent="0.3">
      <c r="A1503" t="s">
        <v>3001</v>
      </c>
      <c r="B1503" t="s">
        <v>3888</v>
      </c>
      <c r="C1503" t="s">
        <v>3002</v>
      </c>
      <c r="D1503" t="str">
        <f>HYPERLINK("https://talan.bank.gov.ua/get-user-certificate/o1xrLRi1dlPE1eWqidaW","Завантажити сертифікат")</f>
        <v>Завантажити сертифікат</v>
      </c>
    </row>
    <row r="1504" spans="1:4" x14ac:dyDescent="0.3">
      <c r="A1504" t="s">
        <v>3003</v>
      </c>
      <c r="B1504" t="s">
        <v>3888</v>
      </c>
      <c r="C1504" t="s">
        <v>3004</v>
      </c>
      <c r="D1504" t="str">
        <f>HYPERLINK("https://talan.bank.gov.ua/get-user-certificate/o1xrL_bF2VpxKza8ROai","Завантажити сертифікат")</f>
        <v>Завантажити сертифікат</v>
      </c>
    </row>
    <row r="1505" spans="1:4" x14ac:dyDescent="0.3">
      <c r="A1505" t="s">
        <v>3005</v>
      </c>
      <c r="B1505" t="s">
        <v>3888</v>
      </c>
      <c r="C1505" t="s">
        <v>3006</v>
      </c>
      <c r="D1505" t="str">
        <f>HYPERLINK("https://talan.bank.gov.ua/get-user-certificate/o1xrLGd2GhDvpOJOVANx","Завантажити сертифікат")</f>
        <v>Завантажити сертифікат</v>
      </c>
    </row>
    <row r="1506" spans="1:4" x14ac:dyDescent="0.3">
      <c r="A1506" t="s">
        <v>3007</v>
      </c>
      <c r="B1506" t="s">
        <v>3888</v>
      </c>
      <c r="C1506" t="s">
        <v>3008</v>
      </c>
      <c r="D1506" t="str">
        <f>HYPERLINK("https://talan.bank.gov.ua/get-user-certificate/o1xrLwdofkFBV9nRg6tz","Завантажити сертифікат")</f>
        <v>Завантажити сертифікат</v>
      </c>
    </row>
    <row r="1507" spans="1:4" x14ac:dyDescent="0.3">
      <c r="A1507" t="s">
        <v>3009</v>
      </c>
      <c r="B1507" t="s">
        <v>3888</v>
      </c>
      <c r="C1507" t="s">
        <v>3010</v>
      </c>
      <c r="D1507" t="str">
        <f>HYPERLINK("https://talan.bank.gov.ua/get-user-certificate/o1xrL-4FodNsuUxYkDZm","Завантажити сертифікат")</f>
        <v>Завантажити сертифікат</v>
      </c>
    </row>
    <row r="1508" spans="1:4" x14ac:dyDescent="0.3">
      <c r="A1508" t="s">
        <v>3011</v>
      </c>
      <c r="B1508" t="s">
        <v>3888</v>
      </c>
      <c r="C1508" t="s">
        <v>3012</v>
      </c>
      <c r="D1508" t="str">
        <f>HYPERLINK("https://talan.bank.gov.ua/get-user-certificate/o1xrL4cQJl4PCn6SVEQq","Завантажити сертифікат")</f>
        <v>Завантажити сертифікат</v>
      </c>
    </row>
    <row r="1509" spans="1:4" x14ac:dyDescent="0.3">
      <c r="A1509" t="s">
        <v>3013</v>
      </c>
      <c r="B1509" t="s">
        <v>3888</v>
      </c>
      <c r="C1509" t="s">
        <v>3014</v>
      </c>
      <c r="D1509" t="str">
        <f>HYPERLINK("https://talan.bank.gov.ua/get-user-certificate/o1xrL2vRugwOKotaDt6w","Завантажити сертифікат")</f>
        <v>Завантажити сертифікат</v>
      </c>
    </row>
    <row r="1510" spans="1:4" x14ac:dyDescent="0.3">
      <c r="A1510" t="s">
        <v>3015</v>
      </c>
      <c r="B1510" t="s">
        <v>3888</v>
      </c>
      <c r="C1510" t="s">
        <v>3016</v>
      </c>
      <c r="D1510" t="str">
        <f>HYPERLINK("https://talan.bank.gov.ua/get-user-certificate/o1xrLywgyajeVhjOwiM4","Завантажити сертифікат")</f>
        <v>Завантажити сертифікат</v>
      </c>
    </row>
    <row r="1511" spans="1:4" x14ac:dyDescent="0.3">
      <c r="A1511" t="s">
        <v>3017</v>
      </c>
      <c r="B1511" t="s">
        <v>3888</v>
      </c>
      <c r="C1511" t="s">
        <v>3018</v>
      </c>
      <c r="D1511" t="str">
        <f>HYPERLINK("https://talan.bank.gov.ua/get-user-certificate/o1xrLRtGdZqLcKp9KCGZ","Завантажити сертифікат")</f>
        <v>Завантажити сертифікат</v>
      </c>
    </row>
    <row r="1512" spans="1:4" x14ac:dyDescent="0.3">
      <c r="A1512" t="s">
        <v>3019</v>
      </c>
      <c r="B1512" t="s">
        <v>3888</v>
      </c>
      <c r="C1512" t="s">
        <v>3020</v>
      </c>
      <c r="D1512" t="str">
        <f>HYPERLINK("https://talan.bank.gov.ua/get-user-certificate/o1xrLdT8VR5MEATqVvP-","Завантажити сертифікат")</f>
        <v>Завантажити сертифікат</v>
      </c>
    </row>
    <row r="1513" spans="1:4" x14ac:dyDescent="0.3">
      <c r="A1513" t="s">
        <v>3021</v>
      </c>
      <c r="B1513" t="s">
        <v>3888</v>
      </c>
      <c r="C1513" t="s">
        <v>3022</v>
      </c>
      <c r="D1513" t="str">
        <f>HYPERLINK("https://talan.bank.gov.ua/get-user-certificate/o1xrLapHg6CDYnGeaS_E","Завантажити сертифікат")</f>
        <v>Завантажити сертифікат</v>
      </c>
    </row>
    <row r="1514" spans="1:4" x14ac:dyDescent="0.3">
      <c r="A1514" t="s">
        <v>3023</v>
      </c>
      <c r="B1514" t="s">
        <v>3888</v>
      </c>
      <c r="C1514" t="s">
        <v>3024</v>
      </c>
      <c r="D1514" t="str">
        <f>HYPERLINK("https://talan.bank.gov.ua/get-user-certificate/o1xrLva8icrGe0gs1jb5","Завантажити сертифікат")</f>
        <v>Завантажити сертифікат</v>
      </c>
    </row>
    <row r="1515" spans="1:4" x14ac:dyDescent="0.3">
      <c r="A1515" t="s">
        <v>3025</v>
      </c>
      <c r="B1515" t="s">
        <v>3888</v>
      </c>
      <c r="C1515" t="s">
        <v>3026</v>
      </c>
      <c r="D1515" t="str">
        <f>HYPERLINK("https://talan.bank.gov.ua/get-user-certificate/o1xrLCAt7tjV93yHjH_X","Завантажити сертифікат")</f>
        <v>Завантажити сертифікат</v>
      </c>
    </row>
    <row r="1516" spans="1:4" x14ac:dyDescent="0.3">
      <c r="A1516" t="s">
        <v>3027</v>
      </c>
      <c r="B1516" t="s">
        <v>3888</v>
      </c>
      <c r="C1516" t="s">
        <v>3028</v>
      </c>
      <c r="D1516" t="str">
        <f>HYPERLINK("https://talan.bank.gov.ua/get-user-certificate/o1xrL1DSY32diFAfoDIq","Завантажити сертифікат")</f>
        <v>Завантажити сертифікат</v>
      </c>
    </row>
    <row r="1517" spans="1:4" x14ac:dyDescent="0.3">
      <c r="A1517" t="s">
        <v>3029</v>
      </c>
      <c r="B1517" t="s">
        <v>3888</v>
      </c>
      <c r="C1517" t="s">
        <v>3030</v>
      </c>
      <c r="D1517" t="str">
        <f>HYPERLINK("https://talan.bank.gov.ua/get-user-certificate/o1xrLPmOk6t4dMl3reER","Завантажити сертифікат")</f>
        <v>Завантажити сертифікат</v>
      </c>
    </row>
    <row r="1518" spans="1:4" x14ac:dyDescent="0.3">
      <c r="A1518" t="s">
        <v>3031</v>
      </c>
      <c r="B1518" t="s">
        <v>3888</v>
      </c>
      <c r="C1518" t="s">
        <v>3032</v>
      </c>
      <c r="D1518" t="str">
        <f>HYPERLINK("https://talan.bank.gov.ua/get-user-certificate/o1xrLRtNVL74ELDaVnUS","Завантажити сертифікат")</f>
        <v>Завантажити сертифікат</v>
      </c>
    </row>
    <row r="1519" spans="1:4" x14ac:dyDescent="0.3">
      <c r="A1519" t="s">
        <v>3033</v>
      </c>
      <c r="B1519" t="s">
        <v>3888</v>
      </c>
      <c r="C1519" t="s">
        <v>3034</v>
      </c>
      <c r="D1519" t="str">
        <f>HYPERLINK("https://talan.bank.gov.ua/get-user-certificate/o1xrLX_XuEcbglgkHetf","Завантажити сертифікат")</f>
        <v>Завантажити сертифікат</v>
      </c>
    </row>
    <row r="1520" spans="1:4" x14ac:dyDescent="0.3">
      <c r="A1520" t="s">
        <v>3035</v>
      </c>
      <c r="B1520" t="s">
        <v>3888</v>
      </c>
      <c r="C1520" t="s">
        <v>3036</v>
      </c>
      <c r="D1520" t="str">
        <f>HYPERLINK("https://talan.bank.gov.ua/get-user-certificate/o1xrLc_RIb_MMyy8lMnl","Завантажити сертифікат")</f>
        <v>Завантажити сертифікат</v>
      </c>
    </row>
    <row r="1521" spans="1:4" x14ac:dyDescent="0.3">
      <c r="A1521" t="s">
        <v>3037</v>
      </c>
      <c r="B1521" t="s">
        <v>3888</v>
      </c>
      <c r="C1521" t="s">
        <v>3038</v>
      </c>
      <c r="D1521" t="str">
        <f>HYPERLINK("https://talan.bank.gov.ua/get-user-certificate/o1xrLuvLe-33wy2UG-Zx","Завантажити сертифікат")</f>
        <v>Завантажити сертифікат</v>
      </c>
    </row>
    <row r="1522" spans="1:4" x14ac:dyDescent="0.3">
      <c r="A1522" t="s">
        <v>3039</v>
      </c>
      <c r="B1522" t="s">
        <v>3888</v>
      </c>
      <c r="C1522" t="s">
        <v>3040</v>
      </c>
      <c r="D1522" t="str">
        <f>HYPERLINK("https://talan.bank.gov.ua/get-user-certificate/o1xrLYK16E8TG4Tx2cUl","Завантажити сертифікат")</f>
        <v>Завантажити сертифікат</v>
      </c>
    </row>
    <row r="1523" spans="1:4" x14ac:dyDescent="0.3">
      <c r="A1523" t="s">
        <v>3041</v>
      </c>
      <c r="B1523" t="s">
        <v>3888</v>
      </c>
      <c r="C1523" t="s">
        <v>3042</v>
      </c>
      <c r="D1523" t="str">
        <f>HYPERLINK("https://talan.bank.gov.ua/get-user-certificate/o1xrLbn81qVVF9aDGhoE","Завантажити сертифікат")</f>
        <v>Завантажити сертифікат</v>
      </c>
    </row>
    <row r="1524" spans="1:4" x14ac:dyDescent="0.3">
      <c r="A1524" t="s">
        <v>3043</v>
      </c>
      <c r="B1524" t="s">
        <v>3888</v>
      </c>
      <c r="C1524" t="s">
        <v>3044</v>
      </c>
      <c r="D1524" t="str">
        <f>HYPERLINK("https://talan.bank.gov.ua/get-user-certificate/o1xrL4wOs4s6a5r85LJL","Завантажити сертифікат")</f>
        <v>Завантажити сертифікат</v>
      </c>
    </row>
    <row r="1525" spans="1:4" x14ac:dyDescent="0.3">
      <c r="A1525" t="s">
        <v>3045</v>
      </c>
      <c r="B1525" t="s">
        <v>3888</v>
      </c>
      <c r="C1525" t="s">
        <v>3046</v>
      </c>
      <c r="D1525" t="str">
        <f>HYPERLINK("https://talan.bank.gov.ua/get-user-certificate/o1xrLYvtvxnqW7ZY3o-9","Завантажити сертифікат")</f>
        <v>Завантажити сертифікат</v>
      </c>
    </row>
    <row r="1526" spans="1:4" x14ac:dyDescent="0.3">
      <c r="A1526" t="s">
        <v>3047</v>
      </c>
      <c r="B1526" t="s">
        <v>3888</v>
      </c>
      <c r="C1526" t="s">
        <v>3048</v>
      </c>
      <c r="D1526" t="str">
        <f>HYPERLINK("https://talan.bank.gov.ua/get-user-certificate/o1xrL1cHK935URkn0H4i","Завантажити сертифікат")</f>
        <v>Завантажити сертифікат</v>
      </c>
    </row>
    <row r="1527" spans="1:4" x14ac:dyDescent="0.3">
      <c r="A1527" t="s">
        <v>3049</v>
      </c>
      <c r="B1527" t="s">
        <v>3888</v>
      </c>
      <c r="C1527" t="s">
        <v>3050</v>
      </c>
      <c r="D1527" t="str">
        <f>HYPERLINK("https://talan.bank.gov.ua/get-user-certificate/o1xrLpM3KcxGahv9Dve_","Завантажити сертифікат")</f>
        <v>Завантажити сертифікат</v>
      </c>
    </row>
    <row r="1528" spans="1:4" x14ac:dyDescent="0.3">
      <c r="A1528" t="s">
        <v>3051</v>
      </c>
      <c r="B1528" t="s">
        <v>3888</v>
      </c>
      <c r="C1528" t="s">
        <v>3052</v>
      </c>
      <c r="D1528" t="str">
        <f>HYPERLINK("https://talan.bank.gov.ua/get-user-certificate/o1xrLnDX_wr3m7KiXuPd","Завантажити сертифікат")</f>
        <v>Завантажити сертифікат</v>
      </c>
    </row>
    <row r="1529" spans="1:4" x14ac:dyDescent="0.3">
      <c r="A1529" t="s">
        <v>3053</v>
      </c>
      <c r="B1529" t="s">
        <v>3888</v>
      </c>
      <c r="C1529" t="s">
        <v>3054</v>
      </c>
      <c r="D1529" t="str">
        <f>HYPERLINK("https://talan.bank.gov.ua/get-user-certificate/o1xrL9RMVq6NjrItBCwR","Завантажити сертифікат")</f>
        <v>Завантажити сертифікат</v>
      </c>
    </row>
    <row r="1530" spans="1:4" x14ac:dyDescent="0.3">
      <c r="A1530" t="s">
        <v>3055</v>
      </c>
      <c r="B1530" t="s">
        <v>3888</v>
      </c>
      <c r="C1530" t="s">
        <v>3056</v>
      </c>
      <c r="D1530" t="str">
        <f>HYPERLINK("https://talan.bank.gov.ua/get-user-certificate/o1xrL8L7KBNxnfHYcX-V","Завантажити сертифікат")</f>
        <v>Завантажити сертифікат</v>
      </c>
    </row>
    <row r="1531" spans="1:4" x14ac:dyDescent="0.3">
      <c r="A1531" t="s">
        <v>3057</v>
      </c>
      <c r="B1531" t="s">
        <v>3888</v>
      </c>
      <c r="C1531" t="s">
        <v>3058</v>
      </c>
      <c r="D1531" t="str">
        <f>HYPERLINK("https://talan.bank.gov.ua/get-user-certificate/o1xrLkjPh19pdOY5P2q2","Завантажити сертифікат")</f>
        <v>Завантажити сертифікат</v>
      </c>
    </row>
    <row r="1532" spans="1:4" x14ac:dyDescent="0.3">
      <c r="A1532" t="s">
        <v>3059</v>
      </c>
      <c r="B1532" t="s">
        <v>3888</v>
      </c>
      <c r="C1532" t="s">
        <v>3060</v>
      </c>
      <c r="D1532" t="str">
        <f>HYPERLINK("https://talan.bank.gov.ua/get-user-certificate/o1xrLMO7TVu1Zuwwn8u2","Завантажити сертифікат")</f>
        <v>Завантажити сертифікат</v>
      </c>
    </row>
    <row r="1533" spans="1:4" x14ac:dyDescent="0.3">
      <c r="A1533" t="s">
        <v>3061</v>
      </c>
      <c r="B1533" t="s">
        <v>3888</v>
      </c>
      <c r="C1533" t="s">
        <v>3062</v>
      </c>
      <c r="D1533" t="str">
        <f>HYPERLINK("https://talan.bank.gov.ua/get-user-certificate/o1xrL-nLcbLRTf_HXr8d","Завантажити сертифікат")</f>
        <v>Завантажити сертифікат</v>
      </c>
    </row>
    <row r="1534" spans="1:4" x14ac:dyDescent="0.3">
      <c r="A1534" t="s">
        <v>3063</v>
      </c>
      <c r="B1534" t="s">
        <v>3888</v>
      </c>
      <c r="C1534" t="s">
        <v>3064</v>
      </c>
      <c r="D1534" t="str">
        <f>HYPERLINK("https://talan.bank.gov.ua/get-user-certificate/o1xrLCxf2KV3Q1Hpex1u","Завантажити сертифікат")</f>
        <v>Завантажити сертифікат</v>
      </c>
    </row>
    <row r="1535" spans="1:4" x14ac:dyDescent="0.3">
      <c r="A1535" t="s">
        <v>3065</v>
      </c>
      <c r="B1535" t="s">
        <v>3888</v>
      </c>
      <c r="C1535" t="s">
        <v>3066</v>
      </c>
      <c r="D1535" t="str">
        <f>HYPERLINK("https://talan.bank.gov.ua/get-user-certificate/o1xrLkXDbjWDnMm9ihiw","Завантажити сертифікат")</f>
        <v>Завантажити сертифікат</v>
      </c>
    </row>
    <row r="1536" spans="1:4" x14ac:dyDescent="0.3">
      <c r="A1536" t="s">
        <v>3067</v>
      </c>
      <c r="B1536" t="s">
        <v>3888</v>
      </c>
      <c r="C1536" t="s">
        <v>3068</v>
      </c>
      <c r="D1536" t="str">
        <f>HYPERLINK("https://talan.bank.gov.ua/get-user-certificate/o1xrL3oeSVTP0-PxqQL4","Завантажити сертифікат")</f>
        <v>Завантажити сертифікат</v>
      </c>
    </row>
    <row r="1537" spans="1:4" x14ac:dyDescent="0.3">
      <c r="A1537" t="s">
        <v>3069</v>
      </c>
      <c r="B1537" t="s">
        <v>3888</v>
      </c>
      <c r="C1537" t="s">
        <v>3070</v>
      </c>
      <c r="D1537" t="str">
        <f>HYPERLINK("https://talan.bank.gov.ua/get-user-certificate/o1xrL5_GxXPruS3nU5gy","Завантажити сертифікат")</f>
        <v>Завантажити сертифікат</v>
      </c>
    </row>
    <row r="1538" spans="1:4" x14ac:dyDescent="0.3">
      <c r="A1538" t="s">
        <v>3071</v>
      </c>
      <c r="B1538" t="s">
        <v>3888</v>
      </c>
      <c r="C1538" t="s">
        <v>3072</v>
      </c>
      <c r="D1538" t="str">
        <f>HYPERLINK("https://talan.bank.gov.ua/get-user-certificate/o1xrLWcqrAGEkZiX0ylC","Завантажити сертифікат")</f>
        <v>Завантажити сертифікат</v>
      </c>
    </row>
    <row r="1539" spans="1:4" x14ac:dyDescent="0.3">
      <c r="A1539" t="s">
        <v>3073</v>
      </c>
      <c r="B1539" t="s">
        <v>3888</v>
      </c>
      <c r="C1539" t="s">
        <v>3074</v>
      </c>
      <c r="D1539" t="str">
        <f>HYPERLINK("https://talan.bank.gov.ua/get-user-certificate/o1xrLl469Kl693XlJd8z","Завантажити сертифікат")</f>
        <v>Завантажити сертифікат</v>
      </c>
    </row>
    <row r="1540" spans="1:4" x14ac:dyDescent="0.3">
      <c r="A1540" t="s">
        <v>3075</v>
      </c>
      <c r="B1540" t="s">
        <v>3888</v>
      </c>
      <c r="C1540" t="s">
        <v>3076</v>
      </c>
      <c r="D1540" t="str">
        <f>HYPERLINK("https://talan.bank.gov.ua/get-user-certificate/o1xrLQHhFTmvpyhhYA1M","Завантажити сертифікат")</f>
        <v>Завантажити сертифікат</v>
      </c>
    </row>
    <row r="1541" spans="1:4" x14ac:dyDescent="0.3">
      <c r="A1541" t="s">
        <v>3077</v>
      </c>
      <c r="B1541" t="s">
        <v>3888</v>
      </c>
      <c r="C1541" t="s">
        <v>3078</v>
      </c>
      <c r="D1541" t="str">
        <f>HYPERLINK("https://talan.bank.gov.ua/get-user-certificate/o1xrLHE955vi-yuefhpF","Завантажити сертифікат")</f>
        <v>Завантажити сертифікат</v>
      </c>
    </row>
    <row r="1542" spans="1:4" x14ac:dyDescent="0.3">
      <c r="A1542" t="s">
        <v>3079</v>
      </c>
      <c r="B1542" t="s">
        <v>3888</v>
      </c>
      <c r="C1542" t="s">
        <v>3080</v>
      </c>
      <c r="D1542" t="str">
        <f>HYPERLINK("https://talan.bank.gov.ua/get-user-certificate/o1xrL4KzVJTEhjhwgZSd","Завантажити сертифікат")</f>
        <v>Завантажити сертифікат</v>
      </c>
    </row>
    <row r="1543" spans="1:4" x14ac:dyDescent="0.3">
      <c r="A1543" t="s">
        <v>3081</v>
      </c>
      <c r="B1543" t="s">
        <v>3888</v>
      </c>
      <c r="C1543" t="s">
        <v>3082</v>
      </c>
      <c r="D1543" t="str">
        <f>HYPERLINK("https://talan.bank.gov.ua/get-user-certificate/o1xrLxpAwCVBmOInbLzK","Завантажити сертифікат")</f>
        <v>Завантажити сертифікат</v>
      </c>
    </row>
    <row r="1544" spans="1:4" x14ac:dyDescent="0.3">
      <c r="A1544" t="s">
        <v>3083</v>
      </c>
      <c r="B1544" t="s">
        <v>3888</v>
      </c>
      <c r="C1544" t="s">
        <v>3084</v>
      </c>
      <c r="D1544" t="str">
        <f>HYPERLINK("https://talan.bank.gov.ua/get-user-certificate/o1xrL8V5y7tJuj1N3HI9","Завантажити сертифікат")</f>
        <v>Завантажити сертифікат</v>
      </c>
    </row>
    <row r="1545" spans="1:4" x14ac:dyDescent="0.3">
      <c r="A1545" t="s">
        <v>3085</v>
      </c>
      <c r="B1545" t="s">
        <v>3888</v>
      </c>
      <c r="C1545" t="s">
        <v>3086</v>
      </c>
      <c r="D1545" t="str">
        <f>HYPERLINK("https://talan.bank.gov.ua/get-user-certificate/o1xrLOuSIfSJ5P2xeNgv","Завантажити сертифікат")</f>
        <v>Завантажити сертифікат</v>
      </c>
    </row>
    <row r="1546" spans="1:4" x14ac:dyDescent="0.3">
      <c r="A1546" t="s">
        <v>3087</v>
      </c>
      <c r="B1546" t="s">
        <v>3888</v>
      </c>
      <c r="C1546" t="s">
        <v>3088</v>
      </c>
      <c r="D1546" t="str">
        <f>HYPERLINK("https://talan.bank.gov.ua/get-user-certificate/o1xrLXUOO7Q030s5nUrk","Завантажити сертифікат")</f>
        <v>Завантажити сертифікат</v>
      </c>
    </row>
    <row r="1547" spans="1:4" x14ac:dyDescent="0.3">
      <c r="A1547" t="s">
        <v>3089</v>
      </c>
      <c r="B1547" t="s">
        <v>3888</v>
      </c>
      <c r="C1547" t="s">
        <v>3090</v>
      </c>
      <c r="D1547" t="str">
        <f>HYPERLINK("https://talan.bank.gov.ua/get-user-certificate/o1xrL5vDW1VTKwyK8mHh","Завантажити сертифікат")</f>
        <v>Завантажити сертифікат</v>
      </c>
    </row>
    <row r="1548" spans="1:4" x14ac:dyDescent="0.3">
      <c r="A1548" t="s">
        <v>3091</v>
      </c>
      <c r="B1548" t="s">
        <v>3888</v>
      </c>
      <c r="C1548" t="s">
        <v>3092</v>
      </c>
      <c r="D1548" t="str">
        <f>HYPERLINK("https://talan.bank.gov.ua/get-user-certificate/o1xrLed8NYWxHKdUGoyz","Завантажити сертифікат")</f>
        <v>Завантажити сертифікат</v>
      </c>
    </row>
    <row r="1549" spans="1:4" x14ac:dyDescent="0.3">
      <c r="A1549" t="s">
        <v>3093</v>
      </c>
      <c r="B1549" t="s">
        <v>3888</v>
      </c>
      <c r="C1549" t="s">
        <v>3094</v>
      </c>
      <c r="D1549" t="str">
        <f>HYPERLINK("https://talan.bank.gov.ua/get-user-certificate/o1xrLALOWL7QmgTvr7hW","Завантажити сертифікат")</f>
        <v>Завантажити сертифікат</v>
      </c>
    </row>
    <row r="1550" spans="1:4" x14ac:dyDescent="0.3">
      <c r="A1550" t="s">
        <v>3095</v>
      </c>
      <c r="B1550" t="s">
        <v>3888</v>
      </c>
      <c r="C1550" t="s">
        <v>3096</v>
      </c>
      <c r="D1550" t="str">
        <f>HYPERLINK("https://talan.bank.gov.ua/get-user-certificate/o1xrL4Hc5-2xWkF11LcK","Завантажити сертифікат")</f>
        <v>Завантажити сертифікат</v>
      </c>
    </row>
    <row r="1551" spans="1:4" x14ac:dyDescent="0.3">
      <c r="A1551" t="s">
        <v>3097</v>
      </c>
      <c r="B1551" t="s">
        <v>3888</v>
      </c>
      <c r="C1551" t="s">
        <v>3098</v>
      </c>
      <c r="D1551" t="str">
        <f>HYPERLINK("https://talan.bank.gov.ua/get-user-certificate/o1xrLERUvn5IIgenxvnG","Завантажити сертифікат")</f>
        <v>Завантажити сертифікат</v>
      </c>
    </row>
    <row r="1552" spans="1:4" x14ac:dyDescent="0.3">
      <c r="A1552" t="s">
        <v>3099</v>
      </c>
      <c r="B1552" t="s">
        <v>3888</v>
      </c>
      <c r="C1552" t="s">
        <v>3100</v>
      </c>
      <c r="D1552" t="str">
        <f>HYPERLINK("https://talan.bank.gov.ua/get-user-certificate/o1xrLmyi4PwCZZQmMNKB","Завантажити сертифікат")</f>
        <v>Завантажити сертифікат</v>
      </c>
    </row>
    <row r="1553" spans="1:4" x14ac:dyDescent="0.3">
      <c r="A1553" t="s">
        <v>3101</v>
      </c>
      <c r="B1553" t="s">
        <v>3888</v>
      </c>
      <c r="C1553" t="s">
        <v>3102</v>
      </c>
      <c r="D1553" t="str">
        <f>HYPERLINK("https://talan.bank.gov.ua/get-user-certificate/o1xrL5DcOEteox67n865","Завантажити сертифікат")</f>
        <v>Завантажити сертифікат</v>
      </c>
    </row>
    <row r="1554" spans="1:4" x14ac:dyDescent="0.3">
      <c r="A1554" t="s">
        <v>3103</v>
      </c>
      <c r="B1554" t="s">
        <v>3888</v>
      </c>
      <c r="C1554" t="s">
        <v>3104</v>
      </c>
      <c r="D1554" t="str">
        <f>HYPERLINK("https://talan.bank.gov.ua/get-user-certificate/o1xrLFDCoGAmeXQ0xd-X","Завантажити сертифікат")</f>
        <v>Завантажити сертифікат</v>
      </c>
    </row>
    <row r="1555" spans="1:4" x14ac:dyDescent="0.3">
      <c r="A1555" t="s">
        <v>3105</v>
      </c>
      <c r="B1555" t="s">
        <v>3888</v>
      </c>
      <c r="C1555" t="s">
        <v>3106</v>
      </c>
      <c r="D1555" t="str">
        <f>HYPERLINK("https://talan.bank.gov.ua/get-user-certificate/o1xrL11RELGAINkgeYMx","Завантажити сертифікат")</f>
        <v>Завантажити сертифікат</v>
      </c>
    </row>
    <row r="1556" spans="1:4" x14ac:dyDescent="0.3">
      <c r="A1556" t="s">
        <v>3107</v>
      </c>
      <c r="B1556" t="s">
        <v>3888</v>
      </c>
      <c r="C1556" t="s">
        <v>3108</v>
      </c>
      <c r="D1556" t="str">
        <f>HYPERLINK("https://talan.bank.gov.ua/get-user-certificate/o1xrLk5J_pR3dNk2y3Cw","Завантажити сертифікат")</f>
        <v>Завантажити сертифікат</v>
      </c>
    </row>
    <row r="1557" spans="1:4" x14ac:dyDescent="0.3">
      <c r="A1557" t="s">
        <v>3109</v>
      </c>
      <c r="B1557" t="s">
        <v>3888</v>
      </c>
      <c r="C1557" t="s">
        <v>3110</v>
      </c>
      <c r="D1557" t="str">
        <f>HYPERLINK("https://talan.bank.gov.ua/get-user-certificate/o1xrLrUeHX3wD0Ft9AV6","Завантажити сертифікат")</f>
        <v>Завантажити сертифікат</v>
      </c>
    </row>
    <row r="1558" spans="1:4" x14ac:dyDescent="0.3">
      <c r="A1558" t="s">
        <v>3111</v>
      </c>
      <c r="B1558" t="s">
        <v>3888</v>
      </c>
      <c r="C1558" t="s">
        <v>3112</v>
      </c>
      <c r="D1558" t="str">
        <f>HYPERLINK("https://talan.bank.gov.ua/get-user-certificate/o1xrL4eeIgc2BlrnwmOO","Завантажити сертифікат")</f>
        <v>Завантажити сертифікат</v>
      </c>
    </row>
    <row r="1559" spans="1:4" x14ac:dyDescent="0.3">
      <c r="A1559" t="s">
        <v>3113</v>
      </c>
      <c r="B1559" t="s">
        <v>3888</v>
      </c>
      <c r="C1559" t="s">
        <v>3114</v>
      </c>
      <c r="D1559" t="str">
        <f>HYPERLINK("https://talan.bank.gov.ua/get-user-certificate/o1xrLAZyKMChjNnVs3Je","Завантажити сертифікат")</f>
        <v>Завантажити сертифікат</v>
      </c>
    </row>
    <row r="1560" spans="1:4" x14ac:dyDescent="0.3">
      <c r="A1560" t="s">
        <v>3115</v>
      </c>
      <c r="B1560" t="s">
        <v>3888</v>
      </c>
      <c r="C1560" t="s">
        <v>3116</v>
      </c>
      <c r="D1560" t="str">
        <f>HYPERLINK("https://talan.bank.gov.ua/get-user-certificate/o1xrL-kPh2A857XSERP0","Завантажити сертифікат")</f>
        <v>Завантажити сертифікат</v>
      </c>
    </row>
    <row r="1561" spans="1:4" x14ac:dyDescent="0.3">
      <c r="A1561" t="s">
        <v>3117</v>
      </c>
      <c r="B1561" t="s">
        <v>3888</v>
      </c>
      <c r="C1561" t="s">
        <v>3118</v>
      </c>
      <c r="D1561" t="str">
        <f>HYPERLINK("https://talan.bank.gov.ua/get-user-certificate/o1xrLazN2MaPKy-jbJGi","Завантажити сертифікат")</f>
        <v>Завантажити сертифікат</v>
      </c>
    </row>
    <row r="1562" spans="1:4" x14ac:dyDescent="0.3">
      <c r="A1562" t="s">
        <v>3119</v>
      </c>
      <c r="B1562" t="s">
        <v>3888</v>
      </c>
      <c r="C1562" t="s">
        <v>3120</v>
      </c>
      <c r="D1562" t="str">
        <f>HYPERLINK("https://talan.bank.gov.ua/get-user-certificate/o1xrLuqpuey8QWGVzpem","Завантажити сертифікат")</f>
        <v>Завантажити сертифікат</v>
      </c>
    </row>
    <row r="1563" spans="1:4" x14ac:dyDescent="0.3">
      <c r="A1563" t="s">
        <v>3121</v>
      </c>
      <c r="B1563" t="s">
        <v>3888</v>
      </c>
      <c r="C1563" t="s">
        <v>3122</v>
      </c>
      <c r="D1563" t="str">
        <f>HYPERLINK("https://talan.bank.gov.ua/get-user-certificate/o1xrLKWewayOlQ-rfuga","Завантажити сертифікат")</f>
        <v>Завантажити сертифікат</v>
      </c>
    </row>
    <row r="1564" spans="1:4" x14ac:dyDescent="0.3">
      <c r="A1564" t="s">
        <v>3123</v>
      </c>
      <c r="B1564" t="s">
        <v>3888</v>
      </c>
      <c r="C1564" t="s">
        <v>3124</v>
      </c>
      <c r="D1564" t="str">
        <f>HYPERLINK("https://talan.bank.gov.ua/get-user-certificate/o1xrL_d__FhL4I7lY51C","Завантажити сертифікат")</f>
        <v>Завантажити сертифікат</v>
      </c>
    </row>
    <row r="1565" spans="1:4" x14ac:dyDescent="0.3">
      <c r="A1565" t="s">
        <v>3125</v>
      </c>
      <c r="B1565" t="s">
        <v>3888</v>
      </c>
      <c r="C1565" t="s">
        <v>3126</v>
      </c>
      <c r="D1565" t="str">
        <f>HYPERLINK("https://talan.bank.gov.ua/get-user-certificate/o1xrLcn4T7HCna1lZhy2","Завантажити сертифікат")</f>
        <v>Завантажити сертифікат</v>
      </c>
    </row>
    <row r="1566" spans="1:4" x14ac:dyDescent="0.3">
      <c r="A1566" t="s">
        <v>3127</v>
      </c>
      <c r="B1566" t="s">
        <v>3888</v>
      </c>
      <c r="C1566" t="s">
        <v>3128</v>
      </c>
      <c r="D1566" t="str">
        <f>HYPERLINK("https://talan.bank.gov.ua/get-user-certificate/o1xrLRhSa92SHuKzqoxS","Завантажити сертифікат")</f>
        <v>Завантажити сертифікат</v>
      </c>
    </row>
    <row r="1567" spans="1:4" x14ac:dyDescent="0.3">
      <c r="A1567" t="s">
        <v>3129</v>
      </c>
      <c r="B1567" t="s">
        <v>3888</v>
      </c>
      <c r="C1567" t="s">
        <v>3130</v>
      </c>
      <c r="D1567" t="str">
        <f>HYPERLINK("https://talan.bank.gov.ua/get-user-certificate/o1xrLTY0LOTsqfTAwodS","Завантажити сертифікат")</f>
        <v>Завантажити сертифікат</v>
      </c>
    </row>
    <row r="1568" spans="1:4" x14ac:dyDescent="0.3">
      <c r="A1568" t="s">
        <v>3131</v>
      </c>
      <c r="B1568" t="s">
        <v>3888</v>
      </c>
      <c r="C1568" t="s">
        <v>3132</v>
      </c>
      <c r="D1568" t="str">
        <f>HYPERLINK("https://talan.bank.gov.ua/get-user-certificate/o1xrLMqRs0shhFowBYlv","Завантажити сертифікат")</f>
        <v>Завантажити сертифікат</v>
      </c>
    </row>
    <row r="1569" spans="1:4" x14ac:dyDescent="0.3">
      <c r="A1569" t="s">
        <v>3133</v>
      </c>
      <c r="B1569" t="s">
        <v>3888</v>
      </c>
      <c r="C1569" t="s">
        <v>3134</v>
      </c>
      <c r="D1569" t="str">
        <f>HYPERLINK("https://talan.bank.gov.ua/get-user-certificate/o1xrLgGB73GzDEoR_A0K","Завантажити сертифікат")</f>
        <v>Завантажити сертифікат</v>
      </c>
    </row>
    <row r="1570" spans="1:4" x14ac:dyDescent="0.3">
      <c r="A1570" t="s">
        <v>3135</v>
      </c>
      <c r="B1570" t="s">
        <v>3888</v>
      </c>
      <c r="C1570" t="s">
        <v>3136</v>
      </c>
      <c r="D1570" t="str">
        <f>HYPERLINK("https://talan.bank.gov.ua/get-user-certificate/o1xrLtqt0yoC-k53KCeu","Завантажити сертифікат")</f>
        <v>Завантажити сертифікат</v>
      </c>
    </row>
    <row r="1571" spans="1:4" x14ac:dyDescent="0.3">
      <c r="A1571" t="s">
        <v>3137</v>
      </c>
      <c r="B1571" t="s">
        <v>3888</v>
      </c>
      <c r="C1571" t="s">
        <v>3138</v>
      </c>
      <c r="D1571" t="str">
        <f>HYPERLINK("https://talan.bank.gov.ua/get-user-certificate/o1xrLa3cpgfBfuv9VySB","Завантажити сертифікат")</f>
        <v>Завантажити сертифікат</v>
      </c>
    </row>
    <row r="1572" spans="1:4" x14ac:dyDescent="0.3">
      <c r="A1572" t="s">
        <v>3139</v>
      </c>
      <c r="B1572" t="s">
        <v>3888</v>
      </c>
      <c r="C1572" t="s">
        <v>3140</v>
      </c>
      <c r="D1572" t="str">
        <f>HYPERLINK("https://talan.bank.gov.ua/get-user-certificate/o1xrLlC8-D3U1yU_EUWM","Завантажити сертифікат")</f>
        <v>Завантажити сертифікат</v>
      </c>
    </row>
    <row r="1573" spans="1:4" x14ac:dyDescent="0.3">
      <c r="A1573" t="s">
        <v>3141</v>
      </c>
      <c r="B1573" t="s">
        <v>3888</v>
      </c>
      <c r="C1573" t="s">
        <v>3142</v>
      </c>
      <c r="D1573" t="str">
        <f>HYPERLINK("https://talan.bank.gov.ua/get-user-certificate/o1xrLTWWZvesPZsZVcCl","Завантажити сертифікат")</f>
        <v>Завантажити сертифікат</v>
      </c>
    </row>
    <row r="1574" spans="1:4" x14ac:dyDescent="0.3">
      <c r="A1574" t="s">
        <v>3143</v>
      </c>
      <c r="B1574" t="s">
        <v>3888</v>
      </c>
      <c r="C1574" t="s">
        <v>3144</v>
      </c>
      <c r="D1574" t="str">
        <f>HYPERLINK("https://talan.bank.gov.ua/get-user-certificate/o1xrLY6_bnDYHetvPmOf","Завантажити сертифікат")</f>
        <v>Завантажити сертифікат</v>
      </c>
    </row>
    <row r="1575" spans="1:4" x14ac:dyDescent="0.3">
      <c r="A1575" t="s">
        <v>3145</v>
      </c>
      <c r="B1575" t="s">
        <v>3888</v>
      </c>
      <c r="C1575" t="s">
        <v>3146</v>
      </c>
      <c r="D1575" t="str">
        <f>HYPERLINK("https://talan.bank.gov.ua/get-user-certificate/o1xrLfhmOtuH_mE8mwt_","Завантажити сертифікат")</f>
        <v>Завантажити сертифікат</v>
      </c>
    </row>
    <row r="1576" spans="1:4" x14ac:dyDescent="0.3">
      <c r="A1576" t="s">
        <v>3147</v>
      </c>
      <c r="B1576" t="s">
        <v>3888</v>
      </c>
      <c r="C1576" t="s">
        <v>3148</v>
      </c>
      <c r="D1576" t="str">
        <f>HYPERLINK("https://talan.bank.gov.ua/get-user-certificate/o1xrLlHI2syeCfiWKaJg","Завантажити сертифікат")</f>
        <v>Завантажити сертифікат</v>
      </c>
    </row>
    <row r="1577" spans="1:4" x14ac:dyDescent="0.3">
      <c r="A1577" t="s">
        <v>3149</v>
      </c>
      <c r="B1577" t="s">
        <v>3888</v>
      </c>
      <c r="C1577" t="s">
        <v>3150</v>
      </c>
      <c r="D1577" t="str">
        <f>HYPERLINK("https://talan.bank.gov.ua/get-user-certificate/o1xrLKquIwpBv3RSTeZT","Завантажити сертифікат")</f>
        <v>Завантажити сертифікат</v>
      </c>
    </row>
    <row r="1578" spans="1:4" x14ac:dyDescent="0.3">
      <c r="A1578" t="s">
        <v>3151</v>
      </c>
      <c r="B1578" t="s">
        <v>3888</v>
      </c>
      <c r="C1578" t="s">
        <v>3152</v>
      </c>
      <c r="D1578" t="str">
        <f>HYPERLINK("https://talan.bank.gov.ua/get-user-certificate/o1xrLjQ2uymofk4RqT7d","Завантажити сертифікат")</f>
        <v>Завантажити сертифікат</v>
      </c>
    </row>
    <row r="1579" spans="1:4" x14ac:dyDescent="0.3">
      <c r="A1579" t="s">
        <v>3153</v>
      </c>
      <c r="B1579" t="s">
        <v>3888</v>
      </c>
      <c r="C1579" t="s">
        <v>3154</v>
      </c>
      <c r="D1579" t="str">
        <f>HYPERLINK("https://talan.bank.gov.ua/get-user-certificate/o1xrLivzuIHz-skPg5oO","Завантажити сертифікат")</f>
        <v>Завантажити сертифікат</v>
      </c>
    </row>
    <row r="1580" spans="1:4" x14ac:dyDescent="0.3">
      <c r="A1580" t="s">
        <v>3155</v>
      </c>
      <c r="B1580" t="s">
        <v>3888</v>
      </c>
      <c r="C1580" t="s">
        <v>3156</v>
      </c>
      <c r="D1580" t="str">
        <f>HYPERLINK("https://talan.bank.gov.ua/get-user-certificate/o1xrLUFpNn2M2iNMQ8cZ","Завантажити сертифікат")</f>
        <v>Завантажити сертифікат</v>
      </c>
    </row>
    <row r="1581" spans="1:4" x14ac:dyDescent="0.3">
      <c r="A1581" t="s">
        <v>3157</v>
      </c>
      <c r="B1581" t="s">
        <v>3888</v>
      </c>
      <c r="C1581" t="s">
        <v>3158</v>
      </c>
      <c r="D1581" t="str">
        <f>HYPERLINK("https://talan.bank.gov.ua/get-user-certificate/o1xrLSRMaKfDlbTmmvay","Завантажити сертифікат")</f>
        <v>Завантажити сертифікат</v>
      </c>
    </row>
    <row r="1582" spans="1:4" x14ac:dyDescent="0.3">
      <c r="A1582" t="s">
        <v>3159</v>
      </c>
      <c r="B1582" t="s">
        <v>3888</v>
      </c>
      <c r="C1582" t="s">
        <v>3160</v>
      </c>
      <c r="D1582" t="str">
        <f>HYPERLINK("https://talan.bank.gov.ua/get-user-certificate/o1xrL2X2ITtKA7LCQbUR","Завантажити сертифікат")</f>
        <v>Завантажити сертифікат</v>
      </c>
    </row>
    <row r="1583" spans="1:4" x14ac:dyDescent="0.3">
      <c r="A1583" t="s">
        <v>3161</v>
      </c>
      <c r="B1583" t="s">
        <v>3888</v>
      </c>
      <c r="C1583" t="s">
        <v>3162</v>
      </c>
      <c r="D1583" t="str">
        <f>HYPERLINK("https://talan.bank.gov.ua/get-user-certificate/o1xrL_oYJ6iXhI3x54we","Завантажити сертифікат")</f>
        <v>Завантажити сертифікат</v>
      </c>
    </row>
    <row r="1584" spans="1:4" x14ac:dyDescent="0.3">
      <c r="A1584" t="s">
        <v>3163</v>
      </c>
      <c r="B1584" t="s">
        <v>3888</v>
      </c>
      <c r="C1584" t="s">
        <v>3164</v>
      </c>
      <c r="D1584" t="str">
        <f>HYPERLINK("https://talan.bank.gov.ua/get-user-certificate/o1xrL7tBuHHBg-xke1UH","Завантажити сертифікат")</f>
        <v>Завантажити сертифікат</v>
      </c>
    </row>
    <row r="1585" spans="1:4" x14ac:dyDescent="0.3">
      <c r="A1585" t="s">
        <v>3165</v>
      </c>
      <c r="B1585" t="s">
        <v>3888</v>
      </c>
      <c r="C1585" t="s">
        <v>3166</v>
      </c>
      <c r="D1585" t="str">
        <f>HYPERLINK("https://talan.bank.gov.ua/get-user-certificate/o1xrLRFdKp3Ba3e2gQ0n","Завантажити сертифікат")</f>
        <v>Завантажити сертифікат</v>
      </c>
    </row>
    <row r="1586" spans="1:4" x14ac:dyDescent="0.3">
      <c r="A1586" t="s">
        <v>3167</v>
      </c>
      <c r="B1586" t="s">
        <v>3888</v>
      </c>
      <c r="C1586" t="s">
        <v>3168</v>
      </c>
      <c r="D1586" t="str">
        <f>HYPERLINK("https://talan.bank.gov.ua/get-user-certificate/o1xrLYr9Miv4wESRjToh","Завантажити сертифікат")</f>
        <v>Завантажити сертифікат</v>
      </c>
    </row>
    <row r="1587" spans="1:4" x14ac:dyDescent="0.3">
      <c r="A1587" t="s">
        <v>3169</v>
      </c>
      <c r="B1587" t="s">
        <v>3888</v>
      </c>
      <c r="C1587" t="s">
        <v>3170</v>
      </c>
      <c r="D1587" t="str">
        <f>HYPERLINK("https://talan.bank.gov.ua/get-user-certificate/o1xrLgT6A8vVAmXuFMEZ","Завантажити сертифікат")</f>
        <v>Завантажити сертифікат</v>
      </c>
    </row>
    <row r="1588" spans="1:4" x14ac:dyDescent="0.3">
      <c r="A1588" t="s">
        <v>3171</v>
      </c>
      <c r="B1588" t="s">
        <v>3888</v>
      </c>
      <c r="C1588" t="s">
        <v>3172</v>
      </c>
      <c r="D1588" t="str">
        <f>HYPERLINK("https://talan.bank.gov.ua/get-user-certificate/o1xrL0gpgElVfFeqd5_d","Завантажити сертифікат")</f>
        <v>Завантажити сертифікат</v>
      </c>
    </row>
    <row r="1589" spans="1:4" x14ac:dyDescent="0.3">
      <c r="A1589" t="s">
        <v>3173</v>
      </c>
      <c r="B1589" t="s">
        <v>3888</v>
      </c>
      <c r="C1589" t="s">
        <v>3174</v>
      </c>
      <c r="D1589" t="str">
        <f>HYPERLINK("https://talan.bank.gov.ua/get-user-certificate/o1xrLXI7pSrY1nFgPmGV","Завантажити сертифікат")</f>
        <v>Завантажити сертифікат</v>
      </c>
    </row>
    <row r="1590" spans="1:4" x14ac:dyDescent="0.3">
      <c r="A1590" t="s">
        <v>3175</v>
      </c>
      <c r="B1590" t="s">
        <v>3888</v>
      </c>
      <c r="C1590" t="s">
        <v>3176</v>
      </c>
      <c r="D1590" t="str">
        <f>HYPERLINK("https://talan.bank.gov.ua/get-user-certificate/o1xrLIyKx1LuzAlOYh51","Завантажити сертифікат")</f>
        <v>Завантажити сертифікат</v>
      </c>
    </row>
    <row r="1591" spans="1:4" x14ac:dyDescent="0.3">
      <c r="A1591" t="s">
        <v>3177</v>
      </c>
      <c r="B1591" t="s">
        <v>3888</v>
      </c>
      <c r="C1591" t="s">
        <v>3178</v>
      </c>
      <c r="D1591" t="str">
        <f>HYPERLINK("https://talan.bank.gov.ua/get-user-certificate/o1xrL5kVmJx6PyRcD9zC","Завантажити сертифікат")</f>
        <v>Завантажити сертифікат</v>
      </c>
    </row>
    <row r="1592" spans="1:4" x14ac:dyDescent="0.3">
      <c r="A1592" t="s">
        <v>3179</v>
      </c>
      <c r="B1592" t="s">
        <v>3888</v>
      </c>
      <c r="C1592" t="s">
        <v>3180</v>
      </c>
      <c r="D1592" t="str">
        <f>HYPERLINK("https://talan.bank.gov.ua/get-user-certificate/o1xrLy4SsNP6fqu6JXzw","Завантажити сертифікат")</f>
        <v>Завантажити сертифікат</v>
      </c>
    </row>
    <row r="1593" spans="1:4" x14ac:dyDescent="0.3">
      <c r="A1593" t="s">
        <v>3181</v>
      </c>
      <c r="B1593" t="s">
        <v>3888</v>
      </c>
      <c r="C1593" t="s">
        <v>3182</v>
      </c>
      <c r="D1593" t="str">
        <f>HYPERLINK("https://talan.bank.gov.ua/get-user-certificate/o1xrLsVZ7fBz7TINcyS9","Завантажити сертифікат")</f>
        <v>Завантажити сертифікат</v>
      </c>
    </row>
    <row r="1594" spans="1:4" x14ac:dyDescent="0.3">
      <c r="A1594" t="s">
        <v>3183</v>
      </c>
      <c r="B1594" t="s">
        <v>3888</v>
      </c>
      <c r="C1594" t="s">
        <v>3184</v>
      </c>
      <c r="D1594" t="str">
        <f>HYPERLINK("https://talan.bank.gov.ua/get-user-certificate/o1xrLPyuecxd1KK-J7z9","Завантажити сертифікат")</f>
        <v>Завантажити сертифікат</v>
      </c>
    </row>
    <row r="1595" spans="1:4" x14ac:dyDescent="0.3">
      <c r="A1595" t="s">
        <v>3185</v>
      </c>
      <c r="B1595" t="s">
        <v>3888</v>
      </c>
      <c r="C1595" t="s">
        <v>3186</v>
      </c>
      <c r="D1595" t="str">
        <f>HYPERLINK("https://talan.bank.gov.ua/get-user-certificate/o1xrLOhrd7-wkPpGxvdR","Завантажити сертифікат")</f>
        <v>Завантажити сертифікат</v>
      </c>
    </row>
    <row r="1596" spans="1:4" x14ac:dyDescent="0.3">
      <c r="A1596" t="s">
        <v>3187</v>
      </c>
      <c r="B1596" t="s">
        <v>3888</v>
      </c>
      <c r="C1596" t="s">
        <v>3188</v>
      </c>
      <c r="D1596" t="str">
        <f>HYPERLINK("https://talan.bank.gov.ua/get-user-certificate/o1xrL64r7qyCHGb4W9bo","Завантажити сертифікат")</f>
        <v>Завантажити сертифікат</v>
      </c>
    </row>
    <row r="1597" spans="1:4" x14ac:dyDescent="0.3">
      <c r="A1597" t="s">
        <v>3189</v>
      </c>
      <c r="B1597" t="s">
        <v>3888</v>
      </c>
      <c r="C1597" t="s">
        <v>3190</v>
      </c>
      <c r="D1597" t="str">
        <f>HYPERLINK("https://talan.bank.gov.ua/get-user-certificate/o1xrLLzxnrr94POVQq7y","Завантажити сертифікат")</f>
        <v>Завантажити сертифікат</v>
      </c>
    </row>
    <row r="1598" spans="1:4" x14ac:dyDescent="0.3">
      <c r="A1598" t="s">
        <v>3191</v>
      </c>
      <c r="B1598" t="s">
        <v>3888</v>
      </c>
      <c r="C1598" t="s">
        <v>3192</v>
      </c>
      <c r="D1598" t="str">
        <f>HYPERLINK("https://talan.bank.gov.ua/get-user-certificate/o1xrLM-PgDa884f9GWyU","Завантажити сертифікат")</f>
        <v>Завантажити сертифікат</v>
      </c>
    </row>
    <row r="1599" spans="1:4" x14ac:dyDescent="0.3">
      <c r="A1599" t="s">
        <v>3193</v>
      </c>
      <c r="B1599" t="s">
        <v>3888</v>
      </c>
      <c r="C1599" t="s">
        <v>3194</v>
      </c>
      <c r="D1599" t="str">
        <f>HYPERLINK("https://talan.bank.gov.ua/get-user-certificate/o1xrLWG6jaCqv5ZrDZll","Завантажити сертифікат")</f>
        <v>Завантажити сертифікат</v>
      </c>
    </row>
    <row r="1600" spans="1:4" x14ac:dyDescent="0.3">
      <c r="A1600" t="s">
        <v>3195</v>
      </c>
      <c r="B1600" t="s">
        <v>3888</v>
      </c>
      <c r="C1600" t="s">
        <v>3196</v>
      </c>
      <c r="D1600" t="str">
        <f>HYPERLINK("https://talan.bank.gov.ua/get-user-certificate/o1xrLcxeA4X8eRePB7K_","Завантажити сертифікат")</f>
        <v>Завантажити сертифікат</v>
      </c>
    </row>
    <row r="1601" spans="1:4" x14ac:dyDescent="0.3">
      <c r="A1601" t="s">
        <v>3197</v>
      </c>
      <c r="B1601" t="s">
        <v>3888</v>
      </c>
      <c r="C1601" t="s">
        <v>3198</v>
      </c>
      <c r="D1601" t="str">
        <f>HYPERLINK("https://talan.bank.gov.ua/get-user-certificate/o1xrLPGTlJaS7m6oMNQq","Завантажити сертифікат")</f>
        <v>Завантажити сертифікат</v>
      </c>
    </row>
    <row r="1602" spans="1:4" x14ac:dyDescent="0.3">
      <c r="A1602" t="s">
        <v>3199</v>
      </c>
      <c r="B1602" t="s">
        <v>3888</v>
      </c>
      <c r="C1602" t="s">
        <v>3200</v>
      </c>
      <c r="D1602" t="str">
        <f>HYPERLINK("https://talan.bank.gov.ua/get-user-certificate/o1xrLZAGNPnF1HBX4lQD","Завантажити сертифікат")</f>
        <v>Завантажити сертифікат</v>
      </c>
    </row>
    <row r="1603" spans="1:4" x14ac:dyDescent="0.3">
      <c r="A1603" t="s">
        <v>3201</v>
      </c>
      <c r="B1603" t="s">
        <v>3888</v>
      </c>
      <c r="C1603" t="s">
        <v>3202</v>
      </c>
      <c r="D1603" t="str">
        <f>HYPERLINK("https://talan.bank.gov.ua/get-user-certificate/o1xrLTXcygVnYDkvgZwV","Завантажити сертифікат")</f>
        <v>Завантажити сертифікат</v>
      </c>
    </row>
    <row r="1604" spans="1:4" x14ac:dyDescent="0.3">
      <c r="A1604" t="s">
        <v>3203</v>
      </c>
      <c r="B1604" t="s">
        <v>3888</v>
      </c>
      <c r="C1604" t="s">
        <v>3204</v>
      </c>
      <c r="D1604" t="str">
        <f>HYPERLINK("https://talan.bank.gov.ua/get-user-certificate/o1xrL7nxgux6VM9ZlhCH","Завантажити сертифікат")</f>
        <v>Завантажити сертифікат</v>
      </c>
    </row>
    <row r="1605" spans="1:4" x14ac:dyDescent="0.3">
      <c r="A1605" t="s">
        <v>3205</v>
      </c>
      <c r="B1605" t="s">
        <v>3888</v>
      </c>
      <c r="C1605" t="s">
        <v>3206</v>
      </c>
      <c r="D1605" t="str">
        <f>HYPERLINK("https://talan.bank.gov.ua/get-user-certificate/o1xrLprkAtam8QRTh7G2","Завантажити сертифікат")</f>
        <v>Завантажити сертифікат</v>
      </c>
    </row>
    <row r="1606" spans="1:4" x14ac:dyDescent="0.3">
      <c r="A1606" t="s">
        <v>3207</v>
      </c>
      <c r="B1606" t="s">
        <v>3888</v>
      </c>
      <c r="C1606" t="s">
        <v>3208</v>
      </c>
      <c r="D1606" t="str">
        <f>HYPERLINK("https://talan.bank.gov.ua/get-user-certificate/o1xrLoryAMGFacYWzAZ2","Завантажити сертифікат")</f>
        <v>Завантажити сертифікат</v>
      </c>
    </row>
    <row r="1607" spans="1:4" x14ac:dyDescent="0.3">
      <c r="A1607" t="s">
        <v>3209</v>
      </c>
      <c r="B1607" t="s">
        <v>3888</v>
      </c>
      <c r="C1607" t="s">
        <v>3210</v>
      </c>
      <c r="D1607" t="str">
        <f>HYPERLINK("https://talan.bank.gov.ua/get-user-certificate/o1xrL0uaaDe2nvHAtTUf","Завантажити сертифікат")</f>
        <v>Завантажити сертифікат</v>
      </c>
    </row>
    <row r="1608" spans="1:4" x14ac:dyDescent="0.3">
      <c r="A1608" t="s">
        <v>3211</v>
      </c>
      <c r="B1608" t="s">
        <v>3888</v>
      </c>
      <c r="C1608" t="s">
        <v>3212</v>
      </c>
      <c r="D1608" t="str">
        <f>HYPERLINK("https://talan.bank.gov.ua/get-user-certificate/o1xrLQSLFlAL5eT5FP4Y","Завантажити сертифікат")</f>
        <v>Завантажити сертифікат</v>
      </c>
    </row>
    <row r="1609" spans="1:4" x14ac:dyDescent="0.3">
      <c r="A1609" t="s">
        <v>3213</v>
      </c>
      <c r="B1609" t="s">
        <v>3888</v>
      </c>
      <c r="C1609" t="s">
        <v>3214</v>
      </c>
      <c r="D1609" t="str">
        <f>HYPERLINK("https://talan.bank.gov.ua/get-user-certificate/o1xrLto8aVxEQMiogC9E","Завантажити сертифікат")</f>
        <v>Завантажити сертифікат</v>
      </c>
    </row>
    <row r="1610" spans="1:4" x14ac:dyDescent="0.3">
      <c r="A1610" t="s">
        <v>3215</v>
      </c>
      <c r="B1610" t="s">
        <v>3888</v>
      </c>
      <c r="C1610" t="s">
        <v>3216</v>
      </c>
      <c r="D1610" t="str">
        <f>HYPERLINK("https://talan.bank.gov.ua/get-user-certificate/o1xrL_VfrgH4UZqpcIhN","Завантажити сертифікат")</f>
        <v>Завантажити сертифікат</v>
      </c>
    </row>
    <row r="1611" spans="1:4" x14ac:dyDescent="0.3">
      <c r="A1611" t="s">
        <v>3217</v>
      </c>
      <c r="B1611" t="s">
        <v>3888</v>
      </c>
      <c r="C1611" t="s">
        <v>3218</v>
      </c>
      <c r="D1611" t="str">
        <f>HYPERLINK("https://talan.bank.gov.ua/get-user-certificate/o1xrLVqwqCecQG2Dpuu7","Завантажити сертифікат")</f>
        <v>Завантажити сертифікат</v>
      </c>
    </row>
    <row r="1612" spans="1:4" x14ac:dyDescent="0.3">
      <c r="A1612" t="s">
        <v>3219</v>
      </c>
      <c r="B1612" t="s">
        <v>3888</v>
      </c>
      <c r="C1612" t="s">
        <v>3220</v>
      </c>
      <c r="D1612" t="str">
        <f>HYPERLINK("https://talan.bank.gov.ua/get-user-certificate/o1xrLJt627x1b8zNK8f0","Завантажити сертифікат")</f>
        <v>Завантажити сертифікат</v>
      </c>
    </row>
    <row r="1613" spans="1:4" x14ac:dyDescent="0.3">
      <c r="A1613" t="s">
        <v>3221</v>
      </c>
      <c r="B1613" t="s">
        <v>3888</v>
      </c>
      <c r="C1613" t="s">
        <v>3222</v>
      </c>
      <c r="D1613" t="str">
        <f>HYPERLINK("https://talan.bank.gov.ua/get-user-certificate/o1xrLYvG3pYbRfpsuDP8","Завантажити сертифікат")</f>
        <v>Завантажити сертифікат</v>
      </c>
    </row>
    <row r="1614" spans="1:4" x14ac:dyDescent="0.3">
      <c r="A1614" t="s">
        <v>3223</v>
      </c>
      <c r="B1614" t="s">
        <v>3888</v>
      </c>
      <c r="C1614" t="s">
        <v>3224</v>
      </c>
      <c r="D1614" t="str">
        <f>HYPERLINK("https://talan.bank.gov.ua/get-user-certificate/o1xrLGhjzp0EqLVBOD1n","Завантажити сертифікат")</f>
        <v>Завантажити сертифікат</v>
      </c>
    </row>
    <row r="1615" spans="1:4" x14ac:dyDescent="0.3">
      <c r="A1615" t="s">
        <v>3225</v>
      </c>
      <c r="B1615" t="s">
        <v>3888</v>
      </c>
      <c r="C1615" t="s">
        <v>3226</v>
      </c>
      <c r="D1615" t="str">
        <f>HYPERLINK("https://talan.bank.gov.ua/get-user-certificate/o1xrLer2-3LAr9KqUaZ3","Завантажити сертифікат")</f>
        <v>Завантажити сертифікат</v>
      </c>
    </row>
    <row r="1616" spans="1:4" x14ac:dyDescent="0.3">
      <c r="A1616" t="s">
        <v>3227</v>
      </c>
      <c r="B1616" t="s">
        <v>3888</v>
      </c>
      <c r="C1616" t="s">
        <v>3228</v>
      </c>
      <c r="D1616" t="str">
        <f>HYPERLINK("https://talan.bank.gov.ua/get-user-certificate/o1xrLqoUGUU26eRDLc4s","Завантажити сертифікат")</f>
        <v>Завантажити сертифікат</v>
      </c>
    </row>
    <row r="1617" spans="1:4" x14ac:dyDescent="0.3">
      <c r="A1617" t="s">
        <v>3229</v>
      </c>
      <c r="B1617" t="s">
        <v>3888</v>
      </c>
      <c r="C1617" t="s">
        <v>3230</v>
      </c>
      <c r="D1617" t="str">
        <f>HYPERLINK("https://talan.bank.gov.ua/get-user-certificate/o1xrLovukdjyJkDyAz-6","Завантажити сертифікат")</f>
        <v>Завантажити сертифікат</v>
      </c>
    </row>
    <row r="1618" spans="1:4" x14ac:dyDescent="0.3">
      <c r="A1618" t="s">
        <v>3231</v>
      </c>
      <c r="B1618" t="s">
        <v>3888</v>
      </c>
      <c r="C1618" t="s">
        <v>3232</v>
      </c>
      <c r="D1618" t="str">
        <f>HYPERLINK("https://talan.bank.gov.ua/get-user-certificate/o1xrLFgP7A76haYPJ-WI","Завантажити сертифікат")</f>
        <v>Завантажити сертифікат</v>
      </c>
    </row>
    <row r="1619" spans="1:4" x14ac:dyDescent="0.3">
      <c r="A1619" t="s">
        <v>3233</v>
      </c>
      <c r="B1619" t="s">
        <v>3888</v>
      </c>
      <c r="C1619" t="s">
        <v>3234</v>
      </c>
      <c r="D1619" t="str">
        <f>HYPERLINK("https://talan.bank.gov.ua/get-user-certificate/o1xrLFOQz3EV4121fFuV","Завантажити сертифікат")</f>
        <v>Завантажити сертифікат</v>
      </c>
    </row>
    <row r="1620" spans="1:4" x14ac:dyDescent="0.3">
      <c r="A1620" t="s">
        <v>3235</v>
      </c>
      <c r="B1620" t="s">
        <v>3888</v>
      </c>
      <c r="C1620" t="s">
        <v>3236</v>
      </c>
      <c r="D1620" t="str">
        <f>HYPERLINK("https://talan.bank.gov.ua/get-user-certificate/o1xrLwM2OxOhmLQf-ibR","Завантажити сертифікат")</f>
        <v>Завантажити сертифікат</v>
      </c>
    </row>
    <row r="1621" spans="1:4" x14ac:dyDescent="0.3">
      <c r="A1621" t="s">
        <v>3237</v>
      </c>
      <c r="B1621" t="s">
        <v>3888</v>
      </c>
      <c r="C1621" t="s">
        <v>3238</v>
      </c>
      <c r="D1621" t="str">
        <f>HYPERLINK("https://talan.bank.gov.ua/get-user-certificate/o1xrL20MS_njHGKg9225","Завантажити сертифікат")</f>
        <v>Завантажити сертифікат</v>
      </c>
    </row>
    <row r="1622" spans="1:4" x14ac:dyDescent="0.3">
      <c r="A1622" t="s">
        <v>3239</v>
      </c>
      <c r="B1622" t="s">
        <v>3888</v>
      </c>
      <c r="C1622" t="s">
        <v>3240</v>
      </c>
      <c r="D1622" t="str">
        <f>HYPERLINK("https://talan.bank.gov.ua/get-user-certificate/o1xrLvuodHDyM0rtDI18","Завантажити сертифікат")</f>
        <v>Завантажити сертифікат</v>
      </c>
    </row>
    <row r="1623" spans="1:4" x14ac:dyDescent="0.3">
      <c r="A1623" t="s">
        <v>3241</v>
      </c>
      <c r="B1623" t="s">
        <v>3888</v>
      </c>
      <c r="C1623" t="s">
        <v>3242</v>
      </c>
      <c r="D1623" t="str">
        <f>HYPERLINK("https://talan.bank.gov.ua/get-user-certificate/o1xrLLw2cA4ucpco04Ti","Завантажити сертифікат")</f>
        <v>Завантажити сертифікат</v>
      </c>
    </row>
    <row r="1624" spans="1:4" x14ac:dyDescent="0.3">
      <c r="A1624" t="s">
        <v>3243</v>
      </c>
      <c r="B1624" t="s">
        <v>3888</v>
      </c>
      <c r="C1624" t="s">
        <v>3244</v>
      </c>
      <c r="D1624" t="str">
        <f>HYPERLINK("https://talan.bank.gov.ua/get-user-certificate/o1xrLC0gjyztfN2M825o","Завантажити сертифікат")</f>
        <v>Завантажити сертифікат</v>
      </c>
    </row>
    <row r="1625" spans="1:4" x14ac:dyDescent="0.3">
      <c r="A1625" t="s">
        <v>3245</v>
      </c>
      <c r="B1625" t="s">
        <v>3888</v>
      </c>
      <c r="C1625" t="s">
        <v>3246</v>
      </c>
      <c r="D1625" t="str">
        <f>HYPERLINK("https://talan.bank.gov.ua/get-user-certificate/o1xrL7n3rQMMIjdw5zsO","Завантажити сертифікат")</f>
        <v>Завантажити сертифікат</v>
      </c>
    </row>
    <row r="1626" spans="1:4" x14ac:dyDescent="0.3">
      <c r="A1626" t="s">
        <v>3247</v>
      </c>
      <c r="B1626" t="s">
        <v>3888</v>
      </c>
      <c r="C1626" t="s">
        <v>3248</v>
      </c>
      <c r="D1626" t="str">
        <f>HYPERLINK("https://talan.bank.gov.ua/get-user-certificate/o1xrLEIOuSH0uAcN7I3V","Завантажити сертифікат")</f>
        <v>Завантажити сертифікат</v>
      </c>
    </row>
    <row r="1627" spans="1:4" x14ac:dyDescent="0.3">
      <c r="A1627" t="s">
        <v>3249</v>
      </c>
      <c r="B1627" t="s">
        <v>3888</v>
      </c>
      <c r="C1627" t="s">
        <v>3250</v>
      </c>
      <c r="D1627" t="str">
        <f>HYPERLINK("https://talan.bank.gov.ua/get-user-certificate/o1xrLeipgJWqE8CBweXZ","Завантажити сертифікат")</f>
        <v>Завантажити сертифікат</v>
      </c>
    </row>
    <row r="1628" spans="1:4" x14ac:dyDescent="0.3">
      <c r="A1628" t="s">
        <v>3251</v>
      </c>
      <c r="B1628" t="s">
        <v>3888</v>
      </c>
      <c r="C1628" t="s">
        <v>3252</v>
      </c>
      <c r="D1628" t="str">
        <f>HYPERLINK("https://talan.bank.gov.ua/get-user-certificate/o1xrL1AUS1gYw63tt5qo","Завантажити сертифікат")</f>
        <v>Завантажити сертифікат</v>
      </c>
    </row>
    <row r="1629" spans="1:4" x14ac:dyDescent="0.3">
      <c r="A1629" t="s">
        <v>3253</v>
      </c>
      <c r="B1629" t="s">
        <v>3888</v>
      </c>
      <c r="C1629" t="s">
        <v>3254</v>
      </c>
      <c r="D1629" t="str">
        <f>HYPERLINK("https://talan.bank.gov.ua/get-user-certificate/o1xrLduyduzENehbPUQr","Завантажити сертифікат")</f>
        <v>Завантажити сертифікат</v>
      </c>
    </row>
    <row r="1630" spans="1:4" x14ac:dyDescent="0.3">
      <c r="A1630" t="s">
        <v>3255</v>
      </c>
      <c r="B1630" t="s">
        <v>3888</v>
      </c>
      <c r="C1630" t="s">
        <v>3256</v>
      </c>
      <c r="D1630" t="str">
        <f>HYPERLINK("https://talan.bank.gov.ua/get-user-certificate/o1xrLthldL_WKXy2Z9Ft","Завантажити сертифікат")</f>
        <v>Завантажити сертифікат</v>
      </c>
    </row>
    <row r="1631" spans="1:4" x14ac:dyDescent="0.3">
      <c r="A1631" t="s">
        <v>3257</v>
      </c>
      <c r="B1631" t="s">
        <v>3888</v>
      </c>
      <c r="C1631" t="s">
        <v>3258</v>
      </c>
      <c r="D1631" t="str">
        <f>HYPERLINK("https://talan.bank.gov.ua/get-user-certificate/o1xrLiWwPpVHCg4c7Vp4","Завантажити сертифікат")</f>
        <v>Завантажити сертифікат</v>
      </c>
    </row>
    <row r="1632" spans="1:4" x14ac:dyDescent="0.3">
      <c r="A1632" t="s">
        <v>3259</v>
      </c>
      <c r="B1632" t="s">
        <v>3888</v>
      </c>
      <c r="C1632" t="s">
        <v>3260</v>
      </c>
      <c r="D1632" t="str">
        <f>HYPERLINK("https://talan.bank.gov.ua/get-user-certificate/o1xrL4RefCSb8HWholYs","Завантажити сертифікат")</f>
        <v>Завантажити сертифікат</v>
      </c>
    </row>
    <row r="1633" spans="1:4" x14ac:dyDescent="0.3">
      <c r="A1633" t="s">
        <v>3261</v>
      </c>
      <c r="B1633" t="s">
        <v>3888</v>
      </c>
      <c r="C1633" t="s">
        <v>3262</v>
      </c>
      <c r="D1633" t="str">
        <f>HYPERLINK("https://talan.bank.gov.ua/get-user-certificate/o1xrLmHWha5Yasx_BCMr","Завантажити сертифікат")</f>
        <v>Завантажити сертифікат</v>
      </c>
    </row>
    <row r="1634" spans="1:4" x14ac:dyDescent="0.3">
      <c r="A1634" t="s">
        <v>3263</v>
      </c>
      <c r="B1634" t="s">
        <v>3888</v>
      </c>
      <c r="C1634" t="s">
        <v>3264</v>
      </c>
      <c r="D1634" t="str">
        <f>HYPERLINK("https://talan.bank.gov.ua/get-user-certificate/o1xrL1q2j5eUlrbVl1HI","Завантажити сертифікат")</f>
        <v>Завантажити сертифікат</v>
      </c>
    </row>
    <row r="1635" spans="1:4" x14ac:dyDescent="0.3">
      <c r="A1635" t="s">
        <v>3265</v>
      </c>
      <c r="B1635" t="s">
        <v>3888</v>
      </c>
      <c r="C1635" t="s">
        <v>3266</v>
      </c>
      <c r="D1635" t="str">
        <f>HYPERLINK("https://talan.bank.gov.ua/get-user-certificate/o1xrLXwOh2xYPuqjSfXP","Завантажити сертифікат")</f>
        <v>Завантажити сертифікат</v>
      </c>
    </row>
    <row r="1636" spans="1:4" x14ac:dyDescent="0.3">
      <c r="A1636" t="s">
        <v>3267</v>
      </c>
      <c r="B1636" t="s">
        <v>3888</v>
      </c>
      <c r="C1636" t="s">
        <v>3268</v>
      </c>
      <c r="D1636" t="str">
        <f>HYPERLINK("https://talan.bank.gov.ua/get-user-certificate/o1xrLg6EXgIfjobPSfUI","Завантажити сертифікат")</f>
        <v>Завантажити сертифікат</v>
      </c>
    </row>
    <row r="1637" spans="1:4" x14ac:dyDescent="0.3">
      <c r="A1637" t="s">
        <v>3269</v>
      </c>
      <c r="B1637" t="s">
        <v>3888</v>
      </c>
      <c r="C1637" t="s">
        <v>3270</v>
      </c>
      <c r="D1637" t="str">
        <f>HYPERLINK("https://talan.bank.gov.ua/get-user-certificate/o1xrLCTcE8NvvMvZK56y","Завантажити сертифікат")</f>
        <v>Завантажити сертифікат</v>
      </c>
    </row>
    <row r="1638" spans="1:4" x14ac:dyDescent="0.3">
      <c r="A1638" t="s">
        <v>3271</v>
      </c>
      <c r="B1638" t="s">
        <v>3888</v>
      </c>
      <c r="C1638" t="s">
        <v>3272</v>
      </c>
      <c r="D1638" t="str">
        <f>HYPERLINK("https://talan.bank.gov.ua/get-user-certificate/o1xrLSEVkmBqYMBRskxF","Завантажити сертифікат")</f>
        <v>Завантажити сертифікат</v>
      </c>
    </row>
    <row r="1639" spans="1:4" x14ac:dyDescent="0.3">
      <c r="A1639" t="s">
        <v>3273</v>
      </c>
      <c r="B1639" t="s">
        <v>3888</v>
      </c>
      <c r="C1639" t="s">
        <v>3274</v>
      </c>
      <c r="D1639" t="str">
        <f>HYPERLINK("https://talan.bank.gov.ua/get-user-certificate/o1xrLo4ceXKheZouQiNq","Завантажити сертифікат")</f>
        <v>Завантажити сертифікат</v>
      </c>
    </row>
    <row r="1640" spans="1:4" x14ac:dyDescent="0.3">
      <c r="A1640" t="s">
        <v>3275</v>
      </c>
      <c r="B1640" t="s">
        <v>3888</v>
      </c>
      <c r="C1640" t="s">
        <v>3276</v>
      </c>
      <c r="D1640" t="str">
        <f>HYPERLINK("https://talan.bank.gov.ua/get-user-certificate/o1xrLlt4BTBSPwIa5bX1","Завантажити сертифікат")</f>
        <v>Завантажити сертифікат</v>
      </c>
    </row>
    <row r="1641" spans="1:4" x14ac:dyDescent="0.3">
      <c r="A1641" t="s">
        <v>3277</v>
      </c>
      <c r="B1641" t="s">
        <v>3888</v>
      </c>
      <c r="C1641" t="s">
        <v>3278</v>
      </c>
      <c r="D1641" t="str">
        <f>HYPERLINK("https://talan.bank.gov.ua/get-user-certificate/o1xrLiE4crvpaQPaSeh5","Завантажити сертифікат")</f>
        <v>Завантажити сертифікат</v>
      </c>
    </row>
    <row r="1642" spans="1:4" x14ac:dyDescent="0.3">
      <c r="A1642" t="s">
        <v>3279</v>
      </c>
      <c r="B1642" t="s">
        <v>3888</v>
      </c>
      <c r="C1642" t="s">
        <v>3280</v>
      </c>
      <c r="D1642" t="str">
        <f>HYPERLINK("https://talan.bank.gov.ua/get-user-certificate/o1xrL9Gce6xqBulTzAkl","Завантажити сертифікат")</f>
        <v>Завантажити сертифікат</v>
      </c>
    </row>
    <row r="1643" spans="1:4" x14ac:dyDescent="0.3">
      <c r="A1643" t="s">
        <v>3281</v>
      </c>
      <c r="B1643" t="s">
        <v>3888</v>
      </c>
      <c r="C1643" t="s">
        <v>3282</v>
      </c>
      <c r="D1643" t="str">
        <f>HYPERLINK("https://talan.bank.gov.ua/get-user-certificate/o1xrLldzlIFqSCp4k2KM","Завантажити сертифікат")</f>
        <v>Завантажити сертифікат</v>
      </c>
    </row>
    <row r="1644" spans="1:4" x14ac:dyDescent="0.3">
      <c r="A1644" t="s">
        <v>3283</v>
      </c>
      <c r="B1644" t="s">
        <v>3888</v>
      </c>
      <c r="C1644" t="s">
        <v>3284</v>
      </c>
      <c r="D1644" t="str">
        <f>HYPERLINK("https://talan.bank.gov.ua/get-user-certificate/o1xrLA3AiMSMMkk9FTji","Завантажити сертифікат")</f>
        <v>Завантажити сертифікат</v>
      </c>
    </row>
    <row r="1645" spans="1:4" x14ac:dyDescent="0.3">
      <c r="A1645" t="s">
        <v>3285</v>
      </c>
      <c r="B1645" t="s">
        <v>3888</v>
      </c>
      <c r="C1645" t="s">
        <v>3286</v>
      </c>
      <c r="D1645" t="str">
        <f>HYPERLINK("https://talan.bank.gov.ua/get-user-certificate/o1xrLimoJrKolh1Rctb1","Завантажити сертифікат")</f>
        <v>Завантажити сертифікат</v>
      </c>
    </row>
    <row r="1646" spans="1:4" x14ac:dyDescent="0.3">
      <c r="A1646" t="s">
        <v>3287</v>
      </c>
      <c r="B1646" t="s">
        <v>3888</v>
      </c>
      <c r="C1646" t="s">
        <v>3288</v>
      </c>
      <c r="D1646" t="str">
        <f>HYPERLINK("https://talan.bank.gov.ua/get-user-certificate/o1xrLU3jFF_G6sTF1iMm","Завантажити сертифікат")</f>
        <v>Завантажити сертифікат</v>
      </c>
    </row>
    <row r="1647" spans="1:4" x14ac:dyDescent="0.3">
      <c r="A1647" t="s">
        <v>3289</v>
      </c>
      <c r="B1647" t="s">
        <v>3888</v>
      </c>
      <c r="C1647" t="s">
        <v>3290</v>
      </c>
      <c r="D1647" t="str">
        <f>HYPERLINK("https://talan.bank.gov.ua/get-user-certificate/o1xrLUj7-deSW07IaJQ8","Завантажити сертифікат")</f>
        <v>Завантажити сертифікат</v>
      </c>
    </row>
    <row r="1648" spans="1:4" x14ac:dyDescent="0.3">
      <c r="A1648" t="s">
        <v>3291</v>
      </c>
      <c r="B1648" t="s">
        <v>3888</v>
      </c>
      <c r="C1648" t="s">
        <v>3292</v>
      </c>
      <c r="D1648" t="str">
        <f>HYPERLINK("https://talan.bank.gov.ua/get-user-certificate/o1xrLtbhflrlHfHEx5Gk","Завантажити сертифікат")</f>
        <v>Завантажити сертифікат</v>
      </c>
    </row>
    <row r="1649" spans="1:4" x14ac:dyDescent="0.3">
      <c r="A1649" t="s">
        <v>3293</v>
      </c>
      <c r="B1649" t="s">
        <v>3888</v>
      </c>
      <c r="C1649" t="s">
        <v>3294</v>
      </c>
      <c r="D1649" t="str">
        <f>HYPERLINK("https://talan.bank.gov.ua/get-user-certificate/o1xrLw2R98878jV-yXPC","Завантажити сертифікат")</f>
        <v>Завантажити сертифікат</v>
      </c>
    </row>
    <row r="1650" spans="1:4" x14ac:dyDescent="0.3">
      <c r="A1650" t="s">
        <v>3295</v>
      </c>
      <c r="B1650" t="s">
        <v>3888</v>
      </c>
      <c r="C1650" t="s">
        <v>3296</v>
      </c>
      <c r="D1650" t="str">
        <f>HYPERLINK("https://talan.bank.gov.ua/get-user-certificate/o1xrLpZ679nefzs8I-Wp","Завантажити сертифікат")</f>
        <v>Завантажити сертифікат</v>
      </c>
    </row>
    <row r="1651" spans="1:4" x14ac:dyDescent="0.3">
      <c r="A1651" t="s">
        <v>3297</v>
      </c>
      <c r="B1651" t="s">
        <v>3888</v>
      </c>
      <c r="C1651" t="s">
        <v>3298</v>
      </c>
      <c r="D1651" t="str">
        <f>HYPERLINK("https://talan.bank.gov.ua/get-user-certificate/o1xrL5KFKcDJIPbhcb2F","Завантажити сертифікат")</f>
        <v>Завантажити сертифікат</v>
      </c>
    </row>
    <row r="1652" spans="1:4" x14ac:dyDescent="0.3">
      <c r="A1652" t="s">
        <v>3299</v>
      </c>
      <c r="B1652" t="s">
        <v>3888</v>
      </c>
      <c r="C1652" t="s">
        <v>3300</v>
      </c>
      <c r="D1652" t="str">
        <f>HYPERLINK("https://talan.bank.gov.ua/get-user-certificate/o1xrLz1mZoEX81X4HUOX","Завантажити сертифікат")</f>
        <v>Завантажити сертифікат</v>
      </c>
    </row>
    <row r="1653" spans="1:4" x14ac:dyDescent="0.3">
      <c r="A1653" t="s">
        <v>3301</v>
      </c>
      <c r="B1653" t="s">
        <v>3888</v>
      </c>
      <c r="C1653" t="s">
        <v>3302</v>
      </c>
      <c r="D1653" t="str">
        <f>HYPERLINK("https://talan.bank.gov.ua/get-user-certificate/o1xrL7qiSXEEPOclz_Ao","Завантажити сертифікат")</f>
        <v>Завантажити сертифікат</v>
      </c>
    </row>
    <row r="1654" spans="1:4" x14ac:dyDescent="0.3">
      <c r="A1654" t="s">
        <v>3303</v>
      </c>
      <c r="B1654" t="s">
        <v>3888</v>
      </c>
      <c r="C1654" t="s">
        <v>3304</v>
      </c>
      <c r="D1654" t="str">
        <f>HYPERLINK("https://talan.bank.gov.ua/get-user-certificate/o1xrLQoYK5pdILRIZz4K","Завантажити сертифікат")</f>
        <v>Завантажити сертифікат</v>
      </c>
    </row>
    <row r="1655" spans="1:4" x14ac:dyDescent="0.3">
      <c r="A1655" t="s">
        <v>3305</v>
      </c>
      <c r="B1655" t="s">
        <v>3888</v>
      </c>
      <c r="C1655" t="s">
        <v>3306</v>
      </c>
      <c r="D1655" t="str">
        <f>HYPERLINK("https://talan.bank.gov.ua/get-user-certificate/o1xrLtz-gqwd0-Rgbb_S","Завантажити сертифікат")</f>
        <v>Завантажити сертифікат</v>
      </c>
    </row>
    <row r="1656" spans="1:4" x14ac:dyDescent="0.3">
      <c r="A1656" t="s">
        <v>3307</v>
      </c>
      <c r="B1656" t="s">
        <v>3888</v>
      </c>
      <c r="C1656" t="s">
        <v>3308</v>
      </c>
      <c r="D1656" t="str">
        <f>HYPERLINK("https://talan.bank.gov.ua/get-user-certificate/o1xrLTktfftFPPuRmUUv","Завантажити сертифікат")</f>
        <v>Завантажити сертифікат</v>
      </c>
    </row>
    <row r="1657" spans="1:4" x14ac:dyDescent="0.3">
      <c r="A1657" t="s">
        <v>3309</v>
      </c>
      <c r="B1657" t="s">
        <v>3888</v>
      </c>
      <c r="C1657" t="s">
        <v>3310</v>
      </c>
      <c r="D1657" t="str">
        <f>HYPERLINK("https://talan.bank.gov.ua/get-user-certificate/o1xrLxx1B1EcGx62wc5E","Завантажити сертифікат")</f>
        <v>Завантажити сертифікат</v>
      </c>
    </row>
    <row r="1658" spans="1:4" x14ac:dyDescent="0.3">
      <c r="A1658" t="s">
        <v>3311</v>
      </c>
      <c r="B1658" t="s">
        <v>3888</v>
      </c>
      <c r="C1658" t="s">
        <v>3312</v>
      </c>
      <c r="D1658" t="str">
        <f>HYPERLINK("https://talan.bank.gov.ua/get-user-certificate/o1xrLqb7sa3Mdx1ExxpU","Завантажити сертифікат")</f>
        <v>Завантажити сертифікат</v>
      </c>
    </row>
    <row r="1659" spans="1:4" x14ac:dyDescent="0.3">
      <c r="A1659" t="s">
        <v>3313</v>
      </c>
      <c r="B1659" t="s">
        <v>3888</v>
      </c>
      <c r="C1659" t="s">
        <v>3314</v>
      </c>
      <c r="D1659" t="str">
        <f>HYPERLINK("https://talan.bank.gov.ua/get-user-certificate/o1xrLkCrUY-0tJI7jbgC","Завантажити сертифікат")</f>
        <v>Завантажити сертифікат</v>
      </c>
    </row>
    <row r="1660" spans="1:4" x14ac:dyDescent="0.3">
      <c r="A1660" t="s">
        <v>3315</v>
      </c>
      <c r="B1660" t="s">
        <v>3888</v>
      </c>
      <c r="C1660" t="s">
        <v>3316</v>
      </c>
      <c r="D1660" t="str">
        <f>HYPERLINK("https://talan.bank.gov.ua/get-user-certificate/o1xrL19aaH47ZPjdoJGb","Завантажити сертифікат")</f>
        <v>Завантажити сертифікат</v>
      </c>
    </row>
    <row r="1661" spans="1:4" x14ac:dyDescent="0.3">
      <c r="A1661" t="s">
        <v>3317</v>
      </c>
      <c r="B1661" t="s">
        <v>3888</v>
      </c>
      <c r="C1661" t="s">
        <v>3318</v>
      </c>
      <c r="D1661" t="str">
        <f>HYPERLINK("https://talan.bank.gov.ua/get-user-certificate/o1xrLy_wDXUNy-NPpczr","Завантажити сертифікат")</f>
        <v>Завантажити сертифікат</v>
      </c>
    </row>
    <row r="1662" spans="1:4" x14ac:dyDescent="0.3">
      <c r="A1662" t="s">
        <v>3319</v>
      </c>
      <c r="B1662" t="s">
        <v>3888</v>
      </c>
      <c r="C1662" t="s">
        <v>3320</v>
      </c>
      <c r="D1662" t="str">
        <f>HYPERLINK("https://talan.bank.gov.ua/get-user-certificate/o1xrL0WtmdnvrcV8et6b","Завантажити сертифікат")</f>
        <v>Завантажити сертифікат</v>
      </c>
    </row>
    <row r="1663" spans="1:4" x14ac:dyDescent="0.3">
      <c r="A1663" t="s">
        <v>3321</v>
      </c>
      <c r="B1663" t="s">
        <v>3888</v>
      </c>
      <c r="C1663" t="s">
        <v>3322</v>
      </c>
      <c r="D1663" t="str">
        <f>HYPERLINK("https://talan.bank.gov.ua/get-user-certificate/o1xrLolTNZASASbd4t9I","Завантажити сертифікат")</f>
        <v>Завантажити сертифікат</v>
      </c>
    </row>
    <row r="1664" spans="1:4" x14ac:dyDescent="0.3">
      <c r="A1664" t="s">
        <v>3323</v>
      </c>
      <c r="B1664" t="s">
        <v>3888</v>
      </c>
      <c r="C1664" t="s">
        <v>3324</v>
      </c>
      <c r="D1664" t="str">
        <f>HYPERLINK("https://talan.bank.gov.ua/get-user-certificate/o1xrLTvFlzt6GoWY1di6","Завантажити сертифікат")</f>
        <v>Завантажити сертифікат</v>
      </c>
    </row>
    <row r="1665" spans="1:4" x14ac:dyDescent="0.3">
      <c r="A1665" t="s">
        <v>3325</v>
      </c>
      <c r="B1665" t="s">
        <v>3888</v>
      </c>
      <c r="C1665" t="s">
        <v>3326</v>
      </c>
      <c r="D1665" t="str">
        <f>HYPERLINK("https://talan.bank.gov.ua/get-user-certificate/o1xrL7Gz4V6EGXpprnhb","Завантажити сертифікат")</f>
        <v>Завантажити сертифікат</v>
      </c>
    </row>
    <row r="1666" spans="1:4" x14ac:dyDescent="0.3">
      <c r="A1666" t="s">
        <v>3327</v>
      </c>
      <c r="B1666" t="s">
        <v>3888</v>
      </c>
      <c r="C1666" t="s">
        <v>3328</v>
      </c>
      <c r="D1666" t="str">
        <f>HYPERLINK("https://talan.bank.gov.ua/get-user-certificate/o1xrLm3EPE0VDFSEb9nR","Завантажити сертифікат")</f>
        <v>Завантажити сертифікат</v>
      </c>
    </row>
    <row r="1667" spans="1:4" x14ac:dyDescent="0.3">
      <c r="A1667" t="s">
        <v>3329</v>
      </c>
      <c r="B1667" t="s">
        <v>3888</v>
      </c>
      <c r="C1667" t="s">
        <v>3330</v>
      </c>
      <c r="D1667" t="str">
        <f>HYPERLINK("https://talan.bank.gov.ua/get-user-certificate/o1xrLxmwW6qFh5QGrbbM","Завантажити сертифікат")</f>
        <v>Завантажити сертифікат</v>
      </c>
    </row>
    <row r="1668" spans="1:4" x14ac:dyDescent="0.3">
      <c r="A1668" t="s">
        <v>3331</v>
      </c>
      <c r="B1668" t="s">
        <v>3888</v>
      </c>
      <c r="C1668" t="s">
        <v>3332</v>
      </c>
      <c r="D1668" t="str">
        <f>HYPERLINK("https://talan.bank.gov.ua/get-user-certificate/o1xrLned9MIhTu5NE4S3","Завантажити сертифікат")</f>
        <v>Завантажити сертифікат</v>
      </c>
    </row>
    <row r="1669" spans="1:4" x14ac:dyDescent="0.3">
      <c r="A1669" t="s">
        <v>3333</v>
      </c>
      <c r="B1669" t="s">
        <v>3888</v>
      </c>
      <c r="C1669" t="s">
        <v>3334</v>
      </c>
      <c r="D1669" t="str">
        <f>HYPERLINK("https://talan.bank.gov.ua/get-user-certificate/o1xrLoSdOnMz476t1YBN","Завантажити сертифікат")</f>
        <v>Завантажити сертифікат</v>
      </c>
    </row>
    <row r="1670" spans="1:4" x14ac:dyDescent="0.3">
      <c r="A1670" t="s">
        <v>3335</v>
      </c>
      <c r="B1670" t="s">
        <v>3888</v>
      </c>
      <c r="C1670" t="s">
        <v>3336</v>
      </c>
      <c r="D1670" t="str">
        <f>HYPERLINK("https://talan.bank.gov.ua/get-user-certificate/o1xrLGFAdQkrChBKRYr3","Завантажити сертифікат")</f>
        <v>Завантажити сертифікат</v>
      </c>
    </row>
    <row r="1671" spans="1:4" x14ac:dyDescent="0.3">
      <c r="A1671" t="s">
        <v>3337</v>
      </c>
      <c r="B1671" t="s">
        <v>3888</v>
      </c>
      <c r="C1671" t="s">
        <v>3338</v>
      </c>
      <c r="D1671" t="str">
        <f>HYPERLINK("https://talan.bank.gov.ua/get-user-certificate/o1xrLJw_OXnbPtQkMag4","Завантажити сертифікат")</f>
        <v>Завантажити сертифікат</v>
      </c>
    </row>
    <row r="1672" spans="1:4" x14ac:dyDescent="0.3">
      <c r="A1672" t="s">
        <v>3339</v>
      </c>
      <c r="B1672" t="s">
        <v>3888</v>
      </c>
      <c r="C1672" t="s">
        <v>3340</v>
      </c>
      <c r="D1672" t="str">
        <f>HYPERLINK("https://talan.bank.gov.ua/get-user-certificate/o1xrLE-ypO-9RHogIwb3","Завантажити сертифікат")</f>
        <v>Завантажити сертифікат</v>
      </c>
    </row>
    <row r="1673" spans="1:4" x14ac:dyDescent="0.3">
      <c r="A1673" t="s">
        <v>3341</v>
      </c>
      <c r="B1673" t="s">
        <v>3888</v>
      </c>
      <c r="C1673" t="s">
        <v>3342</v>
      </c>
      <c r="D1673" t="str">
        <f>HYPERLINK("https://talan.bank.gov.ua/get-user-certificate/o1xrLxofZKNqBVdCj0rO","Завантажити сертифікат")</f>
        <v>Завантажити сертифікат</v>
      </c>
    </row>
    <row r="1674" spans="1:4" x14ac:dyDescent="0.3">
      <c r="A1674" t="s">
        <v>3343</v>
      </c>
      <c r="B1674" t="s">
        <v>3888</v>
      </c>
      <c r="C1674" t="s">
        <v>3344</v>
      </c>
      <c r="D1674" t="str">
        <f>HYPERLINK("https://talan.bank.gov.ua/get-user-certificate/o1xrLL6A1i4O5OEluKCD","Завантажити сертифікат")</f>
        <v>Завантажити сертифікат</v>
      </c>
    </row>
    <row r="1675" spans="1:4" x14ac:dyDescent="0.3">
      <c r="A1675" t="s">
        <v>3345</v>
      </c>
      <c r="B1675" t="s">
        <v>3888</v>
      </c>
      <c r="C1675" t="s">
        <v>3346</v>
      </c>
      <c r="D1675" t="str">
        <f>HYPERLINK("https://talan.bank.gov.ua/get-user-certificate/o1xrLParsxO_ognbzyCk","Завантажити сертифікат")</f>
        <v>Завантажити сертифікат</v>
      </c>
    </row>
    <row r="1676" spans="1:4" x14ac:dyDescent="0.3">
      <c r="A1676" t="s">
        <v>3347</v>
      </c>
      <c r="B1676" t="s">
        <v>3888</v>
      </c>
      <c r="C1676" t="s">
        <v>3348</v>
      </c>
      <c r="D1676" t="str">
        <f>HYPERLINK("https://talan.bank.gov.ua/get-user-certificate/o1xrLJDpKsA7DG1TEqgu","Завантажити сертифікат")</f>
        <v>Завантажити сертифікат</v>
      </c>
    </row>
    <row r="1677" spans="1:4" x14ac:dyDescent="0.3">
      <c r="A1677" t="s">
        <v>3349</v>
      </c>
      <c r="B1677" t="s">
        <v>3888</v>
      </c>
      <c r="C1677" t="s">
        <v>3350</v>
      </c>
      <c r="D1677" t="str">
        <f>HYPERLINK("https://talan.bank.gov.ua/get-user-certificate/o1xrL6v-eknMc74SOe5j","Завантажити сертифікат")</f>
        <v>Завантажити сертифікат</v>
      </c>
    </row>
    <row r="1678" spans="1:4" x14ac:dyDescent="0.3">
      <c r="A1678" t="s">
        <v>3351</v>
      </c>
      <c r="B1678" t="s">
        <v>3888</v>
      </c>
      <c r="C1678" t="s">
        <v>3352</v>
      </c>
      <c r="D1678" t="str">
        <f>HYPERLINK("https://talan.bank.gov.ua/get-user-certificate/o1xrLvK7rW-nti8ThJQt","Завантажити сертифікат")</f>
        <v>Завантажити сертифікат</v>
      </c>
    </row>
    <row r="1679" spans="1:4" x14ac:dyDescent="0.3">
      <c r="A1679" t="s">
        <v>3353</v>
      </c>
      <c r="B1679" t="s">
        <v>3888</v>
      </c>
      <c r="C1679" t="s">
        <v>3354</v>
      </c>
      <c r="D1679" t="str">
        <f>HYPERLINK("https://talan.bank.gov.ua/get-user-certificate/o1xrLXIyHsbdfXcODJ4r","Завантажити сертифікат")</f>
        <v>Завантажити сертифікат</v>
      </c>
    </row>
    <row r="1680" spans="1:4" x14ac:dyDescent="0.3">
      <c r="A1680" t="s">
        <v>3355</v>
      </c>
      <c r="B1680" t="s">
        <v>3888</v>
      </c>
      <c r="C1680" t="s">
        <v>3356</v>
      </c>
      <c r="D1680" t="str">
        <f>HYPERLINK("https://talan.bank.gov.ua/get-user-certificate/o1xrLY3-amrcKD265sUo","Завантажити сертифікат")</f>
        <v>Завантажити сертифікат</v>
      </c>
    </row>
    <row r="1681" spans="1:4" x14ac:dyDescent="0.3">
      <c r="A1681" t="s">
        <v>3357</v>
      </c>
      <c r="B1681" t="s">
        <v>3888</v>
      </c>
      <c r="C1681" t="s">
        <v>3358</v>
      </c>
      <c r="D1681" t="str">
        <f>HYPERLINK("https://talan.bank.gov.ua/get-user-certificate/o1xrLAAmknWsIWAZxBEP","Завантажити сертифікат")</f>
        <v>Завантажити сертифікат</v>
      </c>
    </row>
    <row r="1682" spans="1:4" x14ac:dyDescent="0.3">
      <c r="A1682" t="s">
        <v>3359</v>
      </c>
      <c r="B1682" t="s">
        <v>3888</v>
      </c>
      <c r="C1682" t="s">
        <v>3360</v>
      </c>
      <c r="D1682" t="str">
        <f>HYPERLINK("https://talan.bank.gov.ua/get-user-certificate/o1xrLqkMOd9VaxqmXMsl","Завантажити сертифікат")</f>
        <v>Завантажити сертифікат</v>
      </c>
    </row>
    <row r="1683" spans="1:4" x14ac:dyDescent="0.3">
      <c r="A1683" t="s">
        <v>3361</v>
      </c>
      <c r="B1683" t="s">
        <v>3888</v>
      </c>
      <c r="C1683" t="s">
        <v>3362</v>
      </c>
      <c r="D1683" t="str">
        <f>HYPERLINK("https://talan.bank.gov.ua/get-user-certificate/o1xrLDg8mYsXQ4ah_uzJ","Завантажити сертифікат")</f>
        <v>Завантажити сертифікат</v>
      </c>
    </row>
    <row r="1684" spans="1:4" x14ac:dyDescent="0.3">
      <c r="A1684" t="s">
        <v>3363</v>
      </c>
      <c r="B1684" t="s">
        <v>3888</v>
      </c>
      <c r="C1684" t="s">
        <v>3364</v>
      </c>
      <c r="D1684" t="str">
        <f>HYPERLINK("https://talan.bank.gov.ua/get-user-certificate/o1xrLGjqEf88U55BQ4vu","Завантажити сертифікат")</f>
        <v>Завантажити сертифікат</v>
      </c>
    </row>
    <row r="1685" spans="1:4" x14ac:dyDescent="0.3">
      <c r="A1685" t="s">
        <v>3365</v>
      </c>
      <c r="B1685" t="s">
        <v>3888</v>
      </c>
      <c r="C1685" t="s">
        <v>3366</v>
      </c>
      <c r="D1685" t="str">
        <f>HYPERLINK("https://talan.bank.gov.ua/get-user-certificate/o1xrLxRdnzhxNt3rRXzL","Завантажити сертифікат")</f>
        <v>Завантажити сертифікат</v>
      </c>
    </row>
    <row r="1686" spans="1:4" x14ac:dyDescent="0.3">
      <c r="A1686" t="s">
        <v>3367</v>
      </c>
      <c r="B1686" t="s">
        <v>3888</v>
      </c>
      <c r="C1686" t="s">
        <v>3368</v>
      </c>
      <c r="D1686" t="str">
        <f>HYPERLINK("https://talan.bank.gov.ua/get-user-certificate/o1xrLR2cZQDd4rzXBmBb","Завантажити сертифікат")</f>
        <v>Завантажити сертифікат</v>
      </c>
    </row>
    <row r="1687" spans="1:4" x14ac:dyDescent="0.3">
      <c r="A1687" t="s">
        <v>3369</v>
      </c>
      <c r="B1687" t="s">
        <v>3888</v>
      </c>
      <c r="C1687" t="s">
        <v>3370</v>
      </c>
      <c r="D1687" t="str">
        <f>HYPERLINK("https://talan.bank.gov.ua/get-user-certificate/o1xrL2F9iiit1TNJObVQ","Завантажити сертифікат")</f>
        <v>Завантажити сертифікат</v>
      </c>
    </row>
    <row r="1688" spans="1:4" x14ac:dyDescent="0.3">
      <c r="A1688" t="s">
        <v>3371</v>
      </c>
      <c r="B1688" t="s">
        <v>3888</v>
      </c>
      <c r="C1688" t="s">
        <v>3372</v>
      </c>
      <c r="D1688" t="str">
        <f>HYPERLINK("https://talan.bank.gov.ua/get-user-certificate/o1xrLQF8KMIurlVc6VP7","Завантажити сертифікат")</f>
        <v>Завантажити сертифікат</v>
      </c>
    </row>
    <row r="1689" spans="1:4" x14ac:dyDescent="0.3">
      <c r="A1689" t="s">
        <v>3373</v>
      </c>
      <c r="B1689" t="s">
        <v>3888</v>
      </c>
      <c r="C1689" t="s">
        <v>3374</v>
      </c>
      <c r="D1689" t="str">
        <f>HYPERLINK("https://talan.bank.gov.ua/get-user-certificate/o1xrLo5C3N6pbX3Kj-wq","Завантажити сертифікат")</f>
        <v>Завантажити сертифікат</v>
      </c>
    </row>
    <row r="1690" spans="1:4" x14ac:dyDescent="0.3">
      <c r="A1690" t="s">
        <v>3375</v>
      </c>
      <c r="B1690" t="s">
        <v>3888</v>
      </c>
      <c r="C1690" t="s">
        <v>3376</v>
      </c>
      <c r="D1690" t="str">
        <f>HYPERLINK("https://talan.bank.gov.ua/get-user-certificate/o1xrLfIk93NJ9QKGjizy","Завантажити сертифікат")</f>
        <v>Завантажити сертифікат</v>
      </c>
    </row>
    <row r="1691" spans="1:4" x14ac:dyDescent="0.3">
      <c r="A1691" t="s">
        <v>3377</v>
      </c>
      <c r="B1691" t="s">
        <v>3888</v>
      </c>
      <c r="C1691" t="s">
        <v>3378</v>
      </c>
      <c r="D1691" t="str">
        <f>HYPERLINK("https://talan.bank.gov.ua/get-user-certificate/o1xrL8BiA0wSt2oY4rzz","Завантажити сертифікат")</f>
        <v>Завантажити сертифікат</v>
      </c>
    </row>
    <row r="1692" spans="1:4" x14ac:dyDescent="0.3">
      <c r="A1692" t="s">
        <v>3379</v>
      </c>
      <c r="B1692" t="s">
        <v>3888</v>
      </c>
      <c r="C1692" t="s">
        <v>3380</v>
      </c>
      <c r="D1692" t="str">
        <f>HYPERLINK("https://talan.bank.gov.ua/get-user-certificate/o1xrLO91fwAuajH3XLFe","Завантажити сертифікат")</f>
        <v>Завантажити сертифікат</v>
      </c>
    </row>
    <row r="1693" spans="1:4" x14ac:dyDescent="0.3">
      <c r="A1693" t="s">
        <v>3381</v>
      </c>
      <c r="B1693" t="s">
        <v>3888</v>
      </c>
      <c r="C1693" t="s">
        <v>3382</v>
      </c>
      <c r="D1693" t="str">
        <f>HYPERLINK("https://talan.bank.gov.ua/get-user-certificate/o1xrLplliBILdWvDtEB8","Завантажити сертифікат")</f>
        <v>Завантажити сертифікат</v>
      </c>
    </row>
    <row r="1694" spans="1:4" x14ac:dyDescent="0.3">
      <c r="A1694" t="s">
        <v>3383</v>
      </c>
      <c r="B1694" t="s">
        <v>3888</v>
      </c>
      <c r="C1694" t="s">
        <v>3384</v>
      </c>
      <c r="D1694" t="str">
        <f>HYPERLINK("https://talan.bank.gov.ua/get-user-certificate/o1xrLi5ld2t_yLJ5FCEW","Завантажити сертифікат")</f>
        <v>Завантажити сертифікат</v>
      </c>
    </row>
    <row r="1695" spans="1:4" x14ac:dyDescent="0.3">
      <c r="A1695" t="s">
        <v>3385</v>
      </c>
      <c r="B1695" t="s">
        <v>3888</v>
      </c>
      <c r="C1695" t="s">
        <v>3386</v>
      </c>
      <c r="D1695" t="str">
        <f>HYPERLINK("https://talan.bank.gov.ua/get-user-certificate/o1xrLFbAIyEYRlCxA1t7","Завантажити сертифікат")</f>
        <v>Завантажити сертифікат</v>
      </c>
    </row>
    <row r="1696" spans="1:4" x14ac:dyDescent="0.3">
      <c r="A1696" t="s">
        <v>3387</v>
      </c>
      <c r="B1696" t="s">
        <v>3888</v>
      </c>
      <c r="C1696" t="s">
        <v>3388</v>
      </c>
      <c r="D1696" t="str">
        <f>HYPERLINK("https://talan.bank.gov.ua/get-user-certificate/o1xrL7k-0hPXGoUg7LPf","Завантажити сертифікат")</f>
        <v>Завантажити сертифікат</v>
      </c>
    </row>
    <row r="1697" spans="1:4" x14ac:dyDescent="0.3">
      <c r="A1697" t="s">
        <v>3389</v>
      </c>
      <c r="B1697" t="s">
        <v>3888</v>
      </c>
      <c r="C1697" t="s">
        <v>3390</v>
      </c>
      <c r="D1697" t="str">
        <f>HYPERLINK("https://talan.bank.gov.ua/get-user-certificate/o1xrLWfPor0i5w9yugXS","Завантажити сертифікат")</f>
        <v>Завантажити сертифікат</v>
      </c>
    </row>
    <row r="1698" spans="1:4" x14ac:dyDescent="0.3">
      <c r="A1698" t="s">
        <v>3391</v>
      </c>
      <c r="B1698" t="s">
        <v>3888</v>
      </c>
      <c r="C1698" t="s">
        <v>3392</v>
      </c>
      <c r="D1698" t="str">
        <f>HYPERLINK("https://talan.bank.gov.ua/get-user-certificate/o1xrLpHn3Mh6qgDlCTa1","Завантажити сертифікат")</f>
        <v>Завантажити сертифікат</v>
      </c>
    </row>
    <row r="1699" spans="1:4" x14ac:dyDescent="0.3">
      <c r="A1699" t="s">
        <v>3393</v>
      </c>
      <c r="B1699" t="s">
        <v>3888</v>
      </c>
      <c r="C1699" t="s">
        <v>3394</v>
      </c>
      <c r="D1699" t="str">
        <f>HYPERLINK("https://talan.bank.gov.ua/get-user-certificate/o1xrLqXQlHj3mjfVsKfo","Завантажити сертифікат")</f>
        <v>Завантажити сертифікат</v>
      </c>
    </row>
    <row r="1700" spans="1:4" x14ac:dyDescent="0.3">
      <c r="A1700" t="s">
        <v>3395</v>
      </c>
      <c r="B1700" t="s">
        <v>3888</v>
      </c>
      <c r="C1700" t="s">
        <v>3396</v>
      </c>
      <c r="D1700" t="str">
        <f>HYPERLINK("https://talan.bank.gov.ua/get-user-certificate/o1xrLjkqGz-qZZS2A_7v","Завантажити сертифікат")</f>
        <v>Завантажити сертифікат</v>
      </c>
    </row>
    <row r="1701" spans="1:4" x14ac:dyDescent="0.3">
      <c r="A1701" t="s">
        <v>3397</v>
      </c>
      <c r="B1701" t="s">
        <v>3888</v>
      </c>
      <c r="C1701" t="s">
        <v>3398</v>
      </c>
      <c r="D1701" t="str">
        <f>HYPERLINK("https://talan.bank.gov.ua/get-user-certificate/o1xrLwsrPIpo82Hd5xxK","Завантажити сертифікат")</f>
        <v>Завантажити сертифікат</v>
      </c>
    </row>
    <row r="1702" spans="1:4" x14ac:dyDescent="0.3">
      <c r="A1702" t="s">
        <v>3399</v>
      </c>
      <c r="B1702" t="s">
        <v>3888</v>
      </c>
      <c r="C1702" t="s">
        <v>3400</v>
      </c>
      <c r="D1702" t="str">
        <f>HYPERLINK("https://talan.bank.gov.ua/get-user-certificate/o1xrLk_NGz7ltfrd56ez","Завантажити сертифікат")</f>
        <v>Завантажити сертифікат</v>
      </c>
    </row>
    <row r="1703" spans="1:4" x14ac:dyDescent="0.3">
      <c r="A1703" t="s">
        <v>3401</v>
      </c>
      <c r="B1703" t="s">
        <v>3888</v>
      </c>
      <c r="C1703" t="s">
        <v>3402</v>
      </c>
      <c r="D1703" t="str">
        <f>HYPERLINK("https://talan.bank.gov.ua/get-user-certificate/o1xrLaa8ad69CQ3Imx-J","Завантажити сертифікат")</f>
        <v>Завантажити сертифікат</v>
      </c>
    </row>
    <row r="1704" spans="1:4" x14ac:dyDescent="0.3">
      <c r="A1704" t="s">
        <v>3403</v>
      </c>
      <c r="B1704" t="s">
        <v>3888</v>
      </c>
      <c r="C1704" t="s">
        <v>3404</v>
      </c>
      <c r="D1704" t="str">
        <f>HYPERLINK("https://talan.bank.gov.ua/get-user-certificate/o1xrLFwetrexp0ZQy4KS","Завантажити сертифікат")</f>
        <v>Завантажити сертифікат</v>
      </c>
    </row>
    <row r="1705" spans="1:4" x14ac:dyDescent="0.3">
      <c r="A1705" t="s">
        <v>3405</v>
      </c>
      <c r="B1705" t="s">
        <v>3888</v>
      </c>
      <c r="C1705" t="s">
        <v>3406</v>
      </c>
      <c r="D1705" t="str">
        <f>HYPERLINK("https://talan.bank.gov.ua/get-user-certificate/o1xrL966l5orv0hD8qfn","Завантажити сертифікат")</f>
        <v>Завантажити сертифікат</v>
      </c>
    </row>
    <row r="1706" spans="1:4" x14ac:dyDescent="0.3">
      <c r="A1706" t="s">
        <v>3407</v>
      </c>
      <c r="B1706" t="s">
        <v>3888</v>
      </c>
      <c r="C1706" t="s">
        <v>3408</v>
      </c>
      <c r="D1706" t="str">
        <f>HYPERLINK("https://talan.bank.gov.ua/get-user-certificate/o1xrLFNaTm2qcbOTQT_o","Завантажити сертифікат")</f>
        <v>Завантажити сертифікат</v>
      </c>
    </row>
    <row r="1707" spans="1:4" x14ac:dyDescent="0.3">
      <c r="A1707" t="s">
        <v>3409</v>
      </c>
      <c r="B1707" t="s">
        <v>3888</v>
      </c>
      <c r="C1707" t="s">
        <v>3410</v>
      </c>
      <c r="D1707" t="str">
        <f>HYPERLINK("https://talan.bank.gov.ua/get-user-certificate/o1xrL0FRhoovr90cERcX","Завантажити сертифікат")</f>
        <v>Завантажити сертифікат</v>
      </c>
    </row>
    <row r="1708" spans="1:4" x14ac:dyDescent="0.3">
      <c r="A1708" t="s">
        <v>3411</v>
      </c>
      <c r="B1708" t="s">
        <v>3888</v>
      </c>
      <c r="C1708" t="s">
        <v>3412</v>
      </c>
      <c r="D1708" t="str">
        <f>HYPERLINK("https://talan.bank.gov.ua/get-user-certificate/o1xrLd602XjT-Wl-eTsF","Завантажити сертифікат")</f>
        <v>Завантажити сертифікат</v>
      </c>
    </row>
    <row r="1709" spans="1:4" x14ac:dyDescent="0.3">
      <c r="A1709" t="s">
        <v>3413</v>
      </c>
      <c r="B1709" t="s">
        <v>3888</v>
      </c>
      <c r="C1709" t="s">
        <v>3414</v>
      </c>
      <c r="D1709" t="str">
        <f>HYPERLINK("https://talan.bank.gov.ua/get-user-certificate/o1xrL2N7mMwYPCllNoGe","Завантажити сертифікат")</f>
        <v>Завантажити сертифікат</v>
      </c>
    </row>
    <row r="1710" spans="1:4" x14ac:dyDescent="0.3">
      <c r="A1710" t="s">
        <v>3415</v>
      </c>
      <c r="B1710" t="s">
        <v>3888</v>
      </c>
      <c r="C1710" t="s">
        <v>3416</v>
      </c>
      <c r="D1710" t="str">
        <f>HYPERLINK("https://talan.bank.gov.ua/get-user-certificate/o1xrLeSIbYHdnt9advpm","Завантажити сертифікат")</f>
        <v>Завантажити сертифікат</v>
      </c>
    </row>
    <row r="1711" spans="1:4" x14ac:dyDescent="0.3">
      <c r="A1711" t="s">
        <v>3417</v>
      </c>
      <c r="B1711" t="s">
        <v>3888</v>
      </c>
      <c r="C1711" t="s">
        <v>3418</v>
      </c>
      <c r="D1711" t="str">
        <f>HYPERLINK("https://talan.bank.gov.ua/get-user-certificate/o1xrLJGlr3c7UAhzrW1F","Завантажити сертифікат")</f>
        <v>Завантажити сертифікат</v>
      </c>
    </row>
    <row r="1712" spans="1:4" x14ac:dyDescent="0.3">
      <c r="A1712" t="s">
        <v>3419</v>
      </c>
      <c r="B1712" t="s">
        <v>3888</v>
      </c>
      <c r="C1712" t="s">
        <v>3420</v>
      </c>
      <c r="D1712" t="str">
        <f>HYPERLINK("https://talan.bank.gov.ua/get-user-certificate/o1xrLHJbrYC3S1kIwflq","Завантажити сертифікат")</f>
        <v>Завантажити сертифікат</v>
      </c>
    </row>
    <row r="1713" spans="1:4" x14ac:dyDescent="0.3">
      <c r="A1713" t="s">
        <v>3421</v>
      </c>
      <c r="B1713" t="s">
        <v>3888</v>
      </c>
      <c r="C1713" t="s">
        <v>3422</v>
      </c>
      <c r="D1713" t="str">
        <f>HYPERLINK("https://talan.bank.gov.ua/get-user-certificate/o1xrL7szUicnoTD82CrW","Завантажити сертифікат")</f>
        <v>Завантажити сертифікат</v>
      </c>
    </row>
    <row r="1714" spans="1:4" x14ac:dyDescent="0.3">
      <c r="A1714" t="s">
        <v>3423</v>
      </c>
      <c r="B1714" t="s">
        <v>3888</v>
      </c>
      <c r="C1714" t="s">
        <v>3424</v>
      </c>
      <c r="D1714" t="str">
        <f>HYPERLINK("https://talan.bank.gov.ua/get-user-certificate/o1xrLsEvtRNQwXCH0yHf","Завантажити сертифікат")</f>
        <v>Завантажити сертифікат</v>
      </c>
    </row>
    <row r="1715" spans="1:4" x14ac:dyDescent="0.3">
      <c r="A1715" t="s">
        <v>3425</v>
      </c>
      <c r="B1715" t="s">
        <v>3888</v>
      </c>
      <c r="C1715" t="s">
        <v>3426</v>
      </c>
      <c r="D1715" t="str">
        <f>HYPERLINK("https://talan.bank.gov.ua/get-user-certificate/o1xrL6DonNEUoIbIez-g","Завантажити сертифікат")</f>
        <v>Завантажити сертифікат</v>
      </c>
    </row>
    <row r="1716" spans="1:4" x14ac:dyDescent="0.3">
      <c r="A1716" t="s">
        <v>3427</v>
      </c>
      <c r="B1716" t="s">
        <v>3888</v>
      </c>
      <c r="C1716" t="s">
        <v>3428</v>
      </c>
      <c r="D1716" t="str">
        <f>HYPERLINK("https://talan.bank.gov.ua/get-user-certificate/o1xrLmAaIr5iazibnskf","Завантажити сертифікат")</f>
        <v>Завантажити сертифікат</v>
      </c>
    </row>
    <row r="1717" spans="1:4" x14ac:dyDescent="0.3">
      <c r="A1717" t="s">
        <v>3429</v>
      </c>
      <c r="B1717" t="s">
        <v>3888</v>
      </c>
      <c r="C1717" t="s">
        <v>3430</v>
      </c>
      <c r="D1717" t="str">
        <f>HYPERLINK("https://talan.bank.gov.ua/get-user-certificate/o1xrL2a_pMZ0C9uEBIIy","Завантажити сертифікат")</f>
        <v>Завантажити сертифікат</v>
      </c>
    </row>
    <row r="1718" spans="1:4" x14ac:dyDescent="0.3">
      <c r="A1718" t="s">
        <v>3431</v>
      </c>
      <c r="B1718" t="s">
        <v>3888</v>
      </c>
      <c r="C1718" t="s">
        <v>3432</v>
      </c>
      <c r="D1718" t="str">
        <f>HYPERLINK("https://talan.bank.gov.ua/get-user-certificate/o1xrLXFnpZEfDFyNNGsI","Завантажити сертифікат")</f>
        <v>Завантажити сертифікат</v>
      </c>
    </row>
    <row r="1719" spans="1:4" x14ac:dyDescent="0.3">
      <c r="A1719" t="s">
        <v>3433</v>
      </c>
      <c r="B1719" t="s">
        <v>3888</v>
      </c>
      <c r="C1719" t="s">
        <v>3434</v>
      </c>
      <c r="D1719" t="str">
        <f>HYPERLINK("https://talan.bank.gov.ua/get-user-certificate/o1xrLk9EMb-mi8mcGfHu","Завантажити сертифікат")</f>
        <v>Завантажити сертифікат</v>
      </c>
    </row>
    <row r="1720" spans="1:4" x14ac:dyDescent="0.3">
      <c r="A1720" t="s">
        <v>3435</v>
      </c>
      <c r="B1720" t="s">
        <v>3888</v>
      </c>
      <c r="C1720" t="s">
        <v>3436</v>
      </c>
      <c r="D1720" t="str">
        <f>HYPERLINK("https://talan.bank.gov.ua/get-user-certificate/o1xrLCySUP2vp1oOnGst","Завантажити сертифікат")</f>
        <v>Завантажити сертифікат</v>
      </c>
    </row>
    <row r="1721" spans="1:4" x14ac:dyDescent="0.3">
      <c r="A1721" t="s">
        <v>3437</v>
      </c>
      <c r="B1721" t="s">
        <v>3888</v>
      </c>
      <c r="C1721" t="s">
        <v>3438</v>
      </c>
      <c r="D1721" t="str">
        <f>HYPERLINK("https://talan.bank.gov.ua/get-user-certificate/o1xrLKeRYv_DFqqjfdML","Завантажити сертифікат")</f>
        <v>Завантажити сертифікат</v>
      </c>
    </row>
    <row r="1722" spans="1:4" x14ac:dyDescent="0.3">
      <c r="A1722" t="s">
        <v>3439</v>
      </c>
      <c r="B1722" t="s">
        <v>3888</v>
      </c>
      <c r="C1722" t="s">
        <v>3440</v>
      </c>
      <c r="D1722" t="str">
        <f>HYPERLINK("https://talan.bank.gov.ua/get-user-certificate/o1xrLP78QJSv9TiA8CrY","Завантажити сертифікат")</f>
        <v>Завантажити сертифікат</v>
      </c>
    </row>
    <row r="1723" spans="1:4" x14ac:dyDescent="0.3">
      <c r="A1723" t="s">
        <v>3441</v>
      </c>
      <c r="B1723" t="s">
        <v>3888</v>
      </c>
      <c r="C1723" t="s">
        <v>3442</v>
      </c>
      <c r="D1723" t="str">
        <f>HYPERLINK("https://talan.bank.gov.ua/get-user-certificate/o1xrLwgPWPVRWYGdQrmT","Завантажити сертифікат")</f>
        <v>Завантажити сертифікат</v>
      </c>
    </row>
    <row r="1724" spans="1:4" x14ac:dyDescent="0.3">
      <c r="A1724" t="s">
        <v>3443</v>
      </c>
      <c r="B1724" t="s">
        <v>3888</v>
      </c>
      <c r="C1724" t="s">
        <v>3444</v>
      </c>
      <c r="D1724" t="str">
        <f>HYPERLINK("https://talan.bank.gov.ua/get-user-certificate/o1xrLHwK-RpJyYFwDo-i","Завантажити сертифікат")</f>
        <v>Завантажити сертифікат</v>
      </c>
    </row>
    <row r="1725" spans="1:4" x14ac:dyDescent="0.3">
      <c r="A1725" t="s">
        <v>3445</v>
      </c>
      <c r="B1725" t="s">
        <v>3888</v>
      </c>
      <c r="C1725" t="s">
        <v>3446</v>
      </c>
      <c r="D1725" t="str">
        <f>HYPERLINK("https://talan.bank.gov.ua/get-user-certificate/o1xrL_S0YqD6JfmpCKq9","Завантажити сертифікат")</f>
        <v>Завантажити сертифікат</v>
      </c>
    </row>
    <row r="1726" spans="1:4" x14ac:dyDescent="0.3">
      <c r="A1726" t="s">
        <v>3447</v>
      </c>
      <c r="B1726" t="s">
        <v>3888</v>
      </c>
      <c r="C1726" t="s">
        <v>3448</v>
      </c>
      <c r="D1726" t="str">
        <f>HYPERLINK("https://talan.bank.gov.ua/get-user-certificate/o1xrLtMtGVbJMyNZzvUy","Завантажити сертифікат")</f>
        <v>Завантажити сертифікат</v>
      </c>
    </row>
    <row r="1727" spans="1:4" x14ac:dyDescent="0.3">
      <c r="A1727" t="s">
        <v>3449</v>
      </c>
      <c r="B1727" t="s">
        <v>3888</v>
      </c>
      <c r="C1727" t="s">
        <v>3450</v>
      </c>
      <c r="D1727" t="str">
        <f>HYPERLINK("https://talan.bank.gov.ua/get-user-certificate/o1xrL5CBHOnLm46Sx5zm","Завантажити сертифікат")</f>
        <v>Завантажити сертифікат</v>
      </c>
    </row>
    <row r="1728" spans="1:4" x14ac:dyDescent="0.3">
      <c r="A1728" t="s">
        <v>3451</v>
      </c>
      <c r="B1728" t="s">
        <v>3888</v>
      </c>
      <c r="C1728" t="s">
        <v>3452</v>
      </c>
      <c r="D1728" t="str">
        <f>HYPERLINK("https://talan.bank.gov.ua/get-user-certificate/o1xrLlgpCsLVy_7142KO","Завантажити сертифікат")</f>
        <v>Завантажити сертифікат</v>
      </c>
    </row>
    <row r="1729" spans="1:4" x14ac:dyDescent="0.3">
      <c r="A1729" t="s">
        <v>3453</v>
      </c>
      <c r="B1729" t="s">
        <v>3888</v>
      </c>
      <c r="C1729" t="s">
        <v>3454</v>
      </c>
      <c r="D1729" t="str">
        <f>HYPERLINK("https://talan.bank.gov.ua/get-user-certificate/o1xrLFwNaTdmAcTivkdF","Завантажити сертифікат")</f>
        <v>Завантажити сертифікат</v>
      </c>
    </row>
    <row r="1730" spans="1:4" x14ac:dyDescent="0.3">
      <c r="A1730" t="s">
        <v>3455</v>
      </c>
      <c r="B1730" t="s">
        <v>3888</v>
      </c>
      <c r="C1730" t="s">
        <v>3456</v>
      </c>
      <c r="D1730" t="str">
        <f>HYPERLINK("https://talan.bank.gov.ua/get-user-certificate/o1xrL5ZmVQT_-X_lWwIk","Завантажити сертифікат")</f>
        <v>Завантажити сертифікат</v>
      </c>
    </row>
    <row r="1731" spans="1:4" x14ac:dyDescent="0.3">
      <c r="A1731" t="s">
        <v>3457</v>
      </c>
      <c r="B1731" t="s">
        <v>3888</v>
      </c>
      <c r="C1731" t="s">
        <v>3458</v>
      </c>
      <c r="D1731" t="str">
        <f>HYPERLINK("https://talan.bank.gov.ua/get-user-certificate/o1xrLISNPEMyoJRpKJqj","Завантажити сертифікат")</f>
        <v>Завантажити сертифікат</v>
      </c>
    </row>
    <row r="1732" spans="1:4" x14ac:dyDescent="0.3">
      <c r="A1732" t="s">
        <v>3459</v>
      </c>
      <c r="B1732" t="s">
        <v>3888</v>
      </c>
      <c r="C1732" t="s">
        <v>3460</v>
      </c>
      <c r="D1732" t="str">
        <f>HYPERLINK("https://talan.bank.gov.ua/get-user-certificate/o1xrLaB-doojTJxjmoXX","Завантажити сертифікат")</f>
        <v>Завантажити сертифікат</v>
      </c>
    </row>
    <row r="1733" spans="1:4" x14ac:dyDescent="0.3">
      <c r="A1733" t="s">
        <v>3461</v>
      </c>
      <c r="B1733" t="s">
        <v>3888</v>
      </c>
      <c r="C1733" t="s">
        <v>3462</v>
      </c>
      <c r="D1733" t="str">
        <f>HYPERLINK("https://talan.bank.gov.ua/get-user-certificate/o1xrLNsqACfTijSzDSPL","Завантажити сертифікат")</f>
        <v>Завантажити сертифікат</v>
      </c>
    </row>
    <row r="1734" spans="1:4" x14ac:dyDescent="0.3">
      <c r="A1734" t="s">
        <v>3463</v>
      </c>
      <c r="B1734" t="s">
        <v>3888</v>
      </c>
      <c r="C1734" t="s">
        <v>3464</v>
      </c>
      <c r="D1734" t="str">
        <f>HYPERLINK("https://talan.bank.gov.ua/get-user-certificate/o1xrLuofefNXQrWLcVdV","Завантажити сертифікат")</f>
        <v>Завантажити сертифікат</v>
      </c>
    </row>
    <row r="1735" spans="1:4" x14ac:dyDescent="0.3">
      <c r="A1735" t="s">
        <v>3465</v>
      </c>
      <c r="B1735" t="s">
        <v>3888</v>
      </c>
      <c r="C1735" t="s">
        <v>3466</v>
      </c>
      <c r="D1735" t="str">
        <f>HYPERLINK("https://talan.bank.gov.ua/get-user-certificate/o1xrL7v1446zluUVa8dd","Завантажити сертифікат")</f>
        <v>Завантажити сертифікат</v>
      </c>
    </row>
    <row r="1736" spans="1:4" x14ac:dyDescent="0.3">
      <c r="A1736" t="s">
        <v>3467</v>
      </c>
      <c r="B1736" t="s">
        <v>3888</v>
      </c>
      <c r="C1736" t="s">
        <v>3468</v>
      </c>
      <c r="D1736" t="str">
        <f>HYPERLINK("https://talan.bank.gov.ua/get-user-certificate/o1xrLrHNxqUAaltmU9Yl","Завантажити сертифікат")</f>
        <v>Завантажити сертифікат</v>
      </c>
    </row>
    <row r="1737" spans="1:4" x14ac:dyDescent="0.3">
      <c r="A1737" t="s">
        <v>3469</v>
      </c>
      <c r="B1737" t="s">
        <v>3888</v>
      </c>
      <c r="C1737" t="s">
        <v>3470</v>
      </c>
      <c r="D1737" t="str">
        <f>HYPERLINK("https://talan.bank.gov.ua/get-user-certificate/o1xrLm-q_l3CsLFQ4gWY","Завантажити сертифікат")</f>
        <v>Завантажити сертифікат</v>
      </c>
    </row>
    <row r="1738" spans="1:4" x14ac:dyDescent="0.3">
      <c r="A1738" t="s">
        <v>3471</v>
      </c>
      <c r="B1738" t="s">
        <v>3888</v>
      </c>
      <c r="C1738" t="s">
        <v>3472</v>
      </c>
      <c r="D1738" t="str">
        <f>HYPERLINK("https://talan.bank.gov.ua/get-user-certificate/o1xrLsNbxg6hPNP1rTsx","Завантажити сертифікат")</f>
        <v>Завантажити сертифікат</v>
      </c>
    </row>
    <row r="1739" spans="1:4" x14ac:dyDescent="0.3">
      <c r="A1739" t="s">
        <v>3473</v>
      </c>
      <c r="B1739" t="s">
        <v>3888</v>
      </c>
      <c r="C1739" t="s">
        <v>3474</v>
      </c>
      <c r="D1739" t="str">
        <f>HYPERLINK("https://talan.bank.gov.ua/get-user-certificate/o1xrLm7OIYiKeKETmbS_","Завантажити сертифікат")</f>
        <v>Завантажити сертифікат</v>
      </c>
    </row>
    <row r="1740" spans="1:4" x14ac:dyDescent="0.3">
      <c r="A1740" t="s">
        <v>3475</v>
      </c>
      <c r="B1740" t="s">
        <v>3888</v>
      </c>
      <c r="C1740" t="s">
        <v>3476</v>
      </c>
      <c r="D1740" t="str">
        <f>HYPERLINK("https://talan.bank.gov.ua/get-user-certificate/o1xrLbcNdBAZ0mccW50z","Завантажити сертифікат")</f>
        <v>Завантажити сертифікат</v>
      </c>
    </row>
    <row r="1741" spans="1:4" x14ac:dyDescent="0.3">
      <c r="A1741" t="s">
        <v>3477</v>
      </c>
      <c r="B1741" t="s">
        <v>3888</v>
      </c>
      <c r="C1741" t="s">
        <v>3478</v>
      </c>
      <c r="D1741" t="str">
        <f>HYPERLINK("https://talan.bank.gov.ua/get-user-certificate/o1xrLLBhYv0ScIDqsdTr","Завантажити сертифікат")</f>
        <v>Завантажити сертифікат</v>
      </c>
    </row>
    <row r="1742" spans="1:4" x14ac:dyDescent="0.3">
      <c r="A1742" t="s">
        <v>3479</v>
      </c>
      <c r="B1742" t="s">
        <v>3888</v>
      </c>
      <c r="C1742" t="s">
        <v>3480</v>
      </c>
      <c r="D1742" t="str">
        <f>HYPERLINK("https://talan.bank.gov.ua/get-user-certificate/o1xrLtliExq9TDp2Pcv5","Завантажити сертифікат")</f>
        <v>Завантажити сертифікат</v>
      </c>
    </row>
    <row r="1743" spans="1:4" x14ac:dyDescent="0.3">
      <c r="A1743" t="s">
        <v>3481</v>
      </c>
      <c r="B1743" t="s">
        <v>3888</v>
      </c>
      <c r="C1743" t="s">
        <v>3482</v>
      </c>
      <c r="D1743" t="str">
        <f>HYPERLINK("https://talan.bank.gov.ua/get-user-certificate/o1xrLrjEaFQKs1T1EyU-","Завантажити сертифікат")</f>
        <v>Завантажити сертифікат</v>
      </c>
    </row>
    <row r="1744" spans="1:4" x14ac:dyDescent="0.3">
      <c r="A1744" t="s">
        <v>3483</v>
      </c>
      <c r="B1744" t="s">
        <v>3888</v>
      </c>
      <c r="C1744" t="s">
        <v>3484</v>
      </c>
      <c r="D1744" t="str">
        <f>HYPERLINK("https://talan.bank.gov.ua/get-user-certificate/o1xrLaU24hVBz8GCBDxk","Завантажити сертифікат")</f>
        <v>Завантажити сертифікат</v>
      </c>
    </row>
    <row r="1745" spans="1:4" x14ac:dyDescent="0.3">
      <c r="A1745" t="s">
        <v>3485</v>
      </c>
      <c r="B1745" t="s">
        <v>3888</v>
      </c>
      <c r="C1745" t="s">
        <v>3486</v>
      </c>
      <c r="D1745" t="str">
        <f>HYPERLINK("https://talan.bank.gov.ua/get-user-certificate/o1xrLrCA699yhlFv1tWR","Завантажити сертифікат")</f>
        <v>Завантажити сертифікат</v>
      </c>
    </row>
    <row r="1746" spans="1:4" x14ac:dyDescent="0.3">
      <c r="A1746" t="s">
        <v>3487</v>
      </c>
      <c r="B1746" t="s">
        <v>3888</v>
      </c>
      <c r="C1746" t="s">
        <v>3488</v>
      </c>
      <c r="D1746" t="str">
        <f>HYPERLINK("https://talan.bank.gov.ua/get-user-certificate/o1xrLzPHSzdrPV9wJUOA","Завантажити сертифікат")</f>
        <v>Завантажити сертифікат</v>
      </c>
    </row>
    <row r="1747" spans="1:4" x14ac:dyDescent="0.3">
      <c r="A1747" t="s">
        <v>3489</v>
      </c>
      <c r="B1747" t="s">
        <v>3888</v>
      </c>
      <c r="C1747" t="s">
        <v>3490</v>
      </c>
      <c r="D1747" t="str">
        <f>HYPERLINK("https://talan.bank.gov.ua/get-user-certificate/o1xrL9wL5UTYDhmgdv59","Завантажити сертифікат")</f>
        <v>Завантажити сертифікат</v>
      </c>
    </row>
    <row r="1748" spans="1:4" x14ac:dyDescent="0.3">
      <c r="A1748" t="s">
        <v>3491</v>
      </c>
      <c r="B1748" t="s">
        <v>3888</v>
      </c>
      <c r="C1748" t="s">
        <v>3492</v>
      </c>
      <c r="D1748" t="str">
        <f>HYPERLINK("https://talan.bank.gov.ua/get-user-certificate/o1xrL-T0X8IsR2t9tCi6","Завантажити сертифікат")</f>
        <v>Завантажити сертифікат</v>
      </c>
    </row>
    <row r="1749" spans="1:4" x14ac:dyDescent="0.3">
      <c r="A1749" t="s">
        <v>3493</v>
      </c>
      <c r="B1749" t="s">
        <v>3888</v>
      </c>
      <c r="C1749" t="s">
        <v>3494</v>
      </c>
      <c r="D1749" t="str">
        <f>HYPERLINK("https://talan.bank.gov.ua/get-user-certificate/o1xrL9vnZUGvEdmGZQoi","Завантажити сертифікат")</f>
        <v>Завантажити сертифікат</v>
      </c>
    </row>
    <row r="1750" spans="1:4" x14ac:dyDescent="0.3">
      <c r="A1750" t="s">
        <v>3495</v>
      </c>
      <c r="B1750" t="s">
        <v>3888</v>
      </c>
      <c r="C1750" t="s">
        <v>3496</v>
      </c>
      <c r="D1750" t="str">
        <f>HYPERLINK("https://talan.bank.gov.ua/get-user-certificate/o1xrLL90FQKklBbmA86y","Завантажити сертифікат")</f>
        <v>Завантажити сертифікат</v>
      </c>
    </row>
    <row r="1751" spans="1:4" x14ac:dyDescent="0.3">
      <c r="A1751" t="s">
        <v>3497</v>
      </c>
      <c r="B1751" t="s">
        <v>3888</v>
      </c>
      <c r="C1751" t="s">
        <v>3498</v>
      </c>
      <c r="D1751" t="str">
        <f>HYPERLINK("https://talan.bank.gov.ua/get-user-certificate/o1xrL0c9G9DfkY_AwGhy","Завантажити сертифікат")</f>
        <v>Завантажити сертифікат</v>
      </c>
    </row>
    <row r="1752" spans="1:4" x14ac:dyDescent="0.3">
      <c r="A1752" t="s">
        <v>3499</v>
      </c>
      <c r="B1752" t="s">
        <v>3888</v>
      </c>
      <c r="C1752" t="s">
        <v>3500</v>
      </c>
      <c r="D1752" t="str">
        <f>HYPERLINK("https://talan.bank.gov.ua/get-user-certificate/o1xrLuVMv5SPwxeAGrKV","Завантажити сертифікат")</f>
        <v>Завантажити сертифікат</v>
      </c>
    </row>
    <row r="1753" spans="1:4" x14ac:dyDescent="0.3">
      <c r="A1753" t="s">
        <v>3501</v>
      </c>
      <c r="B1753" t="s">
        <v>3888</v>
      </c>
      <c r="C1753" t="s">
        <v>3502</v>
      </c>
      <c r="D1753" t="str">
        <f>HYPERLINK("https://talan.bank.gov.ua/get-user-certificate/o1xrLS9lmsbQFjGuqRhQ","Завантажити сертифікат")</f>
        <v>Завантажити сертифікат</v>
      </c>
    </row>
    <row r="1754" spans="1:4" x14ac:dyDescent="0.3">
      <c r="A1754" t="s">
        <v>3503</v>
      </c>
      <c r="B1754" t="s">
        <v>3888</v>
      </c>
      <c r="C1754" t="s">
        <v>3504</v>
      </c>
      <c r="D1754" t="str">
        <f>HYPERLINK("https://talan.bank.gov.ua/get-user-certificate/o1xrLrJooqTN4lqOStRh","Завантажити сертифікат")</f>
        <v>Завантажити сертифікат</v>
      </c>
    </row>
    <row r="1755" spans="1:4" x14ac:dyDescent="0.3">
      <c r="A1755" t="s">
        <v>3505</v>
      </c>
      <c r="B1755" t="s">
        <v>3888</v>
      </c>
      <c r="C1755" t="s">
        <v>3506</v>
      </c>
      <c r="D1755" t="str">
        <f>HYPERLINK("https://talan.bank.gov.ua/get-user-certificate/o1xrLpZNPGH0oJAqohJu","Завантажити сертифікат")</f>
        <v>Завантажити сертифікат</v>
      </c>
    </row>
    <row r="1756" spans="1:4" x14ac:dyDescent="0.3">
      <c r="A1756" t="s">
        <v>3507</v>
      </c>
      <c r="B1756" t="s">
        <v>3888</v>
      </c>
      <c r="C1756" t="s">
        <v>3508</v>
      </c>
      <c r="D1756" t="str">
        <f>HYPERLINK("https://talan.bank.gov.ua/get-user-certificate/o1xrLSfp9TXu42ER3oCi","Завантажити сертифікат")</f>
        <v>Завантажити сертифікат</v>
      </c>
    </row>
    <row r="1757" spans="1:4" x14ac:dyDescent="0.3">
      <c r="A1757" t="s">
        <v>3509</v>
      </c>
      <c r="B1757" t="s">
        <v>3888</v>
      </c>
      <c r="C1757" t="s">
        <v>3510</v>
      </c>
      <c r="D1757" t="str">
        <f>HYPERLINK("https://talan.bank.gov.ua/get-user-certificate/o1xrLJgX1vwihn0LQaFZ","Завантажити сертифікат")</f>
        <v>Завантажити сертифікат</v>
      </c>
    </row>
    <row r="1758" spans="1:4" x14ac:dyDescent="0.3">
      <c r="A1758" t="s">
        <v>3511</v>
      </c>
      <c r="B1758" t="s">
        <v>3888</v>
      </c>
      <c r="C1758" t="s">
        <v>3512</v>
      </c>
      <c r="D1758" t="str">
        <f>HYPERLINK("https://talan.bank.gov.ua/get-user-certificate/o1xrL5aQyFXyOXCGIva3","Завантажити сертифікат")</f>
        <v>Завантажити сертифікат</v>
      </c>
    </row>
    <row r="1759" spans="1:4" x14ac:dyDescent="0.3">
      <c r="A1759" t="s">
        <v>3513</v>
      </c>
      <c r="B1759" t="s">
        <v>3888</v>
      </c>
      <c r="C1759" t="s">
        <v>3514</v>
      </c>
      <c r="D1759" t="str">
        <f>HYPERLINK("https://talan.bank.gov.ua/get-user-certificate/o1xrLHAlJXRy9M87-ZXP","Завантажити сертифікат")</f>
        <v>Завантажити сертифікат</v>
      </c>
    </row>
    <row r="1760" spans="1:4" x14ac:dyDescent="0.3">
      <c r="A1760" t="s">
        <v>3515</v>
      </c>
      <c r="B1760" t="s">
        <v>3888</v>
      </c>
      <c r="C1760" t="s">
        <v>3516</v>
      </c>
      <c r="D1760" t="str">
        <f>HYPERLINK("https://talan.bank.gov.ua/get-user-certificate/o1xrLzNX7ZiQaUP5iaMS","Завантажити сертифікат")</f>
        <v>Завантажити сертифікат</v>
      </c>
    </row>
    <row r="1761" spans="1:4" x14ac:dyDescent="0.3">
      <c r="A1761" t="s">
        <v>3517</v>
      </c>
      <c r="B1761" t="s">
        <v>3888</v>
      </c>
      <c r="C1761" t="s">
        <v>3518</v>
      </c>
      <c r="D1761" t="str">
        <f>HYPERLINK("https://talan.bank.gov.ua/get-user-certificate/o1xrLOLzvh7ZpC2eseRg","Завантажити сертифікат")</f>
        <v>Завантажити сертифікат</v>
      </c>
    </row>
    <row r="1762" spans="1:4" x14ac:dyDescent="0.3">
      <c r="A1762" t="s">
        <v>3519</v>
      </c>
      <c r="B1762" t="s">
        <v>3888</v>
      </c>
      <c r="C1762" t="s">
        <v>3520</v>
      </c>
      <c r="D1762" t="str">
        <f>HYPERLINK("https://talan.bank.gov.ua/get-user-certificate/o1xrLoN8nqixAS16Vjoy","Завантажити сертифікат")</f>
        <v>Завантажити сертифікат</v>
      </c>
    </row>
    <row r="1763" spans="1:4" x14ac:dyDescent="0.3">
      <c r="A1763" t="s">
        <v>3521</v>
      </c>
      <c r="B1763" t="s">
        <v>3888</v>
      </c>
      <c r="C1763" t="s">
        <v>3522</v>
      </c>
      <c r="D1763" t="str">
        <f>HYPERLINK("https://talan.bank.gov.ua/get-user-certificate/o1xrLJlC5POHKgErR-GZ","Завантажити сертифікат")</f>
        <v>Завантажити сертифікат</v>
      </c>
    </row>
    <row r="1764" spans="1:4" x14ac:dyDescent="0.3">
      <c r="A1764" t="s">
        <v>3523</v>
      </c>
      <c r="B1764" t="s">
        <v>3888</v>
      </c>
      <c r="C1764" t="s">
        <v>3524</v>
      </c>
      <c r="D1764" t="str">
        <f>HYPERLINK("https://talan.bank.gov.ua/get-user-certificate/o1xrLSxeMtDuGMmi9ibL","Завантажити сертифікат")</f>
        <v>Завантажити сертифікат</v>
      </c>
    </row>
    <row r="1765" spans="1:4" x14ac:dyDescent="0.3">
      <c r="A1765" t="s">
        <v>3525</v>
      </c>
      <c r="B1765" t="s">
        <v>3888</v>
      </c>
      <c r="C1765" t="s">
        <v>3526</v>
      </c>
      <c r="D1765" t="str">
        <f>HYPERLINK("https://talan.bank.gov.ua/get-user-certificate/o1xrL8_XhwNqCN8vIXIv","Завантажити сертифікат")</f>
        <v>Завантажити сертифікат</v>
      </c>
    </row>
    <row r="1766" spans="1:4" x14ac:dyDescent="0.3">
      <c r="A1766" t="s">
        <v>3527</v>
      </c>
      <c r="B1766" t="s">
        <v>3888</v>
      </c>
      <c r="C1766" t="s">
        <v>3528</v>
      </c>
      <c r="D1766" t="str">
        <f>HYPERLINK("https://talan.bank.gov.ua/get-user-certificate/o1xrLeyaWaViYrhfVIhF","Завантажити сертифікат")</f>
        <v>Завантажити сертифікат</v>
      </c>
    </row>
    <row r="1767" spans="1:4" x14ac:dyDescent="0.3">
      <c r="A1767" t="s">
        <v>3529</v>
      </c>
      <c r="B1767" t="s">
        <v>3888</v>
      </c>
      <c r="C1767" t="s">
        <v>3530</v>
      </c>
      <c r="D1767" t="str">
        <f>HYPERLINK("https://talan.bank.gov.ua/get-user-certificate/o1xrLINNIbNNSaIyBznX","Завантажити сертифікат")</f>
        <v>Завантажити сертифікат</v>
      </c>
    </row>
    <row r="1768" spans="1:4" x14ac:dyDescent="0.3">
      <c r="A1768" t="s">
        <v>3531</v>
      </c>
      <c r="B1768" t="s">
        <v>3888</v>
      </c>
      <c r="C1768" t="s">
        <v>3532</v>
      </c>
      <c r="D1768" t="str">
        <f>HYPERLINK("https://talan.bank.gov.ua/get-user-certificate/o1xrL5q2J0y-5erD49pO","Завантажити сертифікат")</f>
        <v>Завантажити сертифікат</v>
      </c>
    </row>
    <row r="1769" spans="1:4" x14ac:dyDescent="0.3">
      <c r="A1769" t="s">
        <v>3533</v>
      </c>
      <c r="B1769" t="s">
        <v>3888</v>
      </c>
      <c r="C1769" t="s">
        <v>3534</v>
      </c>
      <c r="D1769" t="str">
        <f>HYPERLINK("https://talan.bank.gov.ua/get-user-certificate/o1xrLuTIfWIlc6YaJ0ws","Завантажити сертифікат")</f>
        <v>Завантажити сертифікат</v>
      </c>
    </row>
    <row r="1770" spans="1:4" x14ac:dyDescent="0.3">
      <c r="A1770" t="s">
        <v>3535</v>
      </c>
      <c r="B1770" t="s">
        <v>3888</v>
      </c>
      <c r="C1770" t="s">
        <v>3536</v>
      </c>
      <c r="D1770" t="str">
        <f>HYPERLINK("https://talan.bank.gov.ua/get-user-certificate/o1xrLx-zCVUwZkH-KW6S","Завантажити сертифікат")</f>
        <v>Завантажити сертифікат</v>
      </c>
    </row>
    <row r="1771" spans="1:4" x14ac:dyDescent="0.3">
      <c r="A1771" t="s">
        <v>3537</v>
      </c>
      <c r="B1771" t="s">
        <v>3888</v>
      </c>
      <c r="C1771" t="s">
        <v>3538</v>
      </c>
      <c r="D1771" t="str">
        <f>HYPERLINK("https://talan.bank.gov.ua/get-user-certificate/o1xrLVhBi6fyL6xNYDKO","Завантажити сертифікат")</f>
        <v>Завантажити сертифікат</v>
      </c>
    </row>
    <row r="1772" spans="1:4" x14ac:dyDescent="0.3">
      <c r="A1772" t="s">
        <v>3539</v>
      </c>
      <c r="B1772" t="s">
        <v>3888</v>
      </c>
      <c r="C1772" t="s">
        <v>3540</v>
      </c>
      <c r="D1772" t="str">
        <f>HYPERLINK("https://talan.bank.gov.ua/get-user-certificate/o1xrLbNmYGON5nJ5YCF0","Завантажити сертифікат")</f>
        <v>Завантажити сертифікат</v>
      </c>
    </row>
    <row r="1773" spans="1:4" x14ac:dyDescent="0.3">
      <c r="A1773" t="s">
        <v>3541</v>
      </c>
      <c r="B1773" t="s">
        <v>3888</v>
      </c>
      <c r="C1773" t="s">
        <v>3542</v>
      </c>
      <c r="D1773" t="str">
        <f>HYPERLINK("https://talan.bank.gov.ua/get-user-certificate/o1xrLwUJ75upa5C-3Exs","Завантажити сертифікат")</f>
        <v>Завантажити сертифікат</v>
      </c>
    </row>
    <row r="1774" spans="1:4" x14ac:dyDescent="0.3">
      <c r="A1774" t="s">
        <v>3543</v>
      </c>
      <c r="B1774" t="s">
        <v>3888</v>
      </c>
      <c r="C1774" t="s">
        <v>3544</v>
      </c>
      <c r="D1774" t="str">
        <f>HYPERLINK("https://talan.bank.gov.ua/get-user-certificate/o1xrLSqs5M8zr6MLFizx","Завантажити сертифікат")</f>
        <v>Завантажити сертифікат</v>
      </c>
    </row>
    <row r="1775" spans="1:4" x14ac:dyDescent="0.3">
      <c r="A1775" t="s">
        <v>3545</v>
      </c>
      <c r="B1775" t="s">
        <v>3888</v>
      </c>
      <c r="C1775" t="s">
        <v>3546</v>
      </c>
      <c r="D1775" t="str">
        <f>HYPERLINK("https://talan.bank.gov.ua/get-user-certificate/o1xrLhOtOvPJ7s3TMqpY","Завантажити сертифікат")</f>
        <v>Завантажити сертифікат</v>
      </c>
    </row>
    <row r="1776" spans="1:4" x14ac:dyDescent="0.3">
      <c r="A1776" t="s">
        <v>3547</v>
      </c>
      <c r="B1776" t="s">
        <v>3888</v>
      </c>
      <c r="C1776" t="s">
        <v>3548</v>
      </c>
      <c r="D1776" t="str">
        <f>HYPERLINK("https://talan.bank.gov.ua/get-user-certificate/o1xrL6fZMoa1QiMDG6P6","Завантажити сертифікат")</f>
        <v>Завантажити сертифікат</v>
      </c>
    </row>
    <row r="1777" spans="1:4" x14ac:dyDescent="0.3">
      <c r="A1777" t="s">
        <v>3549</v>
      </c>
      <c r="B1777" t="s">
        <v>3888</v>
      </c>
      <c r="C1777" t="s">
        <v>3550</v>
      </c>
      <c r="D1777" t="str">
        <f>HYPERLINK("https://talan.bank.gov.ua/get-user-certificate/o1xrL47NnZpga0R-Nly4","Завантажити сертифікат")</f>
        <v>Завантажити сертифікат</v>
      </c>
    </row>
    <row r="1778" spans="1:4" x14ac:dyDescent="0.3">
      <c r="A1778" t="s">
        <v>3551</v>
      </c>
      <c r="B1778" t="s">
        <v>3888</v>
      </c>
      <c r="C1778" t="s">
        <v>3552</v>
      </c>
      <c r="D1778" t="str">
        <f>HYPERLINK("https://talan.bank.gov.ua/get-user-certificate/o1xrLMEGlEiQrxEiYCAf","Завантажити сертифікат")</f>
        <v>Завантажити сертифікат</v>
      </c>
    </row>
    <row r="1779" spans="1:4" x14ac:dyDescent="0.3">
      <c r="A1779" t="s">
        <v>3553</v>
      </c>
      <c r="B1779" t="s">
        <v>3888</v>
      </c>
      <c r="C1779" t="s">
        <v>3554</v>
      </c>
      <c r="D1779" t="str">
        <f>HYPERLINK("https://talan.bank.gov.ua/get-user-certificate/o1xrLxMHHLBbKt3owQSN","Завантажити сертифікат")</f>
        <v>Завантажити сертифікат</v>
      </c>
    </row>
    <row r="1780" spans="1:4" x14ac:dyDescent="0.3">
      <c r="A1780" t="s">
        <v>3555</v>
      </c>
      <c r="B1780" t="s">
        <v>3888</v>
      </c>
      <c r="C1780" t="s">
        <v>3556</v>
      </c>
      <c r="D1780" t="str">
        <f>HYPERLINK("https://talan.bank.gov.ua/get-user-certificate/o1xrLvnEU78fLolRsmWt","Завантажити сертифікат")</f>
        <v>Завантажити сертифікат</v>
      </c>
    </row>
    <row r="1781" spans="1:4" x14ac:dyDescent="0.3">
      <c r="A1781" t="s">
        <v>3557</v>
      </c>
      <c r="B1781" t="s">
        <v>3888</v>
      </c>
      <c r="C1781" t="s">
        <v>3558</v>
      </c>
      <c r="D1781" t="str">
        <f>HYPERLINK("https://talan.bank.gov.ua/get-user-certificate/o1xrLDnoApdRtey1J0Fn","Завантажити сертифікат")</f>
        <v>Завантажити сертифікат</v>
      </c>
    </row>
    <row r="1782" spans="1:4" x14ac:dyDescent="0.3">
      <c r="A1782" t="s">
        <v>3559</v>
      </c>
      <c r="B1782" t="s">
        <v>3888</v>
      </c>
      <c r="C1782" t="s">
        <v>3560</v>
      </c>
      <c r="D1782" t="str">
        <f>HYPERLINK("https://talan.bank.gov.ua/get-user-certificate/o1xrL6eBOPLNnVVkC6Ru","Завантажити сертифікат")</f>
        <v>Завантажити сертифікат</v>
      </c>
    </row>
    <row r="1783" spans="1:4" x14ac:dyDescent="0.3">
      <c r="A1783" t="s">
        <v>3561</v>
      </c>
      <c r="B1783" t="s">
        <v>3888</v>
      </c>
      <c r="C1783" t="s">
        <v>3562</v>
      </c>
      <c r="D1783" t="str">
        <f>HYPERLINK("https://talan.bank.gov.ua/get-user-certificate/o1xrLAj5r-s6HpRaCy4p","Завантажити сертифікат")</f>
        <v>Завантажити сертифікат</v>
      </c>
    </row>
    <row r="1784" spans="1:4" x14ac:dyDescent="0.3">
      <c r="A1784" t="s">
        <v>3563</v>
      </c>
      <c r="B1784" t="s">
        <v>3888</v>
      </c>
      <c r="C1784" t="s">
        <v>3564</v>
      </c>
      <c r="D1784" t="str">
        <f>HYPERLINK("https://talan.bank.gov.ua/get-user-certificate/o1xrLaqPkeRTMjnvr2iM","Завантажити сертифікат")</f>
        <v>Завантажити сертифікат</v>
      </c>
    </row>
    <row r="1785" spans="1:4" x14ac:dyDescent="0.3">
      <c r="A1785" t="s">
        <v>3565</v>
      </c>
      <c r="B1785" t="s">
        <v>3888</v>
      </c>
      <c r="C1785" t="s">
        <v>3566</v>
      </c>
      <c r="D1785" t="str">
        <f>HYPERLINK("https://talan.bank.gov.ua/get-user-certificate/o1xrLPR3BZW3ikDNIVs9","Завантажити сертифікат")</f>
        <v>Завантажити сертифікат</v>
      </c>
    </row>
    <row r="1786" spans="1:4" x14ac:dyDescent="0.3">
      <c r="A1786" t="s">
        <v>3567</v>
      </c>
      <c r="B1786" t="s">
        <v>3888</v>
      </c>
      <c r="C1786" t="s">
        <v>3568</v>
      </c>
      <c r="D1786" t="str">
        <f>HYPERLINK("https://talan.bank.gov.ua/get-user-certificate/o1xrLw68TL1pavNCTafH","Завантажити сертифікат")</f>
        <v>Завантажити сертифікат</v>
      </c>
    </row>
    <row r="1787" spans="1:4" x14ac:dyDescent="0.3">
      <c r="A1787" t="s">
        <v>3569</v>
      </c>
      <c r="B1787" t="s">
        <v>3888</v>
      </c>
      <c r="C1787" t="s">
        <v>3570</v>
      </c>
      <c r="D1787" t="str">
        <f>HYPERLINK("https://talan.bank.gov.ua/get-user-certificate/o1xrLfS9RhFxPvCbEade","Завантажити сертифікат")</f>
        <v>Завантажити сертифікат</v>
      </c>
    </row>
    <row r="1788" spans="1:4" x14ac:dyDescent="0.3">
      <c r="A1788" t="s">
        <v>3571</v>
      </c>
      <c r="B1788" t="s">
        <v>3888</v>
      </c>
      <c r="C1788" t="s">
        <v>3572</v>
      </c>
      <c r="D1788" t="str">
        <f>HYPERLINK("https://talan.bank.gov.ua/get-user-certificate/o1xrLRIczgmjY-eVx9fP","Завантажити сертифікат")</f>
        <v>Завантажити сертифікат</v>
      </c>
    </row>
    <row r="1789" spans="1:4" x14ac:dyDescent="0.3">
      <c r="A1789" t="s">
        <v>3573</v>
      </c>
      <c r="B1789" t="s">
        <v>3888</v>
      </c>
      <c r="C1789" t="s">
        <v>3574</v>
      </c>
      <c r="D1789" t="str">
        <f>HYPERLINK("https://talan.bank.gov.ua/get-user-certificate/o1xrL0-nYsIZ9UAvyNkK","Завантажити сертифікат")</f>
        <v>Завантажити сертифікат</v>
      </c>
    </row>
    <row r="1790" spans="1:4" x14ac:dyDescent="0.3">
      <c r="A1790" t="s">
        <v>3575</v>
      </c>
      <c r="B1790" t="s">
        <v>3888</v>
      </c>
      <c r="C1790" t="s">
        <v>3576</v>
      </c>
      <c r="D1790" t="str">
        <f>HYPERLINK("https://talan.bank.gov.ua/get-user-certificate/o1xrLb-wt8kliEeUSS56","Завантажити сертифікат")</f>
        <v>Завантажити сертифікат</v>
      </c>
    </row>
    <row r="1791" spans="1:4" x14ac:dyDescent="0.3">
      <c r="A1791" t="s">
        <v>3577</v>
      </c>
      <c r="B1791" t="s">
        <v>3888</v>
      </c>
      <c r="C1791" t="s">
        <v>3578</v>
      </c>
      <c r="D1791" t="str">
        <f>HYPERLINK("https://talan.bank.gov.ua/get-user-certificate/o1xrLDY-e2LEHwyyRcrk","Завантажити сертифікат")</f>
        <v>Завантажити сертифікат</v>
      </c>
    </row>
    <row r="1792" spans="1:4" x14ac:dyDescent="0.3">
      <c r="A1792" t="s">
        <v>3579</v>
      </c>
      <c r="B1792" t="s">
        <v>3888</v>
      </c>
      <c r="C1792" t="s">
        <v>3580</v>
      </c>
      <c r="D1792" t="str">
        <f>HYPERLINK("https://talan.bank.gov.ua/get-user-certificate/o1xrLucGvVL-UlJ7VZvX","Завантажити сертифікат")</f>
        <v>Завантажити сертифікат</v>
      </c>
    </row>
    <row r="1793" spans="1:4" x14ac:dyDescent="0.3">
      <c r="A1793" t="s">
        <v>3581</v>
      </c>
      <c r="B1793" t="s">
        <v>3888</v>
      </c>
      <c r="C1793" t="s">
        <v>3582</v>
      </c>
      <c r="D1793" t="str">
        <f>HYPERLINK("https://talan.bank.gov.ua/get-user-certificate/o1xrL-WlbXP6AMY4UKaq","Завантажити сертифікат")</f>
        <v>Завантажити сертифікат</v>
      </c>
    </row>
    <row r="1794" spans="1:4" x14ac:dyDescent="0.3">
      <c r="A1794" t="s">
        <v>3583</v>
      </c>
      <c r="B1794" t="s">
        <v>3888</v>
      </c>
      <c r="C1794" t="s">
        <v>3584</v>
      </c>
      <c r="D1794" t="str">
        <f>HYPERLINK("https://talan.bank.gov.ua/get-user-certificate/o1xrLcVC7r3zPeVOAwwB","Завантажити сертифікат")</f>
        <v>Завантажити сертифікат</v>
      </c>
    </row>
    <row r="1795" spans="1:4" x14ac:dyDescent="0.3">
      <c r="A1795" t="s">
        <v>3585</v>
      </c>
      <c r="B1795" t="s">
        <v>3888</v>
      </c>
      <c r="C1795" t="s">
        <v>3586</v>
      </c>
      <c r="D1795" t="str">
        <f>HYPERLINK("https://talan.bank.gov.ua/get-user-certificate/o1xrLL0LZN-cUu68aeF-","Завантажити сертифікат")</f>
        <v>Завантажити сертифікат</v>
      </c>
    </row>
    <row r="1796" spans="1:4" x14ac:dyDescent="0.3">
      <c r="A1796" t="s">
        <v>3587</v>
      </c>
      <c r="B1796" t="s">
        <v>3888</v>
      </c>
      <c r="C1796" t="s">
        <v>3588</v>
      </c>
      <c r="D1796" t="str">
        <f>HYPERLINK("https://talan.bank.gov.ua/get-user-certificate/o1xrLc_ZOjuqPivBGF6m","Завантажити сертифікат")</f>
        <v>Завантажити сертифікат</v>
      </c>
    </row>
    <row r="1797" spans="1:4" x14ac:dyDescent="0.3">
      <c r="A1797" t="s">
        <v>3589</v>
      </c>
      <c r="B1797" t="s">
        <v>3888</v>
      </c>
      <c r="C1797" t="s">
        <v>3590</v>
      </c>
      <c r="D1797" t="str">
        <f>HYPERLINK("https://talan.bank.gov.ua/get-user-certificate/o1xrLE1urYkfofMaA8jP","Завантажити сертифікат")</f>
        <v>Завантажити сертифікат</v>
      </c>
    </row>
    <row r="1798" spans="1:4" x14ac:dyDescent="0.3">
      <c r="A1798" t="s">
        <v>3591</v>
      </c>
      <c r="B1798" t="s">
        <v>3888</v>
      </c>
      <c r="C1798" t="s">
        <v>3592</v>
      </c>
      <c r="D1798" t="str">
        <f>HYPERLINK("https://talan.bank.gov.ua/get-user-certificate/o1xrLT8opKL2eWpxYk9Q","Завантажити сертифікат")</f>
        <v>Завантажити сертифікат</v>
      </c>
    </row>
    <row r="1799" spans="1:4" x14ac:dyDescent="0.3">
      <c r="A1799" t="s">
        <v>3593</v>
      </c>
      <c r="B1799" t="s">
        <v>3888</v>
      </c>
      <c r="C1799" t="s">
        <v>3594</v>
      </c>
      <c r="D1799" t="str">
        <f>HYPERLINK("https://talan.bank.gov.ua/get-user-certificate/o1xrLiB3BZevQi29-ZWa","Завантажити сертифікат")</f>
        <v>Завантажити сертифікат</v>
      </c>
    </row>
    <row r="1800" spans="1:4" x14ac:dyDescent="0.3">
      <c r="A1800" t="s">
        <v>3595</v>
      </c>
      <c r="B1800" t="s">
        <v>3888</v>
      </c>
      <c r="C1800" t="s">
        <v>3596</v>
      </c>
      <c r="D1800" t="str">
        <f>HYPERLINK("https://talan.bank.gov.ua/get-user-certificate/o1xrLs-S46Kd1LTcX42Z","Завантажити сертифікат")</f>
        <v>Завантажити сертифікат</v>
      </c>
    </row>
    <row r="1801" spans="1:4" x14ac:dyDescent="0.3">
      <c r="A1801" t="s">
        <v>3597</v>
      </c>
      <c r="B1801" t="s">
        <v>3888</v>
      </c>
      <c r="C1801" t="s">
        <v>3598</v>
      </c>
      <c r="D1801" t="str">
        <f>HYPERLINK("https://talan.bank.gov.ua/get-user-certificate/o1xrLGjZdMXt9y75BCik","Завантажити сертифікат")</f>
        <v>Завантажити сертифікат</v>
      </c>
    </row>
    <row r="1802" spans="1:4" x14ac:dyDescent="0.3">
      <c r="A1802" t="s">
        <v>3599</v>
      </c>
      <c r="B1802" t="s">
        <v>3888</v>
      </c>
      <c r="C1802" t="s">
        <v>3600</v>
      </c>
      <c r="D1802" t="str">
        <f>HYPERLINK("https://talan.bank.gov.ua/get-user-certificate/o1xrLvjrci_6N9F_z7Qt","Завантажити сертифікат")</f>
        <v>Завантажити сертифікат</v>
      </c>
    </row>
    <row r="1803" spans="1:4" x14ac:dyDescent="0.3">
      <c r="A1803" t="s">
        <v>3601</v>
      </c>
      <c r="B1803" t="s">
        <v>3888</v>
      </c>
      <c r="C1803" t="s">
        <v>3602</v>
      </c>
      <c r="D1803" t="str">
        <f>HYPERLINK("https://talan.bank.gov.ua/get-user-certificate/o1xrL6X6EsEQZI99w-7R","Завантажити сертифікат")</f>
        <v>Завантажити сертифікат</v>
      </c>
    </row>
    <row r="1804" spans="1:4" x14ac:dyDescent="0.3">
      <c r="A1804" t="s">
        <v>3603</v>
      </c>
      <c r="B1804" t="s">
        <v>3888</v>
      </c>
      <c r="C1804" t="s">
        <v>3604</v>
      </c>
      <c r="D1804" t="str">
        <f>HYPERLINK("https://talan.bank.gov.ua/get-user-certificate/o1xrLp5-4GA5hzXavH3y","Завантажити сертифікат")</f>
        <v>Завантажити сертифікат</v>
      </c>
    </row>
    <row r="1805" spans="1:4" x14ac:dyDescent="0.3">
      <c r="A1805" t="s">
        <v>3605</v>
      </c>
      <c r="B1805" t="s">
        <v>3888</v>
      </c>
      <c r="C1805" t="s">
        <v>3606</v>
      </c>
      <c r="D1805" t="str">
        <f>HYPERLINK("https://talan.bank.gov.ua/get-user-certificate/o1xrLKfIE1tIqgodo2Fk","Завантажити сертифікат")</f>
        <v>Завантажити сертифікат</v>
      </c>
    </row>
    <row r="1806" spans="1:4" x14ac:dyDescent="0.3">
      <c r="A1806" t="s">
        <v>3607</v>
      </c>
      <c r="B1806" t="s">
        <v>3888</v>
      </c>
      <c r="C1806" t="s">
        <v>3608</v>
      </c>
      <c r="D1806" t="str">
        <f>HYPERLINK("https://talan.bank.gov.ua/get-user-certificate/o1xrLJvs8aB1iSBj9-7y","Завантажити сертифікат")</f>
        <v>Завантажити сертифікат</v>
      </c>
    </row>
    <row r="1807" spans="1:4" x14ac:dyDescent="0.3">
      <c r="A1807" t="s">
        <v>3609</v>
      </c>
      <c r="B1807" t="s">
        <v>3888</v>
      </c>
      <c r="C1807" t="s">
        <v>3610</v>
      </c>
      <c r="D1807" t="str">
        <f>HYPERLINK("https://talan.bank.gov.ua/get-user-certificate/o1xrLKFWTe1-FWT5XpBJ","Завантажити сертифікат")</f>
        <v>Завантажити сертифікат</v>
      </c>
    </row>
    <row r="1808" spans="1:4" x14ac:dyDescent="0.3">
      <c r="A1808" t="s">
        <v>3611</v>
      </c>
      <c r="B1808" t="s">
        <v>3888</v>
      </c>
      <c r="C1808" t="s">
        <v>3612</v>
      </c>
      <c r="D1808" t="str">
        <f>HYPERLINK("https://talan.bank.gov.ua/get-user-certificate/o1xrLZmAdS2fGBlKEihB","Завантажити сертифікат")</f>
        <v>Завантажити сертифікат</v>
      </c>
    </row>
    <row r="1809" spans="1:4" x14ac:dyDescent="0.3">
      <c r="A1809" t="s">
        <v>3613</v>
      </c>
      <c r="B1809" t="s">
        <v>3888</v>
      </c>
      <c r="C1809" t="s">
        <v>3614</v>
      </c>
      <c r="D1809" t="str">
        <f>HYPERLINK("https://talan.bank.gov.ua/get-user-certificate/o1xrLxTAOdmmBJNNPPmU","Завантажити сертифікат")</f>
        <v>Завантажити сертифікат</v>
      </c>
    </row>
    <row r="1810" spans="1:4" x14ac:dyDescent="0.3">
      <c r="A1810" t="s">
        <v>3615</v>
      </c>
      <c r="B1810" t="s">
        <v>3888</v>
      </c>
      <c r="C1810" t="s">
        <v>3616</v>
      </c>
      <c r="D1810" t="str">
        <f>HYPERLINK("https://talan.bank.gov.ua/get-user-certificate/o1xrLGjNuQ3wEuu60ul6","Завантажити сертифікат")</f>
        <v>Завантажити сертифікат</v>
      </c>
    </row>
    <row r="1811" spans="1:4" x14ac:dyDescent="0.3">
      <c r="A1811" t="s">
        <v>3617</v>
      </c>
      <c r="B1811" t="s">
        <v>3888</v>
      </c>
      <c r="C1811" t="s">
        <v>3618</v>
      </c>
      <c r="D1811" t="str">
        <f>HYPERLINK("https://talan.bank.gov.ua/get-user-certificate/o1xrLZkIDxbm_8u0HTkF","Завантажити сертифікат")</f>
        <v>Завантажити сертифікат</v>
      </c>
    </row>
    <row r="1812" spans="1:4" x14ac:dyDescent="0.3">
      <c r="A1812" t="s">
        <v>3619</v>
      </c>
      <c r="B1812" t="s">
        <v>3888</v>
      </c>
      <c r="C1812" t="s">
        <v>3620</v>
      </c>
      <c r="D1812" t="str">
        <f>HYPERLINK("https://talan.bank.gov.ua/get-user-certificate/o1xrLkagXSfN9KHcshmr","Завантажити сертифікат")</f>
        <v>Завантажити сертифікат</v>
      </c>
    </row>
    <row r="1813" spans="1:4" x14ac:dyDescent="0.3">
      <c r="A1813" t="s">
        <v>3621</v>
      </c>
      <c r="B1813" t="s">
        <v>3888</v>
      </c>
      <c r="C1813" t="s">
        <v>3622</v>
      </c>
      <c r="D1813" t="str">
        <f>HYPERLINK("https://talan.bank.gov.ua/get-user-certificate/o1xrL_Yu0CZMaYf-LxBX","Завантажити сертифікат")</f>
        <v>Завантажити сертифікат</v>
      </c>
    </row>
    <row r="1814" spans="1:4" x14ac:dyDescent="0.3">
      <c r="A1814" t="s">
        <v>3623</v>
      </c>
      <c r="B1814" t="s">
        <v>3888</v>
      </c>
      <c r="C1814" t="s">
        <v>3624</v>
      </c>
      <c r="D1814" t="str">
        <f>HYPERLINK("https://talan.bank.gov.ua/get-user-certificate/o1xrLoYNeP1KmqlPm-6X","Завантажити сертифікат")</f>
        <v>Завантажити сертифікат</v>
      </c>
    </row>
    <row r="1815" spans="1:4" x14ac:dyDescent="0.3">
      <c r="A1815" t="s">
        <v>3625</v>
      </c>
      <c r="B1815" t="s">
        <v>3888</v>
      </c>
      <c r="C1815" t="s">
        <v>3626</v>
      </c>
      <c r="D1815" t="str">
        <f>HYPERLINK("https://talan.bank.gov.ua/get-user-certificate/o1xrLfKd8eQdnK6h5qys","Завантажити сертифікат")</f>
        <v>Завантажити сертифікат</v>
      </c>
    </row>
    <row r="1816" spans="1:4" x14ac:dyDescent="0.3">
      <c r="A1816" t="s">
        <v>3627</v>
      </c>
      <c r="B1816" t="s">
        <v>3888</v>
      </c>
      <c r="C1816" t="s">
        <v>3628</v>
      </c>
      <c r="D1816" t="str">
        <f>HYPERLINK("https://talan.bank.gov.ua/get-user-certificate/o1xrLyqSL0UNTLp2q-0l","Завантажити сертифікат")</f>
        <v>Завантажити сертифікат</v>
      </c>
    </row>
    <row r="1817" spans="1:4" x14ac:dyDescent="0.3">
      <c r="A1817" t="s">
        <v>3629</v>
      </c>
      <c r="B1817" t="s">
        <v>3888</v>
      </c>
      <c r="C1817" t="s">
        <v>3630</v>
      </c>
      <c r="D1817" t="str">
        <f>HYPERLINK("https://talan.bank.gov.ua/get-user-certificate/o1xrL1ws2TqOwqbOSkGY","Завантажити сертифікат")</f>
        <v>Завантажити сертифікат</v>
      </c>
    </row>
    <row r="1818" spans="1:4" x14ac:dyDescent="0.3">
      <c r="A1818" t="s">
        <v>3631</v>
      </c>
      <c r="B1818" t="s">
        <v>3888</v>
      </c>
      <c r="C1818" t="s">
        <v>3632</v>
      </c>
      <c r="D1818" t="str">
        <f>HYPERLINK("https://talan.bank.gov.ua/get-user-certificate/o1xrL5K7tRYm9G9Ik3fF","Завантажити сертифікат")</f>
        <v>Завантажити сертифікат</v>
      </c>
    </row>
    <row r="1819" spans="1:4" x14ac:dyDescent="0.3">
      <c r="A1819" t="s">
        <v>3633</v>
      </c>
      <c r="B1819" t="s">
        <v>3888</v>
      </c>
      <c r="C1819" t="s">
        <v>3634</v>
      </c>
      <c r="D1819" t="str">
        <f>HYPERLINK("https://talan.bank.gov.ua/get-user-certificate/o1xrLR0T2gs0iGB1NEuC","Завантажити сертифікат")</f>
        <v>Завантажити сертифікат</v>
      </c>
    </row>
    <row r="1820" spans="1:4" x14ac:dyDescent="0.3">
      <c r="A1820" t="s">
        <v>3635</v>
      </c>
      <c r="B1820" t="s">
        <v>3888</v>
      </c>
      <c r="C1820" t="s">
        <v>3636</v>
      </c>
      <c r="D1820" t="str">
        <f>HYPERLINK("https://talan.bank.gov.ua/get-user-certificate/o1xrLj0NU-w-R4fjU7Qx","Завантажити сертифікат")</f>
        <v>Завантажити сертифікат</v>
      </c>
    </row>
    <row r="1821" spans="1:4" x14ac:dyDescent="0.3">
      <c r="A1821" t="s">
        <v>3637</v>
      </c>
      <c r="B1821" t="s">
        <v>3888</v>
      </c>
      <c r="C1821" t="s">
        <v>3638</v>
      </c>
      <c r="D1821" t="str">
        <f>HYPERLINK("https://talan.bank.gov.ua/get-user-certificate/o1xrL3UAMBjsY6FzhJZP","Завантажити сертифікат")</f>
        <v>Завантажити сертифікат</v>
      </c>
    </row>
    <row r="1822" spans="1:4" x14ac:dyDescent="0.3">
      <c r="A1822" t="s">
        <v>3639</v>
      </c>
      <c r="B1822" t="s">
        <v>3888</v>
      </c>
      <c r="C1822" t="s">
        <v>3640</v>
      </c>
      <c r="D1822" t="str">
        <f>HYPERLINK("https://talan.bank.gov.ua/get-user-certificate/o1xrLdK4E7qSIfmSSZHA","Завантажити сертифікат")</f>
        <v>Завантажити сертифікат</v>
      </c>
    </row>
    <row r="1823" spans="1:4" x14ac:dyDescent="0.3">
      <c r="A1823" t="s">
        <v>3641</v>
      </c>
      <c r="B1823" t="s">
        <v>3888</v>
      </c>
      <c r="C1823" t="s">
        <v>3642</v>
      </c>
      <c r="D1823" t="str">
        <f>HYPERLINK("https://talan.bank.gov.ua/get-user-certificate/o1xrLIAHGGJroNDLlknk","Завантажити сертифікат")</f>
        <v>Завантажити сертифікат</v>
      </c>
    </row>
    <row r="1824" spans="1:4" x14ac:dyDescent="0.3">
      <c r="A1824" t="s">
        <v>3643</v>
      </c>
      <c r="B1824" t="s">
        <v>3888</v>
      </c>
      <c r="C1824" t="s">
        <v>3644</v>
      </c>
      <c r="D1824" t="str">
        <f>HYPERLINK("https://talan.bank.gov.ua/get-user-certificate/o1xrLyGBEBMTZdL7WeG5","Завантажити сертифікат")</f>
        <v>Завантажити сертифікат</v>
      </c>
    </row>
    <row r="1825" spans="1:4" x14ac:dyDescent="0.3">
      <c r="A1825" t="s">
        <v>3645</v>
      </c>
      <c r="B1825" t="s">
        <v>3888</v>
      </c>
      <c r="C1825" t="s">
        <v>3646</v>
      </c>
      <c r="D1825" t="str">
        <f>HYPERLINK("https://talan.bank.gov.ua/get-user-certificate/o1xrLZZHxpSO_BwM34_W","Завантажити сертифікат")</f>
        <v>Завантажити сертифікат</v>
      </c>
    </row>
    <row r="1826" spans="1:4" x14ac:dyDescent="0.3">
      <c r="A1826" t="s">
        <v>3647</v>
      </c>
      <c r="B1826" t="s">
        <v>3888</v>
      </c>
      <c r="C1826" t="s">
        <v>3648</v>
      </c>
      <c r="D1826" t="str">
        <f>HYPERLINK("https://talan.bank.gov.ua/get-user-certificate/o1xrL03JHWi094O6kkzt","Завантажити сертифікат")</f>
        <v>Завантажити сертифікат</v>
      </c>
    </row>
    <row r="1827" spans="1:4" x14ac:dyDescent="0.3">
      <c r="A1827" t="s">
        <v>3649</v>
      </c>
      <c r="B1827" t="s">
        <v>3888</v>
      </c>
      <c r="C1827" t="s">
        <v>3650</v>
      </c>
      <c r="D1827" t="str">
        <f>HYPERLINK("https://talan.bank.gov.ua/get-user-certificate/o1xrLaczKn4X60eH73aq","Завантажити сертифікат")</f>
        <v>Завантажити сертифікат</v>
      </c>
    </row>
    <row r="1828" spans="1:4" x14ac:dyDescent="0.3">
      <c r="A1828" t="s">
        <v>3651</v>
      </c>
      <c r="B1828" t="s">
        <v>3888</v>
      </c>
      <c r="C1828" t="s">
        <v>3652</v>
      </c>
      <c r="D1828" t="str">
        <f>HYPERLINK("https://talan.bank.gov.ua/get-user-certificate/o1xrLROMkpEr7svIlGaQ","Завантажити сертифікат")</f>
        <v>Завантажити сертифікат</v>
      </c>
    </row>
    <row r="1829" spans="1:4" x14ac:dyDescent="0.3">
      <c r="A1829" t="s">
        <v>3653</v>
      </c>
      <c r="B1829" t="s">
        <v>3888</v>
      </c>
      <c r="C1829" t="s">
        <v>3654</v>
      </c>
      <c r="D1829" t="str">
        <f>HYPERLINK("https://talan.bank.gov.ua/get-user-certificate/o1xrLThP4bRcmeUt6obI","Завантажити сертифікат")</f>
        <v>Завантажити сертифікат</v>
      </c>
    </row>
    <row r="1830" spans="1:4" x14ac:dyDescent="0.3">
      <c r="A1830" t="s">
        <v>3655</v>
      </c>
      <c r="B1830" t="s">
        <v>3888</v>
      </c>
      <c r="C1830" t="s">
        <v>3656</v>
      </c>
      <c r="D1830" t="str">
        <f>HYPERLINK("https://talan.bank.gov.ua/get-user-certificate/o1xrLsD3bjvmxN1LbbAO","Завантажити сертифікат")</f>
        <v>Завантажити сертифікат</v>
      </c>
    </row>
    <row r="1831" spans="1:4" x14ac:dyDescent="0.3">
      <c r="A1831" t="s">
        <v>3657</v>
      </c>
      <c r="B1831" t="s">
        <v>3888</v>
      </c>
      <c r="C1831" t="s">
        <v>3658</v>
      </c>
      <c r="D1831" t="str">
        <f>HYPERLINK("https://talan.bank.gov.ua/get-user-certificate/o1xrLiPYRTACIJLpwSm1","Завантажити сертифікат")</f>
        <v>Завантажити сертифікат</v>
      </c>
    </row>
    <row r="1832" spans="1:4" x14ac:dyDescent="0.3">
      <c r="A1832" t="s">
        <v>3659</v>
      </c>
      <c r="B1832" t="s">
        <v>3888</v>
      </c>
      <c r="C1832" t="s">
        <v>3660</v>
      </c>
      <c r="D1832" t="str">
        <f>HYPERLINK("https://talan.bank.gov.ua/get-user-certificate/o1xrLk80OQakJtqbcz9Z","Завантажити сертифікат")</f>
        <v>Завантажити сертифікат</v>
      </c>
    </row>
    <row r="1833" spans="1:4" x14ac:dyDescent="0.3">
      <c r="A1833" t="s">
        <v>3661</v>
      </c>
      <c r="B1833" t="s">
        <v>3888</v>
      </c>
      <c r="C1833" t="s">
        <v>3662</v>
      </c>
      <c r="D1833" t="str">
        <f>HYPERLINK("https://talan.bank.gov.ua/get-user-certificate/o1xrLXQZ-E-r1cpIh4Qc","Завантажити сертифікат")</f>
        <v>Завантажити сертифікат</v>
      </c>
    </row>
    <row r="1834" spans="1:4" x14ac:dyDescent="0.3">
      <c r="A1834" t="s">
        <v>3663</v>
      </c>
      <c r="B1834" t="s">
        <v>3888</v>
      </c>
      <c r="C1834" t="s">
        <v>3664</v>
      </c>
      <c r="D1834" t="str">
        <f>HYPERLINK("https://talan.bank.gov.ua/get-user-certificate/o1xrLYbebhLLjaIwMjEg","Завантажити сертифікат")</f>
        <v>Завантажити сертифікат</v>
      </c>
    </row>
    <row r="1835" spans="1:4" x14ac:dyDescent="0.3">
      <c r="A1835" t="s">
        <v>3665</v>
      </c>
      <c r="B1835" t="s">
        <v>3888</v>
      </c>
      <c r="C1835" t="s">
        <v>3666</v>
      </c>
      <c r="D1835" t="str">
        <f>HYPERLINK("https://talan.bank.gov.ua/get-user-certificate/o1xrLrlQWFbJVw3ciwBo","Завантажити сертифікат")</f>
        <v>Завантажити сертифікат</v>
      </c>
    </row>
    <row r="1836" spans="1:4" x14ac:dyDescent="0.3">
      <c r="A1836" t="s">
        <v>3667</v>
      </c>
      <c r="B1836" t="s">
        <v>3888</v>
      </c>
      <c r="C1836" t="s">
        <v>3668</v>
      </c>
      <c r="D1836" t="str">
        <f>HYPERLINK("https://talan.bank.gov.ua/get-user-certificate/o1xrL-eqHKQmLNCB5twP","Завантажити сертифікат")</f>
        <v>Завантажити сертифікат</v>
      </c>
    </row>
    <row r="1837" spans="1:4" x14ac:dyDescent="0.3">
      <c r="A1837" t="s">
        <v>3669</v>
      </c>
      <c r="B1837" t="s">
        <v>3888</v>
      </c>
      <c r="C1837" t="s">
        <v>3670</v>
      </c>
      <c r="D1837" t="str">
        <f>HYPERLINK("https://talan.bank.gov.ua/get-user-certificate/o1xrLVxkgtBT2zs7LGnF","Завантажити сертифікат")</f>
        <v>Завантажити сертифікат</v>
      </c>
    </row>
    <row r="1838" spans="1:4" x14ac:dyDescent="0.3">
      <c r="A1838" t="s">
        <v>3671</v>
      </c>
      <c r="B1838" t="s">
        <v>3888</v>
      </c>
      <c r="C1838" t="s">
        <v>3672</v>
      </c>
      <c r="D1838" t="str">
        <f>HYPERLINK("https://talan.bank.gov.ua/get-user-certificate/o1xrLukc04LkkXhnj0JT","Завантажити сертифікат")</f>
        <v>Завантажити сертифікат</v>
      </c>
    </row>
    <row r="1839" spans="1:4" x14ac:dyDescent="0.3">
      <c r="A1839" t="s">
        <v>3673</v>
      </c>
      <c r="B1839" t="s">
        <v>3888</v>
      </c>
      <c r="C1839" t="s">
        <v>3674</v>
      </c>
      <c r="D1839" t="str">
        <f>HYPERLINK("https://talan.bank.gov.ua/get-user-certificate/o1xrLVc5wEJfRusdFU_W","Завантажити сертифікат")</f>
        <v>Завантажити сертифікат</v>
      </c>
    </row>
    <row r="1840" spans="1:4" x14ac:dyDescent="0.3">
      <c r="A1840" t="s">
        <v>3675</v>
      </c>
      <c r="B1840" t="s">
        <v>3888</v>
      </c>
      <c r="C1840" t="s">
        <v>3676</v>
      </c>
      <c r="D1840" t="str">
        <f>HYPERLINK("https://talan.bank.gov.ua/get-user-certificate/o1xrLUcaNHPukaKjUY07","Завантажити сертифікат")</f>
        <v>Завантажити сертифікат</v>
      </c>
    </row>
    <row r="1841" spans="1:4" x14ac:dyDescent="0.3">
      <c r="A1841" t="s">
        <v>3677</v>
      </c>
      <c r="B1841" t="s">
        <v>3888</v>
      </c>
      <c r="C1841" t="s">
        <v>3678</v>
      </c>
      <c r="D1841" t="str">
        <f>HYPERLINK("https://talan.bank.gov.ua/get-user-certificate/o1xrLiQzsOXmTLq7o1EX","Завантажити сертифікат")</f>
        <v>Завантажити сертифікат</v>
      </c>
    </row>
    <row r="1842" spans="1:4" x14ac:dyDescent="0.3">
      <c r="A1842" t="s">
        <v>3679</v>
      </c>
      <c r="B1842" t="s">
        <v>3888</v>
      </c>
      <c r="C1842" t="s">
        <v>3680</v>
      </c>
      <c r="D1842" t="str">
        <f>HYPERLINK("https://talan.bank.gov.ua/get-user-certificate/o1xrLBYAs3I7l_BrURPq","Завантажити сертифікат")</f>
        <v>Завантажити сертифікат</v>
      </c>
    </row>
    <row r="1843" spans="1:4" x14ac:dyDescent="0.3">
      <c r="A1843" t="s">
        <v>3681</v>
      </c>
      <c r="B1843" t="s">
        <v>3888</v>
      </c>
      <c r="C1843" t="s">
        <v>3682</v>
      </c>
      <c r="D1843" t="str">
        <f>HYPERLINK("https://talan.bank.gov.ua/get-user-certificate/o1xrLbJknoB61r4wOWM3","Завантажити сертифікат")</f>
        <v>Завантажити сертифікат</v>
      </c>
    </row>
    <row r="1844" spans="1:4" x14ac:dyDescent="0.3">
      <c r="A1844" t="s">
        <v>3683</v>
      </c>
      <c r="B1844" t="s">
        <v>3888</v>
      </c>
      <c r="C1844" t="s">
        <v>3684</v>
      </c>
      <c r="D1844" t="str">
        <f>HYPERLINK("https://talan.bank.gov.ua/get-user-certificate/o1xrL4AdcuqPnr2zgmg2","Завантажити сертифікат")</f>
        <v>Завантажити сертифікат</v>
      </c>
    </row>
    <row r="1845" spans="1:4" x14ac:dyDescent="0.3">
      <c r="A1845" t="s">
        <v>3685</v>
      </c>
      <c r="B1845" t="s">
        <v>3888</v>
      </c>
      <c r="C1845" t="s">
        <v>3686</v>
      </c>
      <c r="D1845" t="str">
        <f>HYPERLINK("https://talan.bank.gov.ua/get-user-certificate/o1xrLeC6G_wTL3MXkD1v","Завантажити сертифікат")</f>
        <v>Завантажити сертифікат</v>
      </c>
    </row>
    <row r="1846" spans="1:4" x14ac:dyDescent="0.3">
      <c r="A1846" t="s">
        <v>3687</v>
      </c>
      <c r="B1846" t="s">
        <v>3888</v>
      </c>
      <c r="C1846" t="s">
        <v>3688</v>
      </c>
      <c r="D1846" t="str">
        <f>HYPERLINK("https://talan.bank.gov.ua/get-user-certificate/o1xrLVGPYgtocEEJj8QZ","Завантажити сертифікат")</f>
        <v>Завантажити сертифікат</v>
      </c>
    </row>
    <row r="1847" spans="1:4" x14ac:dyDescent="0.3">
      <c r="A1847" t="s">
        <v>3689</v>
      </c>
      <c r="B1847" t="s">
        <v>3888</v>
      </c>
      <c r="C1847" t="s">
        <v>3690</v>
      </c>
      <c r="D1847" t="str">
        <f>HYPERLINK("https://talan.bank.gov.ua/get-user-certificate/o1xrLu6XHwm8ipH9LDW3","Завантажити сертифікат")</f>
        <v>Завантажити сертифікат</v>
      </c>
    </row>
    <row r="1848" spans="1:4" x14ac:dyDescent="0.3">
      <c r="A1848" t="s">
        <v>3691</v>
      </c>
      <c r="B1848" t="s">
        <v>3888</v>
      </c>
      <c r="C1848" t="s">
        <v>3692</v>
      </c>
      <c r="D1848" t="str">
        <f>HYPERLINK("https://talan.bank.gov.ua/get-user-certificate/o1xrL4xH-aSxTMjdmFOd","Завантажити сертифікат")</f>
        <v>Завантажити сертифікат</v>
      </c>
    </row>
    <row r="1849" spans="1:4" x14ac:dyDescent="0.3">
      <c r="A1849" t="s">
        <v>3693</v>
      </c>
      <c r="B1849" t="s">
        <v>3888</v>
      </c>
      <c r="C1849" t="s">
        <v>3694</v>
      </c>
      <c r="D1849" t="str">
        <f>HYPERLINK("https://talan.bank.gov.ua/get-user-certificate/o1xrLikvyVh_9y2jOVX0","Завантажити сертифікат")</f>
        <v>Завантажити сертифікат</v>
      </c>
    </row>
    <row r="1850" spans="1:4" x14ac:dyDescent="0.3">
      <c r="A1850" t="s">
        <v>3695</v>
      </c>
      <c r="B1850" t="s">
        <v>3888</v>
      </c>
      <c r="C1850" t="s">
        <v>3696</v>
      </c>
      <c r="D1850" t="str">
        <f>HYPERLINK("https://talan.bank.gov.ua/get-user-certificate/o1xrLdNoI1hq2VUVyxFg","Завантажити сертифікат")</f>
        <v>Завантажити сертифікат</v>
      </c>
    </row>
    <row r="1851" spans="1:4" x14ac:dyDescent="0.3">
      <c r="A1851" t="s">
        <v>3697</v>
      </c>
      <c r="B1851" t="s">
        <v>3888</v>
      </c>
      <c r="C1851" t="s">
        <v>3698</v>
      </c>
      <c r="D1851" t="str">
        <f>HYPERLINK("https://talan.bank.gov.ua/get-user-certificate/o1xrLrA5Z_t1YAL44Bzq","Завантажити сертифікат")</f>
        <v>Завантажити сертифікат</v>
      </c>
    </row>
    <row r="1852" spans="1:4" x14ac:dyDescent="0.3">
      <c r="A1852" t="s">
        <v>3699</v>
      </c>
      <c r="B1852" t="s">
        <v>3888</v>
      </c>
      <c r="C1852" t="s">
        <v>3700</v>
      </c>
      <c r="D1852" t="str">
        <f>HYPERLINK("https://talan.bank.gov.ua/get-user-certificate/o1xrLr3HwLvM4DcAV02C","Завантажити сертифікат")</f>
        <v>Завантажити сертифікат</v>
      </c>
    </row>
    <row r="1853" spans="1:4" x14ac:dyDescent="0.3">
      <c r="A1853" t="s">
        <v>3701</v>
      </c>
      <c r="B1853" t="s">
        <v>3888</v>
      </c>
      <c r="C1853" t="s">
        <v>3702</v>
      </c>
      <c r="D1853" t="str">
        <f>HYPERLINK("https://talan.bank.gov.ua/get-user-certificate/o1xrLWgWs0VVzXwdEWDY","Завантажити сертифікат")</f>
        <v>Завантажити сертифікат</v>
      </c>
    </row>
    <row r="1854" spans="1:4" x14ac:dyDescent="0.3">
      <c r="A1854" t="s">
        <v>3703</v>
      </c>
      <c r="B1854" t="s">
        <v>3888</v>
      </c>
      <c r="C1854" t="s">
        <v>3704</v>
      </c>
      <c r="D1854" t="str">
        <f>HYPERLINK("https://talan.bank.gov.ua/get-user-certificate/o1xrLvkBkJdPSCGm0Cds","Завантажити сертифікат")</f>
        <v>Завантажити сертифікат</v>
      </c>
    </row>
    <row r="1855" spans="1:4" x14ac:dyDescent="0.3">
      <c r="A1855" t="s">
        <v>3705</v>
      </c>
      <c r="B1855" t="s">
        <v>3888</v>
      </c>
      <c r="C1855" t="s">
        <v>3706</v>
      </c>
      <c r="D1855" t="str">
        <f>HYPERLINK("https://talan.bank.gov.ua/get-user-certificate/o1xrLhsb8DUoG2xfblgm","Завантажити сертифікат")</f>
        <v>Завантажити сертифікат</v>
      </c>
    </row>
    <row r="1856" spans="1:4" x14ac:dyDescent="0.3">
      <c r="A1856" t="s">
        <v>3707</v>
      </c>
      <c r="B1856" t="s">
        <v>3888</v>
      </c>
      <c r="C1856" t="s">
        <v>3708</v>
      </c>
      <c r="D1856" t="str">
        <f>HYPERLINK("https://talan.bank.gov.ua/get-user-certificate/o1xrL16JsuRY25B_Y7n9","Завантажити сертифікат")</f>
        <v>Завантажити сертифікат</v>
      </c>
    </row>
    <row r="1857" spans="1:4" x14ac:dyDescent="0.3">
      <c r="A1857" t="s">
        <v>3709</v>
      </c>
      <c r="B1857" t="s">
        <v>3888</v>
      </c>
      <c r="C1857" t="s">
        <v>3710</v>
      </c>
      <c r="D1857" t="str">
        <f>HYPERLINK("https://talan.bank.gov.ua/get-user-certificate/o1xrLllbQuuQBcNeWigf","Завантажити сертифікат")</f>
        <v>Завантажити сертифікат</v>
      </c>
    </row>
    <row r="1858" spans="1:4" x14ac:dyDescent="0.3">
      <c r="A1858" t="s">
        <v>3711</v>
      </c>
      <c r="B1858" t="s">
        <v>3888</v>
      </c>
      <c r="C1858" t="s">
        <v>3712</v>
      </c>
      <c r="D1858" t="str">
        <f>HYPERLINK("https://talan.bank.gov.ua/get-user-certificate/o1xrL_se9WhZC_12b6q_","Завантажити сертифікат")</f>
        <v>Завантажити сертифікат</v>
      </c>
    </row>
    <row r="1859" spans="1:4" x14ac:dyDescent="0.3">
      <c r="A1859" t="s">
        <v>3713</v>
      </c>
      <c r="B1859" t="s">
        <v>3888</v>
      </c>
      <c r="C1859" t="s">
        <v>3714</v>
      </c>
      <c r="D1859" t="str">
        <f>HYPERLINK("https://talan.bank.gov.ua/get-user-certificate/o1xrLGShNaQSIZd5gw2h","Завантажити сертифікат")</f>
        <v>Завантажити сертифікат</v>
      </c>
    </row>
    <row r="1860" spans="1:4" x14ac:dyDescent="0.3">
      <c r="A1860" t="s">
        <v>3715</v>
      </c>
      <c r="B1860" t="s">
        <v>3888</v>
      </c>
      <c r="C1860" t="s">
        <v>3716</v>
      </c>
      <c r="D1860" t="str">
        <f>HYPERLINK("https://talan.bank.gov.ua/get-user-certificate/o1xrLAxyYKGGA9RrX3aH","Завантажити сертифікат")</f>
        <v>Завантажити сертифікат</v>
      </c>
    </row>
    <row r="1861" spans="1:4" x14ac:dyDescent="0.3">
      <c r="A1861" t="s">
        <v>3717</v>
      </c>
      <c r="B1861" t="s">
        <v>3888</v>
      </c>
      <c r="C1861" t="s">
        <v>3718</v>
      </c>
      <c r="D1861" t="str">
        <f>HYPERLINK("https://talan.bank.gov.ua/get-user-certificate/o1xrLyV3hHwLFVyl1YUc","Завантажити сертифікат")</f>
        <v>Завантажити сертифікат</v>
      </c>
    </row>
    <row r="1862" spans="1:4" x14ac:dyDescent="0.3">
      <c r="A1862" t="s">
        <v>3719</v>
      </c>
      <c r="B1862" t="s">
        <v>3888</v>
      </c>
      <c r="C1862" t="s">
        <v>3720</v>
      </c>
      <c r="D1862" t="str">
        <f>HYPERLINK("https://talan.bank.gov.ua/get-user-certificate/o1xrLJAHGah-CTqcOA5K","Завантажити сертифікат")</f>
        <v>Завантажити сертифікат</v>
      </c>
    </row>
    <row r="1863" spans="1:4" x14ac:dyDescent="0.3">
      <c r="A1863" t="s">
        <v>3721</v>
      </c>
      <c r="B1863" t="s">
        <v>3888</v>
      </c>
      <c r="C1863" t="s">
        <v>3722</v>
      </c>
      <c r="D1863" t="str">
        <f>HYPERLINK("https://talan.bank.gov.ua/get-user-certificate/o1xrLZm08x83-4TUxDFz","Завантажити сертифікат")</f>
        <v>Завантажити сертифікат</v>
      </c>
    </row>
    <row r="1864" spans="1:4" x14ac:dyDescent="0.3">
      <c r="A1864" t="s">
        <v>3723</v>
      </c>
      <c r="B1864" t="s">
        <v>3888</v>
      </c>
      <c r="C1864" t="s">
        <v>3724</v>
      </c>
      <c r="D1864" t="str">
        <f>HYPERLINK("https://talan.bank.gov.ua/get-user-certificate/o1xrL05l5shJt-Uu5LS_","Завантажити сертифікат")</f>
        <v>Завантажити сертифікат</v>
      </c>
    </row>
    <row r="1865" spans="1:4" x14ac:dyDescent="0.3">
      <c r="A1865" t="s">
        <v>3725</v>
      </c>
      <c r="B1865" t="s">
        <v>3888</v>
      </c>
      <c r="C1865" t="s">
        <v>3726</v>
      </c>
      <c r="D1865" t="str">
        <f>HYPERLINK("https://talan.bank.gov.ua/get-user-certificate/o1xrLkNzJBne66017cb8","Завантажити сертифікат")</f>
        <v>Завантажити сертифікат</v>
      </c>
    </row>
    <row r="1866" spans="1:4" x14ac:dyDescent="0.3">
      <c r="A1866" t="s">
        <v>3727</v>
      </c>
      <c r="B1866" t="s">
        <v>3888</v>
      </c>
      <c r="C1866" t="s">
        <v>3728</v>
      </c>
      <c r="D1866" t="str">
        <f>HYPERLINK("https://talan.bank.gov.ua/get-user-certificate/o1xrL4Xq-lMEcQI3s_cW","Завантажити сертифікат")</f>
        <v>Завантажити сертифікат</v>
      </c>
    </row>
    <row r="1867" spans="1:4" x14ac:dyDescent="0.3">
      <c r="A1867" t="s">
        <v>3729</v>
      </c>
      <c r="B1867" t="s">
        <v>3888</v>
      </c>
      <c r="C1867" t="s">
        <v>3730</v>
      </c>
      <c r="D1867" t="str">
        <f>HYPERLINK("https://talan.bank.gov.ua/get-user-certificate/o1xrLQeIO0kC0E8QsLau","Завантажити сертифікат")</f>
        <v>Завантажити сертифікат</v>
      </c>
    </row>
    <row r="1868" spans="1:4" x14ac:dyDescent="0.3">
      <c r="A1868" t="s">
        <v>3731</v>
      </c>
      <c r="B1868" t="s">
        <v>3888</v>
      </c>
      <c r="C1868" t="s">
        <v>3732</v>
      </c>
      <c r="D1868" t="str">
        <f>HYPERLINK("https://talan.bank.gov.ua/get-user-certificate/o1xrLPigW1Y9RMfFKGgl","Завантажити сертифікат")</f>
        <v>Завантажити сертифікат</v>
      </c>
    </row>
    <row r="1869" spans="1:4" x14ac:dyDescent="0.3">
      <c r="A1869" t="s">
        <v>3733</v>
      </c>
      <c r="B1869" t="s">
        <v>3888</v>
      </c>
      <c r="C1869" t="s">
        <v>3734</v>
      </c>
      <c r="D1869" t="str">
        <f>HYPERLINK("https://talan.bank.gov.ua/get-user-certificate/o1xrLTW15jJqhJhs9at-","Завантажити сертифікат")</f>
        <v>Завантажити сертифікат</v>
      </c>
    </row>
    <row r="1870" spans="1:4" x14ac:dyDescent="0.3">
      <c r="A1870" t="s">
        <v>3735</v>
      </c>
      <c r="B1870" t="s">
        <v>3888</v>
      </c>
      <c r="C1870" t="s">
        <v>3736</v>
      </c>
      <c r="D1870" t="str">
        <f>HYPERLINK("https://talan.bank.gov.ua/get-user-certificate/o1xrLyPCq5ihj53nczL5","Завантажити сертифікат")</f>
        <v>Завантажити сертифікат</v>
      </c>
    </row>
    <row r="1871" spans="1:4" x14ac:dyDescent="0.3">
      <c r="A1871" t="s">
        <v>3737</v>
      </c>
      <c r="B1871" t="s">
        <v>3888</v>
      </c>
      <c r="C1871" t="s">
        <v>3738</v>
      </c>
      <c r="D1871" t="str">
        <f>HYPERLINK("https://talan.bank.gov.ua/get-user-certificate/o1xrLx_ft6CAh16H0NzQ","Завантажити сертифікат")</f>
        <v>Завантажити сертифікат</v>
      </c>
    </row>
    <row r="1872" spans="1:4" x14ac:dyDescent="0.3">
      <c r="A1872" t="s">
        <v>3739</v>
      </c>
      <c r="B1872" t="s">
        <v>3888</v>
      </c>
      <c r="C1872" t="s">
        <v>3740</v>
      </c>
      <c r="D1872" t="str">
        <f>HYPERLINK("https://talan.bank.gov.ua/get-user-certificate/o1xrLDGmQjEyd6ZmcG22","Завантажити сертифікат")</f>
        <v>Завантажити сертифікат</v>
      </c>
    </row>
    <row r="1873" spans="1:4" x14ac:dyDescent="0.3">
      <c r="A1873" t="s">
        <v>3741</v>
      </c>
      <c r="B1873" t="s">
        <v>3888</v>
      </c>
      <c r="C1873" t="s">
        <v>3742</v>
      </c>
      <c r="D1873" t="str">
        <f>HYPERLINK("https://talan.bank.gov.ua/get-user-certificate/o1xrLkkPQzBsl4q-Y9Yt","Завантажити сертифікат")</f>
        <v>Завантажити сертифікат</v>
      </c>
    </row>
    <row r="1874" spans="1:4" x14ac:dyDescent="0.3">
      <c r="A1874" t="s">
        <v>3743</v>
      </c>
      <c r="B1874" t="s">
        <v>3888</v>
      </c>
      <c r="C1874" t="s">
        <v>3744</v>
      </c>
      <c r="D1874" t="str">
        <f>HYPERLINK("https://talan.bank.gov.ua/get-user-certificate/o1xrLI4wogSf46KQ18B_","Завантажити сертифікат")</f>
        <v>Завантажити сертифікат</v>
      </c>
    </row>
    <row r="1875" spans="1:4" x14ac:dyDescent="0.3">
      <c r="A1875" t="s">
        <v>3745</v>
      </c>
      <c r="B1875" t="s">
        <v>3888</v>
      </c>
      <c r="C1875" t="s">
        <v>3746</v>
      </c>
      <c r="D1875" t="str">
        <f>HYPERLINK("https://talan.bank.gov.ua/get-user-certificate/o1xrL7EYSbzCECDkd1bF","Завантажити сертифікат")</f>
        <v>Завантажити сертифікат</v>
      </c>
    </row>
    <row r="1876" spans="1:4" x14ac:dyDescent="0.3">
      <c r="A1876" t="s">
        <v>3747</v>
      </c>
      <c r="B1876" t="s">
        <v>3888</v>
      </c>
      <c r="C1876" t="s">
        <v>3748</v>
      </c>
      <c r="D1876" t="str">
        <f>HYPERLINK("https://talan.bank.gov.ua/get-user-certificate/o1xrLKu389d5gwTlnbs-","Завантажити сертифікат")</f>
        <v>Завантажити сертифікат</v>
      </c>
    </row>
    <row r="1877" spans="1:4" x14ac:dyDescent="0.3">
      <c r="A1877" t="s">
        <v>3749</v>
      </c>
      <c r="B1877" t="s">
        <v>3888</v>
      </c>
      <c r="C1877" t="s">
        <v>3750</v>
      </c>
      <c r="D1877" t="str">
        <f>HYPERLINK("https://talan.bank.gov.ua/get-user-certificate/o1xrLvb0Zv1Pdy7m5BPR","Завантажити сертифікат")</f>
        <v>Завантажити сертифікат</v>
      </c>
    </row>
    <row r="1878" spans="1:4" x14ac:dyDescent="0.3">
      <c r="A1878" t="s">
        <v>3751</v>
      </c>
      <c r="B1878" t="s">
        <v>3888</v>
      </c>
      <c r="C1878" t="s">
        <v>3752</v>
      </c>
      <c r="D1878" t="str">
        <f>HYPERLINK("https://talan.bank.gov.ua/get-user-certificate/o1xrLG686EH3eqicodqD","Завантажити сертифікат")</f>
        <v>Завантажити сертифікат</v>
      </c>
    </row>
    <row r="1879" spans="1:4" x14ac:dyDescent="0.3">
      <c r="A1879" t="s">
        <v>3753</v>
      </c>
      <c r="B1879" t="s">
        <v>3888</v>
      </c>
      <c r="C1879" t="s">
        <v>3754</v>
      </c>
      <c r="D1879" t="str">
        <f>HYPERLINK("https://talan.bank.gov.ua/get-user-certificate/o1xrLildaygifXj4X4TG","Завантажити сертифікат")</f>
        <v>Завантажити сертифікат</v>
      </c>
    </row>
    <row r="1880" spans="1:4" x14ac:dyDescent="0.3">
      <c r="A1880" t="s">
        <v>3755</v>
      </c>
      <c r="B1880" t="s">
        <v>3888</v>
      </c>
      <c r="C1880" t="s">
        <v>3756</v>
      </c>
      <c r="D1880" t="str">
        <f>HYPERLINK("https://talan.bank.gov.ua/get-user-certificate/o1xrL3onnh5a8AAI-sT0","Завантажити сертифікат")</f>
        <v>Завантажити сертифікат</v>
      </c>
    </row>
    <row r="1881" spans="1:4" x14ac:dyDescent="0.3">
      <c r="A1881" t="s">
        <v>3757</v>
      </c>
      <c r="B1881" t="s">
        <v>3888</v>
      </c>
      <c r="C1881" t="s">
        <v>3758</v>
      </c>
      <c r="D1881" t="str">
        <f>HYPERLINK("https://talan.bank.gov.ua/get-user-certificate/o1xrLjhc61o-slcbAOzZ","Завантажити сертифікат")</f>
        <v>Завантажити сертифікат</v>
      </c>
    </row>
    <row r="1882" spans="1:4" x14ac:dyDescent="0.3">
      <c r="A1882" t="s">
        <v>3759</v>
      </c>
      <c r="B1882" t="s">
        <v>3888</v>
      </c>
      <c r="C1882" t="s">
        <v>3760</v>
      </c>
      <c r="D1882" t="str">
        <f>HYPERLINK("https://talan.bank.gov.ua/get-user-certificate/o1xrLMoT1ksiJUnPbZlg","Завантажити сертифікат")</f>
        <v>Завантажити сертифікат</v>
      </c>
    </row>
    <row r="1883" spans="1:4" x14ac:dyDescent="0.3">
      <c r="A1883" t="s">
        <v>3761</v>
      </c>
      <c r="B1883" t="s">
        <v>3888</v>
      </c>
      <c r="C1883" t="s">
        <v>3762</v>
      </c>
      <c r="D1883" t="str">
        <f>HYPERLINK("https://talan.bank.gov.ua/get-user-certificate/o1xrLf7_lgrLJl3Gv19i","Завантажити сертифікат")</f>
        <v>Завантажити сертифікат</v>
      </c>
    </row>
    <row r="1884" spans="1:4" x14ac:dyDescent="0.3">
      <c r="A1884" t="s">
        <v>3763</v>
      </c>
      <c r="B1884" t="s">
        <v>3888</v>
      </c>
      <c r="C1884" t="s">
        <v>3764</v>
      </c>
      <c r="D1884" t="str">
        <f>HYPERLINK("https://talan.bank.gov.ua/get-user-certificate/o1xrL_1_i9J_jVfF9Ju2","Завантажити сертифікат")</f>
        <v>Завантажити сертифікат</v>
      </c>
    </row>
    <row r="1885" spans="1:4" x14ac:dyDescent="0.3">
      <c r="A1885" t="s">
        <v>3765</v>
      </c>
      <c r="B1885" t="s">
        <v>3888</v>
      </c>
      <c r="C1885" t="s">
        <v>3766</v>
      </c>
      <c r="D1885" t="str">
        <f>HYPERLINK("https://talan.bank.gov.ua/get-user-certificate/o1xrLeKIq8TNPssFsYAW","Завантажити сертифікат")</f>
        <v>Завантажити сертифікат</v>
      </c>
    </row>
    <row r="1886" spans="1:4" x14ac:dyDescent="0.3">
      <c r="A1886" t="s">
        <v>3767</v>
      </c>
      <c r="B1886" t="s">
        <v>3888</v>
      </c>
      <c r="C1886" t="s">
        <v>3768</v>
      </c>
      <c r="D1886" t="str">
        <f>HYPERLINK("https://talan.bank.gov.ua/get-user-certificate/o1xrLsuekajnHg4-e5j9","Завантажити сертифікат")</f>
        <v>Завантажити сертифікат</v>
      </c>
    </row>
    <row r="1887" spans="1:4" x14ac:dyDescent="0.3">
      <c r="A1887" t="s">
        <v>3769</v>
      </c>
      <c r="B1887" t="s">
        <v>3888</v>
      </c>
      <c r="C1887" t="s">
        <v>3770</v>
      </c>
      <c r="D1887" t="str">
        <f>HYPERLINK("https://talan.bank.gov.ua/get-user-certificate/o1xrLaJ6lhh3KAb_W4rL","Завантажити сертифікат")</f>
        <v>Завантажити сертифікат</v>
      </c>
    </row>
    <row r="1888" spans="1:4" x14ac:dyDescent="0.3">
      <c r="A1888" t="s">
        <v>3771</v>
      </c>
      <c r="B1888" t="s">
        <v>3888</v>
      </c>
      <c r="C1888" t="s">
        <v>3772</v>
      </c>
      <c r="D1888" t="str">
        <f>HYPERLINK("https://talan.bank.gov.ua/get-user-certificate/o1xrLcCCHcOtRkBcHY08","Завантажити сертифікат")</f>
        <v>Завантажити сертифікат</v>
      </c>
    </row>
    <row r="1889" spans="1:4" x14ac:dyDescent="0.3">
      <c r="A1889" t="s">
        <v>3773</v>
      </c>
      <c r="B1889" t="s">
        <v>3888</v>
      </c>
      <c r="C1889" t="s">
        <v>3774</v>
      </c>
      <c r="D1889" t="str">
        <f>HYPERLINK("https://talan.bank.gov.ua/get-user-certificate/o1xrL4aZzCuTqHv_Pb7L","Завантажити сертифікат")</f>
        <v>Завантажити сертифікат</v>
      </c>
    </row>
    <row r="1890" spans="1:4" x14ac:dyDescent="0.3">
      <c r="A1890" t="s">
        <v>3775</v>
      </c>
      <c r="B1890" t="s">
        <v>3888</v>
      </c>
      <c r="C1890" t="s">
        <v>3776</v>
      </c>
      <c r="D1890" t="str">
        <f>HYPERLINK("https://talan.bank.gov.ua/get-user-certificate/o1xrLN9N0e0RXrfnYwO_","Завантажити сертифікат")</f>
        <v>Завантажити сертифікат</v>
      </c>
    </row>
    <row r="1891" spans="1:4" x14ac:dyDescent="0.3">
      <c r="A1891" t="s">
        <v>3777</v>
      </c>
      <c r="B1891" t="s">
        <v>3888</v>
      </c>
      <c r="C1891" t="s">
        <v>3778</v>
      </c>
      <c r="D1891" t="str">
        <f>HYPERLINK("https://talan.bank.gov.ua/get-user-certificate/o1xrLdYEDYpowy3siO4X","Завантажити сертифікат")</f>
        <v>Завантажити сертифікат</v>
      </c>
    </row>
    <row r="1892" spans="1:4" x14ac:dyDescent="0.3">
      <c r="A1892" t="s">
        <v>3779</v>
      </c>
      <c r="B1892" t="s">
        <v>3888</v>
      </c>
      <c r="C1892" t="s">
        <v>3780</v>
      </c>
      <c r="D1892" t="str">
        <f>HYPERLINK("https://talan.bank.gov.ua/get-user-certificate/o1xrLIt8nUdTK0aFyrs2","Завантажити сертифікат")</f>
        <v>Завантажити сертифікат</v>
      </c>
    </row>
    <row r="1893" spans="1:4" x14ac:dyDescent="0.3">
      <c r="A1893" t="s">
        <v>3781</v>
      </c>
      <c r="B1893" t="s">
        <v>3888</v>
      </c>
      <c r="C1893" t="s">
        <v>3782</v>
      </c>
      <c r="D1893" t="str">
        <f>HYPERLINK("https://talan.bank.gov.ua/get-user-certificate/o1xrLSYd6YbNcypCprRp","Завантажити сертифікат")</f>
        <v>Завантажити сертифікат</v>
      </c>
    </row>
    <row r="1894" spans="1:4" x14ac:dyDescent="0.3">
      <c r="A1894" t="s">
        <v>3783</v>
      </c>
      <c r="B1894" t="s">
        <v>3888</v>
      </c>
      <c r="C1894" t="s">
        <v>3784</v>
      </c>
      <c r="D1894" t="str">
        <f>HYPERLINK("https://talan.bank.gov.ua/get-user-certificate/o1xrLRR-GfwZGHLDXhyx","Завантажити сертифікат")</f>
        <v>Завантажити сертифікат</v>
      </c>
    </row>
    <row r="1895" spans="1:4" x14ac:dyDescent="0.3">
      <c r="A1895" t="s">
        <v>3785</v>
      </c>
      <c r="B1895" t="s">
        <v>3888</v>
      </c>
      <c r="C1895" t="s">
        <v>3786</v>
      </c>
      <c r="D1895" t="str">
        <f>HYPERLINK("https://talan.bank.gov.ua/get-user-certificate/o1xrLvja_F0iN_iTA38q","Завантажити сертифікат")</f>
        <v>Завантажити сертифікат</v>
      </c>
    </row>
    <row r="1896" spans="1:4" x14ac:dyDescent="0.3">
      <c r="A1896" t="s">
        <v>3787</v>
      </c>
      <c r="B1896" t="s">
        <v>3888</v>
      </c>
      <c r="C1896" t="s">
        <v>3788</v>
      </c>
      <c r="D1896" t="str">
        <f>HYPERLINK("https://talan.bank.gov.ua/get-user-certificate/o1xrL6ZtEirGjrYhwyJ7","Завантажити сертифікат")</f>
        <v>Завантажити сертифікат</v>
      </c>
    </row>
    <row r="1897" spans="1:4" x14ac:dyDescent="0.3">
      <c r="A1897" t="s">
        <v>3789</v>
      </c>
      <c r="B1897" t="s">
        <v>3888</v>
      </c>
      <c r="C1897" t="s">
        <v>3790</v>
      </c>
      <c r="D1897" t="str">
        <f>HYPERLINK("https://talan.bank.gov.ua/get-user-certificate/o1xrLExfSl1RbtoazAGq","Завантажити сертифікат")</f>
        <v>Завантажити сертифікат</v>
      </c>
    </row>
    <row r="1898" spans="1:4" x14ac:dyDescent="0.3">
      <c r="A1898" t="s">
        <v>3791</v>
      </c>
      <c r="B1898" t="s">
        <v>3888</v>
      </c>
      <c r="C1898" t="s">
        <v>3792</v>
      </c>
      <c r="D1898" t="str">
        <f>HYPERLINK("https://talan.bank.gov.ua/get-user-certificate/o1xrLJlFR5DUkpeKg4sn","Завантажити сертифікат")</f>
        <v>Завантажити сертифікат</v>
      </c>
    </row>
    <row r="1899" spans="1:4" x14ac:dyDescent="0.3">
      <c r="A1899" t="s">
        <v>3793</v>
      </c>
      <c r="B1899" t="s">
        <v>3888</v>
      </c>
      <c r="C1899" t="s">
        <v>3794</v>
      </c>
      <c r="D1899" t="str">
        <f>HYPERLINK("https://talan.bank.gov.ua/get-user-certificate/o1xrLeHRwh32D9QWS62p","Завантажити сертифікат")</f>
        <v>Завантажити сертифікат</v>
      </c>
    </row>
    <row r="1900" spans="1:4" x14ac:dyDescent="0.3">
      <c r="A1900" t="s">
        <v>3795</v>
      </c>
      <c r="B1900" t="s">
        <v>3888</v>
      </c>
      <c r="C1900" t="s">
        <v>3796</v>
      </c>
      <c r="D1900" t="str">
        <f>HYPERLINK("https://talan.bank.gov.ua/get-user-certificate/o1xrL51ZzKHtvBVl8BQX","Завантажити сертифікат")</f>
        <v>Завантажити сертифікат</v>
      </c>
    </row>
    <row r="1901" spans="1:4" x14ac:dyDescent="0.3">
      <c r="A1901" t="s">
        <v>3797</v>
      </c>
      <c r="B1901" t="s">
        <v>3888</v>
      </c>
      <c r="C1901" t="s">
        <v>3798</v>
      </c>
      <c r="D1901" t="str">
        <f>HYPERLINK("https://talan.bank.gov.ua/get-user-certificate/o1xrL-ul2GEn1dGQwCqJ","Завантажити сертифікат")</f>
        <v>Завантажити сертифікат</v>
      </c>
    </row>
    <row r="1902" spans="1:4" x14ac:dyDescent="0.3">
      <c r="A1902" t="s">
        <v>3799</v>
      </c>
      <c r="B1902" t="s">
        <v>3888</v>
      </c>
      <c r="C1902" t="s">
        <v>3800</v>
      </c>
      <c r="D1902" t="str">
        <f>HYPERLINK("https://talan.bank.gov.ua/get-user-certificate/o1xrL2vEqkurEGY8JRXn","Завантажити сертифікат")</f>
        <v>Завантажити сертифікат</v>
      </c>
    </row>
    <row r="1903" spans="1:4" x14ac:dyDescent="0.3">
      <c r="A1903" t="s">
        <v>3801</v>
      </c>
      <c r="B1903" t="s">
        <v>3888</v>
      </c>
      <c r="C1903" t="s">
        <v>3802</v>
      </c>
      <c r="D1903" t="str">
        <f>HYPERLINK("https://talan.bank.gov.ua/get-user-certificate/o1xrLbSJldbkQuqhKDe-","Завантажити сертифікат")</f>
        <v>Завантажити сертифікат</v>
      </c>
    </row>
    <row r="1904" spans="1:4" x14ac:dyDescent="0.3">
      <c r="A1904" t="s">
        <v>3803</v>
      </c>
      <c r="B1904" t="s">
        <v>3888</v>
      </c>
      <c r="C1904" t="s">
        <v>3804</v>
      </c>
      <c r="D1904" t="str">
        <f>HYPERLINK("https://talan.bank.gov.ua/get-user-certificate/o1xrLtYIvyW8whn2xOGp","Завантажити сертифікат")</f>
        <v>Завантажити сертифікат</v>
      </c>
    </row>
    <row r="1905" spans="1:4" x14ac:dyDescent="0.3">
      <c r="A1905" t="s">
        <v>3805</v>
      </c>
      <c r="B1905" t="s">
        <v>3888</v>
      </c>
      <c r="C1905" t="s">
        <v>3806</v>
      </c>
      <c r="D1905" t="str">
        <f>HYPERLINK("https://talan.bank.gov.ua/get-user-certificate/o1xrLBCYZzf_4zb7UrIQ","Завантажити сертифікат")</f>
        <v>Завантажити сертифікат</v>
      </c>
    </row>
    <row r="1906" spans="1:4" x14ac:dyDescent="0.3">
      <c r="A1906" t="s">
        <v>3807</v>
      </c>
      <c r="B1906" t="s">
        <v>3888</v>
      </c>
      <c r="C1906" t="s">
        <v>3808</v>
      </c>
      <c r="D1906" t="str">
        <f>HYPERLINK("https://talan.bank.gov.ua/get-user-certificate/o1xrL6Y70qa2nqzJ3R8U","Завантажити сертифікат")</f>
        <v>Завантажити сертифікат</v>
      </c>
    </row>
    <row r="1907" spans="1:4" x14ac:dyDescent="0.3">
      <c r="A1907" t="s">
        <v>3809</v>
      </c>
      <c r="B1907" t="s">
        <v>3888</v>
      </c>
      <c r="C1907" t="s">
        <v>3810</v>
      </c>
      <c r="D1907" t="str">
        <f>HYPERLINK("https://talan.bank.gov.ua/get-user-certificate/o1xrL0POThFGpTFZlO0P","Завантажити сертифікат")</f>
        <v>Завантажити сертифікат</v>
      </c>
    </row>
    <row r="1908" spans="1:4" x14ac:dyDescent="0.3">
      <c r="A1908" t="s">
        <v>3811</v>
      </c>
      <c r="B1908" t="s">
        <v>3888</v>
      </c>
      <c r="C1908" t="s">
        <v>3812</v>
      </c>
      <c r="D1908" t="str">
        <f>HYPERLINK("https://talan.bank.gov.ua/get-user-certificate/o1xrL856JAdZQAQZEgT0","Завантажити сертифікат")</f>
        <v>Завантажити сертифікат</v>
      </c>
    </row>
    <row r="1909" spans="1:4" x14ac:dyDescent="0.3">
      <c r="A1909" t="s">
        <v>3813</v>
      </c>
      <c r="B1909" t="s">
        <v>3888</v>
      </c>
      <c r="C1909" t="s">
        <v>3814</v>
      </c>
      <c r="D1909" t="str">
        <f>HYPERLINK("https://talan.bank.gov.ua/get-user-certificate/o1xrLP8oU4vYoCkepurq","Завантажити сертифікат")</f>
        <v>Завантажити сертифікат</v>
      </c>
    </row>
    <row r="1910" spans="1:4" x14ac:dyDescent="0.3">
      <c r="A1910" t="s">
        <v>3815</v>
      </c>
      <c r="B1910" t="s">
        <v>3888</v>
      </c>
      <c r="C1910" t="s">
        <v>3816</v>
      </c>
      <c r="D1910" t="str">
        <f>HYPERLINK("https://talan.bank.gov.ua/get-user-certificate/o1xrLG4N6kCpGWn4kvC-","Завантажити сертифікат")</f>
        <v>Завантажити сертифікат</v>
      </c>
    </row>
    <row r="1911" spans="1:4" x14ac:dyDescent="0.3">
      <c r="A1911" t="s">
        <v>3817</v>
      </c>
      <c r="B1911" t="s">
        <v>3888</v>
      </c>
      <c r="C1911" t="s">
        <v>3818</v>
      </c>
      <c r="D1911" t="str">
        <f>HYPERLINK("https://talan.bank.gov.ua/get-user-certificate/o1xrLv0RV5KbWfLQZ8ft","Завантажити сертифікат")</f>
        <v>Завантажити сертифікат</v>
      </c>
    </row>
    <row r="1912" spans="1:4" x14ac:dyDescent="0.3">
      <c r="A1912" t="s">
        <v>3819</v>
      </c>
      <c r="B1912" t="s">
        <v>3888</v>
      </c>
      <c r="C1912" t="s">
        <v>3820</v>
      </c>
      <c r="D1912" t="str">
        <f>HYPERLINK("https://talan.bank.gov.ua/get-user-certificate/o1xrLLsKr4XW6YR_k1r6","Завантажити сертифікат")</f>
        <v>Завантажити сертифікат</v>
      </c>
    </row>
    <row r="1913" spans="1:4" x14ac:dyDescent="0.3">
      <c r="A1913" t="s">
        <v>3821</v>
      </c>
      <c r="B1913" t="s">
        <v>3888</v>
      </c>
      <c r="C1913" t="s">
        <v>3822</v>
      </c>
      <c r="D1913" t="str">
        <f>HYPERLINK("https://talan.bank.gov.ua/get-user-certificate/o1xrLiP-UCn7IMLyF-7q","Завантажити сертифікат")</f>
        <v>Завантажити сертифікат</v>
      </c>
    </row>
    <row r="1914" spans="1:4" x14ac:dyDescent="0.3">
      <c r="A1914" t="s">
        <v>3823</v>
      </c>
      <c r="B1914" t="s">
        <v>3888</v>
      </c>
      <c r="C1914" t="s">
        <v>3824</v>
      </c>
      <c r="D1914" t="str">
        <f>HYPERLINK("https://talan.bank.gov.ua/get-user-certificate/o1xrLkZarVlLO8CxPLfe","Завантажити сертифікат")</f>
        <v>Завантажити сертифікат</v>
      </c>
    </row>
    <row r="1915" spans="1:4" x14ac:dyDescent="0.3">
      <c r="A1915" t="s">
        <v>3825</v>
      </c>
      <c r="B1915" t="s">
        <v>3888</v>
      </c>
      <c r="C1915" t="s">
        <v>3826</v>
      </c>
      <c r="D1915" t="str">
        <f>HYPERLINK("https://talan.bank.gov.ua/get-user-certificate/o1xrL03v5QO_hXBJT-ki","Завантажити сертифікат")</f>
        <v>Завантажити сертифікат</v>
      </c>
    </row>
    <row r="1916" spans="1:4" x14ac:dyDescent="0.3">
      <c r="A1916" t="s">
        <v>3827</v>
      </c>
      <c r="B1916" t="s">
        <v>3888</v>
      </c>
      <c r="C1916" t="s">
        <v>3828</v>
      </c>
      <c r="D1916" t="str">
        <f>HYPERLINK("https://talan.bank.gov.ua/get-user-certificate/o1xrL9q8nuSiGqB0zRst","Завантажити сертифікат")</f>
        <v>Завантажити сертифікат</v>
      </c>
    </row>
    <row r="1917" spans="1:4" x14ac:dyDescent="0.3">
      <c r="A1917" t="s">
        <v>3829</v>
      </c>
      <c r="B1917" t="s">
        <v>3888</v>
      </c>
      <c r="C1917" t="s">
        <v>3830</v>
      </c>
      <c r="D1917" t="str">
        <f>HYPERLINK("https://talan.bank.gov.ua/get-user-certificate/o1xrLV1XtBpXh5YCyyBj","Завантажити сертифікат")</f>
        <v>Завантажити сертифікат</v>
      </c>
    </row>
    <row r="1918" spans="1:4" x14ac:dyDescent="0.3">
      <c r="A1918" t="s">
        <v>3831</v>
      </c>
      <c r="B1918" t="s">
        <v>3888</v>
      </c>
      <c r="C1918" t="s">
        <v>3832</v>
      </c>
      <c r="D1918" t="str">
        <f>HYPERLINK("https://talan.bank.gov.ua/get-user-certificate/o1xrLKU5D7pf884LmtQV","Завантажити сертифікат")</f>
        <v>Завантажити сертифікат</v>
      </c>
    </row>
    <row r="1919" spans="1:4" x14ac:dyDescent="0.3">
      <c r="A1919" t="s">
        <v>3833</v>
      </c>
      <c r="B1919" t="s">
        <v>3888</v>
      </c>
      <c r="C1919" t="s">
        <v>3834</v>
      </c>
      <c r="D1919" t="str">
        <f>HYPERLINK("https://talan.bank.gov.ua/get-user-certificate/o1xrLKzws_dUZscWKXN7","Завантажити сертифікат")</f>
        <v>Завантажити сертифікат</v>
      </c>
    </row>
    <row r="1920" spans="1:4" x14ac:dyDescent="0.3">
      <c r="A1920" t="s">
        <v>3835</v>
      </c>
      <c r="B1920" t="s">
        <v>3888</v>
      </c>
      <c r="C1920" t="s">
        <v>3836</v>
      </c>
      <c r="D1920" t="str">
        <f>HYPERLINK("https://talan.bank.gov.ua/get-user-certificate/o1xrLi94XzzsrUKIL7yu","Завантажити сертифікат")</f>
        <v>Завантажити сертифікат</v>
      </c>
    </row>
    <row r="1921" spans="1:4" x14ac:dyDescent="0.3">
      <c r="A1921" t="s">
        <v>3837</v>
      </c>
      <c r="B1921" t="s">
        <v>3888</v>
      </c>
      <c r="C1921" t="s">
        <v>3838</v>
      </c>
      <c r="D1921" t="str">
        <f>HYPERLINK("https://talan.bank.gov.ua/get-user-certificate/o1xrL7MdvuO91Hej6eif","Завантажити сертифікат")</f>
        <v>Завантажити сертифікат</v>
      </c>
    </row>
    <row r="1922" spans="1:4" x14ac:dyDescent="0.3">
      <c r="A1922" t="s">
        <v>3839</v>
      </c>
      <c r="B1922" t="s">
        <v>3888</v>
      </c>
      <c r="C1922" t="s">
        <v>3840</v>
      </c>
      <c r="D1922" t="str">
        <f>HYPERLINK("https://talan.bank.gov.ua/get-user-certificate/o1xrLcexQqCw98QG5Bjr","Завантажити сертифікат")</f>
        <v>Завантажити сертифікат</v>
      </c>
    </row>
    <row r="1923" spans="1:4" x14ac:dyDescent="0.3">
      <c r="A1923" t="s">
        <v>3841</v>
      </c>
      <c r="B1923" t="s">
        <v>3888</v>
      </c>
      <c r="C1923" t="s">
        <v>3842</v>
      </c>
      <c r="D1923" t="str">
        <f>HYPERLINK("https://talan.bank.gov.ua/get-user-certificate/o1xrLU901siPxqYsVGVS","Завантажити сертифікат")</f>
        <v>Завантажити сертифікат</v>
      </c>
    </row>
    <row r="1924" spans="1:4" x14ac:dyDescent="0.3">
      <c r="A1924" t="s">
        <v>3843</v>
      </c>
      <c r="B1924" t="s">
        <v>3888</v>
      </c>
      <c r="C1924" t="s">
        <v>3844</v>
      </c>
      <c r="D1924" t="str">
        <f>HYPERLINK("https://talan.bank.gov.ua/get-user-certificate/o1xrLNt9vXVLMfGrP8UA","Завантажити сертифікат")</f>
        <v>Завантажити сертифікат</v>
      </c>
    </row>
    <row r="1925" spans="1:4" x14ac:dyDescent="0.3">
      <c r="A1925" t="s">
        <v>3845</v>
      </c>
      <c r="B1925" t="s">
        <v>3888</v>
      </c>
      <c r="C1925" t="s">
        <v>3846</v>
      </c>
      <c r="D1925" t="str">
        <f>HYPERLINK("https://talan.bank.gov.ua/get-user-certificate/o1xrLcYQEGY9YfDBDLYU","Завантажити сертифікат")</f>
        <v>Завантажити сертифікат</v>
      </c>
    </row>
    <row r="1926" spans="1:4" x14ac:dyDescent="0.3">
      <c r="A1926" t="s">
        <v>3847</v>
      </c>
      <c r="B1926" t="s">
        <v>3888</v>
      </c>
      <c r="C1926" t="s">
        <v>3848</v>
      </c>
      <c r="D1926" t="str">
        <f>HYPERLINK("https://talan.bank.gov.ua/get-user-certificate/o1xrL-DMkP9FYHzUMAWs","Завантажити сертифікат")</f>
        <v>Завантажити сертифікат</v>
      </c>
    </row>
    <row r="1927" spans="1:4" x14ac:dyDescent="0.3">
      <c r="A1927" t="s">
        <v>3849</v>
      </c>
      <c r="B1927" t="s">
        <v>3888</v>
      </c>
      <c r="C1927" t="s">
        <v>3850</v>
      </c>
      <c r="D1927" t="str">
        <f>HYPERLINK("https://talan.bank.gov.ua/get-user-certificate/o1xrLmAa8as799l017n6","Завантажити сертифікат")</f>
        <v>Завантажити сертифікат</v>
      </c>
    </row>
    <row r="1928" spans="1:4" x14ac:dyDescent="0.3">
      <c r="A1928" t="s">
        <v>3851</v>
      </c>
      <c r="B1928" t="s">
        <v>3888</v>
      </c>
      <c r="C1928" t="s">
        <v>3852</v>
      </c>
      <c r="D1928" t="str">
        <f>HYPERLINK("https://talan.bank.gov.ua/get-user-certificate/o1xrLNlqK-o-ummA8x4V","Завантажити сертифікат")</f>
        <v>Завантажити сертифікат</v>
      </c>
    </row>
    <row r="1929" spans="1:4" x14ac:dyDescent="0.3">
      <c r="A1929" t="s">
        <v>3853</v>
      </c>
      <c r="B1929" t="s">
        <v>3888</v>
      </c>
      <c r="C1929" t="s">
        <v>3854</v>
      </c>
      <c r="D1929" t="str">
        <f>HYPERLINK("https://talan.bank.gov.ua/get-user-certificate/o1xrLfgeuq1Lj2WiHY53","Завантажити сертифікат")</f>
        <v>Завантажити сертифікат</v>
      </c>
    </row>
    <row r="1930" spans="1:4" x14ac:dyDescent="0.3">
      <c r="A1930" t="s">
        <v>3855</v>
      </c>
      <c r="B1930" t="s">
        <v>3888</v>
      </c>
      <c r="C1930" t="s">
        <v>3856</v>
      </c>
      <c r="D1930" t="str">
        <f>HYPERLINK("https://talan.bank.gov.ua/get-user-certificate/o1xrLwftK-ZdpTcOxBDn","Завантажити сертифікат")</f>
        <v>Завантажити сертифікат</v>
      </c>
    </row>
    <row r="1931" spans="1:4" x14ac:dyDescent="0.3">
      <c r="A1931" t="s">
        <v>3857</v>
      </c>
      <c r="B1931" t="s">
        <v>3888</v>
      </c>
      <c r="C1931" t="s">
        <v>3858</v>
      </c>
      <c r="D1931" t="str">
        <f>HYPERLINK("https://talan.bank.gov.ua/get-user-certificate/o1xrL5y0WPthfEXlh6mq","Завантажити сертифікат")</f>
        <v>Завантажити сертифікат</v>
      </c>
    </row>
    <row r="1932" spans="1:4" x14ac:dyDescent="0.3">
      <c r="A1932" t="s">
        <v>3859</v>
      </c>
      <c r="B1932" t="s">
        <v>3888</v>
      </c>
      <c r="C1932" t="s">
        <v>3860</v>
      </c>
      <c r="D1932" t="str">
        <f>HYPERLINK("https://talan.bank.gov.ua/get-user-certificate/o1xrLYEXjdq85o4opOTK","Завантажити сертифікат")</f>
        <v>Завантажити сертифікат</v>
      </c>
    </row>
    <row r="1933" spans="1:4" x14ac:dyDescent="0.3">
      <c r="A1933" t="s">
        <v>3861</v>
      </c>
      <c r="B1933" t="s">
        <v>3888</v>
      </c>
      <c r="C1933" t="s">
        <v>3862</v>
      </c>
      <c r="D1933" t="str">
        <f>HYPERLINK("https://talan.bank.gov.ua/get-user-certificate/o1xrLo9ZYDPYINRxNjrC","Завантажити сертифікат")</f>
        <v>Завантажити сертифікат</v>
      </c>
    </row>
    <row r="1934" spans="1:4" x14ac:dyDescent="0.3">
      <c r="A1934" t="s">
        <v>3863</v>
      </c>
      <c r="B1934" t="s">
        <v>3888</v>
      </c>
      <c r="C1934" t="s">
        <v>3864</v>
      </c>
      <c r="D1934" t="str">
        <f>HYPERLINK("https://talan.bank.gov.ua/get-user-certificate/o1xrLxSKiJgk0jrwEZS_","Завантажити сертифікат")</f>
        <v>Завантажити сертифікат</v>
      </c>
    </row>
    <row r="1935" spans="1:4" x14ac:dyDescent="0.3">
      <c r="A1935" t="s">
        <v>3865</v>
      </c>
      <c r="B1935" t="s">
        <v>3888</v>
      </c>
      <c r="C1935" t="s">
        <v>3866</v>
      </c>
      <c r="D1935" t="str">
        <f>HYPERLINK("https://talan.bank.gov.ua/get-user-certificate/o1xrLAMhJDwF2TDOVAQF","Завантажити сертифікат")</f>
        <v>Завантажити сертифікат</v>
      </c>
    </row>
    <row r="1936" spans="1:4" x14ac:dyDescent="0.3">
      <c r="A1936" t="s">
        <v>3867</v>
      </c>
      <c r="B1936" t="s">
        <v>3888</v>
      </c>
      <c r="C1936" t="s">
        <v>3868</v>
      </c>
      <c r="D1936" t="str">
        <f>HYPERLINK("https://talan.bank.gov.ua/get-user-certificate/o1xrLoJOCmq8AChwYak6","Завантажити сертифікат")</f>
        <v>Завантажити сертифікат</v>
      </c>
    </row>
    <row r="1937" spans="1:4" x14ac:dyDescent="0.3">
      <c r="A1937" t="s">
        <v>3869</v>
      </c>
      <c r="B1937" t="s">
        <v>3888</v>
      </c>
      <c r="C1937" t="s">
        <v>3870</v>
      </c>
      <c r="D1937" t="str">
        <f>HYPERLINK("https://talan.bank.gov.ua/get-user-certificate/o1xrLQUaEld9pQNNN2Pc","Завантажити сертифікат")</f>
        <v>Завантажити сертифікат</v>
      </c>
    </row>
    <row r="1938" spans="1:4" x14ac:dyDescent="0.3">
      <c r="A1938" t="s">
        <v>3871</v>
      </c>
      <c r="B1938" t="s">
        <v>3888</v>
      </c>
      <c r="C1938" t="s">
        <v>3872</v>
      </c>
      <c r="D1938" t="str">
        <f>HYPERLINK("https://talan.bank.gov.ua/get-user-certificate/o1xrLQgbNnkpqnn_Nxfb","Завантажити сертифікат")</f>
        <v>Завантажити сертифікат</v>
      </c>
    </row>
    <row r="1939" spans="1:4" x14ac:dyDescent="0.3">
      <c r="A1939" t="s">
        <v>3873</v>
      </c>
      <c r="B1939" t="s">
        <v>3888</v>
      </c>
      <c r="C1939" t="s">
        <v>3874</v>
      </c>
      <c r="D1939" t="str">
        <f>HYPERLINK("https://talan.bank.gov.ua/get-user-certificate/o1xrLQoLnWK1lwcrOoah","Завантажити сертифікат")</f>
        <v>Завантажити сертифікат</v>
      </c>
    </row>
    <row r="1940" spans="1:4" x14ac:dyDescent="0.3">
      <c r="A1940" t="s">
        <v>3875</v>
      </c>
      <c r="B1940" t="s">
        <v>3888</v>
      </c>
      <c r="C1940" t="s">
        <v>3876</v>
      </c>
      <c r="D1940" t="str">
        <f>HYPERLINK("https://talan.bank.gov.ua/get-user-certificate/o1xrL2Pxe7gX_YSyHD8E","Завантажити сертифікат")</f>
        <v>Завантажити сертифікат</v>
      </c>
    </row>
    <row r="1941" spans="1:4" x14ac:dyDescent="0.3">
      <c r="A1941" t="s">
        <v>3877</v>
      </c>
      <c r="B1941" t="s">
        <v>3888</v>
      </c>
      <c r="C1941" t="s">
        <v>3878</v>
      </c>
      <c r="D1941" t="str">
        <f>HYPERLINK("https://talan.bank.gov.ua/get-user-certificate/o1xrLqVBpq9jSQimD1tg","Завантажити сертифікат")</f>
        <v>Завантажити сертифікат</v>
      </c>
    </row>
    <row r="1942" spans="1:4" x14ac:dyDescent="0.3">
      <c r="A1942" t="s">
        <v>3879</v>
      </c>
      <c r="B1942" t="s">
        <v>3888</v>
      </c>
      <c r="C1942" t="s">
        <v>3880</v>
      </c>
      <c r="D1942" t="str">
        <f>HYPERLINK("https://talan.bank.gov.ua/get-user-certificate/o1xrLRt2Mr4CAlAlexTQ","Завантажити сертифікат")</f>
        <v>Завантажити сертифікат</v>
      </c>
    </row>
    <row r="1943" spans="1:4" x14ac:dyDescent="0.3">
      <c r="A1943" t="s">
        <v>3881</v>
      </c>
      <c r="B1943" t="s">
        <v>3888</v>
      </c>
      <c r="C1943" t="s">
        <v>3882</v>
      </c>
      <c r="D1943" t="str">
        <f>HYPERLINK("https://talan.bank.gov.ua/get-user-certificate/o1xrLrR5WFvGaR87Eg7a","Завантажити сертифікат")</f>
        <v>Завантажити сертифікат</v>
      </c>
    </row>
    <row r="1944" spans="1:4" x14ac:dyDescent="0.3">
      <c r="A1944" t="s">
        <v>3883</v>
      </c>
      <c r="B1944" t="s">
        <v>3888</v>
      </c>
      <c r="C1944" t="s">
        <v>3884</v>
      </c>
      <c r="D1944" t="str">
        <f>HYPERLINK("https://talan.bank.gov.ua/get-user-certificate/o1xrLoj6-1zqUrRlgXUu","Завантажити сертифікат")</f>
        <v>Завантажити сертифікат</v>
      </c>
    </row>
    <row r="1945" spans="1:4" x14ac:dyDescent="0.3">
      <c r="A1945" t="s">
        <v>3885</v>
      </c>
      <c r="B1945" t="s">
        <v>3888</v>
      </c>
      <c r="C1945" t="s">
        <v>3886</v>
      </c>
      <c r="D1945" t="str">
        <f>HYPERLINK("https://talan.bank.gov.ua/get-user-certificate/o1xrLh4_JmnrcZ3-aqAZ","Завантажити сертифікат")</f>
        <v>Завантажити сертифікат</v>
      </c>
    </row>
  </sheetData>
  <sheetProtection formatCells="0" formatColumns="0" formatRows="0" insertColumns="0" insertRows="0" insertHyperlinks="0" deleteColumns="0" deleteRows="0" sort="0" autoFilter="0" pivotTables="0"/>
  <hyperlinks>
    <hyperlink ref="D2" r:id="rId1" tooltip="Завантажити сертифікат" display="Завантажити сертифікат"/>
    <hyperlink ref="D3" r:id="rId2" tooltip="Завантажити сертифікат" display="Завантажити сертифікат"/>
    <hyperlink ref="D4" r:id="rId3" tooltip="Завантажити сертифікат" display="Завантажити сертифікат"/>
    <hyperlink ref="D5" r:id="rId4" tooltip="Завантажити сертифікат" display="Завантажити сертифікат"/>
    <hyperlink ref="D6" r:id="rId5" tooltip="Завантажити сертифікат" display="Завантажити сертифікат"/>
    <hyperlink ref="D7" r:id="rId6" tooltip="Завантажити сертифікат" display="Завантажити сертифікат"/>
    <hyperlink ref="D8" r:id="rId7" tooltip="Завантажити сертифікат" display="Завантажити сертифікат"/>
    <hyperlink ref="D9" r:id="rId8" tooltip="Завантажити сертифікат" display="Завантажити сертифікат"/>
    <hyperlink ref="D10" r:id="rId9" tooltip="Завантажити сертифікат" display="Завантажити сертифікат"/>
    <hyperlink ref="D11" r:id="rId10" tooltip="Завантажити сертифікат" display="Завантажити сертифікат"/>
    <hyperlink ref="D12" r:id="rId11" tooltip="Завантажити сертифікат" display="Завантажити сертифікат"/>
    <hyperlink ref="D13" r:id="rId12" tooltip="Завантажити сертифікат" display="Завантажити сертифікат"/>
    <hyperlink ref="D14" r:id="rId13" tooltip="Завантажити сертифікат" display="Завантажити сертифікат"/>
    <hyperlink ref="D15" r:id="rId14" tooltip="Завантажити сертифікат" display="Завантажити сертифікат"/>
    <hyperlink ref="D16" r:id="rId15" tooltip="Завантажити сертифікат" display="Завантажити сертифікат"/>
    <hyperlink ref="D17" r:id="rId16" tooltip="Завантажити сертифікат" display="Завантажити сертифікат"/>
    <hyperlink ref="D18" r:id="rId17" tooltip="Завантажити сертифікат" display="Завантажити сертифікат"/>
    <hyperlink ref="D19" r:id="rId18" tooltip="Завантажити сертифікат" display="Завантажити сертифікат"/>
    <hyperlink ref="D20" r:id="rId19" tooltip="Завантажити сертифікат" display="Завантажити сертифікат"/>
    <hyperlink ref="D21" r:id="rId20" tooltip="Завантажити сертифікат" display="Завантажити сертифікат"/>
    <hyperlink ref="D22" r:id="rId21" tooltip="Завантажити сертифікат" display="Завантажити сертифікат"/>
    <hyperlink ref="D23" r:id="rId22" tooltip="Завантажити сертифікат" display="Завантажити сертифікат"/>
    <hyperlink ref="D24" r:id="rId23" tooltip="Завантажити сертифікат" display="Завантажити сертифікат"/>
    <hyperlink ref="D25" r:id="rId24" tooltip="Завантажити сертифікат" display="Завантажити сертифікат"/>
    <hyperlink ref="D26" r:id="rId25" tooltip="Завантажити сертифікат" display="Завантажити сертифікат"/>
    <hyperlink ref="D27" r:id="rId26" tooltip="Завантажити сертифікат" display="Завантажити сертифікат"/>
    <hyperlink ref="D28" r:id="rId27" tooltip="Завантажити сертифікат" display="Завантажити сертифікат"/>
    <hyperlink ref="D29" r:id="rId28" tooltip="Завантажити сертифікат" display="Завантажити сертифікат"/>
    <hyperlink ref="D30" r:id="rId29" tooltip="Завантажити сертифікат" display="Завантажити сертифікат"/>
    <hyperlink ref="D31" r:id="rId30" tooltip="Завантажити сертифікат" display="Завантажити сертифікат"/>
    <hyperlink ref="D32" r:id="rId31" tooltip="Завантажити сертифікат" display="Завантажити сертифікат"/>
    <hyperlink ref="D33" r:id="rId32" tooltip="Завантажити сертифікат" display="Завантажити сертифікат"/>
    <hyperlink ref="D34" r:id="rId33" tooltip="Завантажити сертифікат" display="Завантажити сертифікат"/>
    <hyperlink ref="D35" r:id="rId34" tooltip="Завантажити сертифікат" display="Завантажити сертифікат"/>
    <hyperlink ref="D36" r:id="rId35" tooltip="Завантажити сертифікат" display="Завантажити сертифікат"/>
    <hyperlink ref="D37" r:id="rId36" tooltip="Завантажити сертифікат" display="Завантажити сертифікат"/>
    <hyperlink ref="D38" r:id="rId37" tooltip="Завантажити сертифікат" display="Завантажити сертифікат"/>
    <hyperlink ref="D39" r:id="rId38" tooltip="Завантажити сертифікат" display="Завантажити сертифікат"/>
    <hyperlink ref="D40" r:id="rId39" tooltip="Завантажити сертифікат" display="Завантажити сертифікат"/>
    <hyperlink ref="D41" r:id="rId40" tooltip="Завантажити сертифікат" display="Завантажити сертифікат"/>
    <hyperlink ref="D42" r:id="rId41" tooltip="Завантажити сертифікат" display="Завантажити сертифікат"/>
    <hyperlink ref="D43" r:id="rId42" tooltip="Завантажити сертифікат" display="Завантажити сертифікат"/>
    <hyperlink ref="D44" r:id="rId43" tooltip="Завантажити сертифікат" display="Завантажити сертифікат"/>
    <hyperlink ref="D45" r:id="rId44" tooltip="Завантажити сертифікат" display="Завантажити сертифікат"/>
    <hyperlink ref="D46" r:id="rId45" tooltip="Завантажити сертифікат" display="Завантажити сертифікат"/>
    <hyperlink ref="D47" r:id="rId46" tooltip="Завантажити сертифікат" display="Завантажити сертифікат"/>
    <hyperlink ref="D48" r:id="rId47" tooltip="Завантажити сертифікат" display="Завантажити сертифікат"/>
    <hyperlink ref="D49" r:id="rId48" tooltip="Завантажити сертифікат" display="Завантажити сертифікат"/>
    <hyperlink ref="D50" r:id="rId49" tooltip="Завантажити сертифікат" display="Завантажити сертифікат"/>
    <hyperlink ref="D51" r:id="rId50" tooltip="Завантажити сертифікат" display="Завантажити сертифікат"/>
    <hyperlink ref="D52" r:id="rId51" tooltip="Завантажити сертифікат" display="Завантажити сертифікат"/>
    <hyperlink ref="D53" r:id="rId52" tooltip="Завантажити сертифікат" display="Завантажити сертифікат"/>
    <hyperlink ref="D54" r:id="rId53" tooltip="Завантажити сертифікат" display="Завантажити сертифікат"/>
    <hyperlink ref="D55" r:id="rId54" tooltip="Завантажити сертифікат" display="Завантажити сертифікат"/>
    <hyperlink ref="D56" r:id="rId55" tooltip="Завантажити сертифікат" display="Завантажити сертифікат"/>
    <hyperlink ref="D57" r:id="rId56" tooltip="Завантажити сертифікат" display="Завантажити сертифікат"/>
    <hyperlink ref="D58" r:id="rId57" tooltip="Завантажити сертифікат" display="Завантажити сертифікат"/>
    <hyperlink ref="D59" r:id="rId58" tooltip="Завантажити сертифікат" display="Завантажити сертифікат"/>
    <hyperlink ref="D60" r:id="rId59" tooltip="Завантажити сертифікат" display="Завантажити сертифікат"/>
    <hyperlink ref="D61" r:id="rId60" tooltip="Завантажити сертифікат" display="Завантажити сертифікат"/>
    <hyperlink ref="D62" r:id="rId61" tooltip="Завантажити сертифікат" display="Завантажити сертифікат"/>
    <hyperlink ref="D63" r:id="rId62" tooltip="Завантажити сертифікат" display="Завантажити сертифікат"/>
    <hyperlink ref="D64" r:id="rId63" tooltip="Завантажити сертифікат" display="Завантажити сертифікат"/>
    <hyperlink ref="D65" r:id="rId64" tooltip="Завантажити сертифікат" display="Завантажити сертифікат"/>
    <hyperlink ref="D66" r:id="rId65" tooltip="Завантажити сертифікат" display="Завантажити сертифікат"/>
    <hyperlink ref="D67" r:id="rId66" tooltip="Завантажити сертифікат" display="Завантажити сертифікат"/>
    <hyperlink ref="D68" r:id="rId67" tooltip="Завантажити сертифікат" display="Завантажити сертифікат"/>
    <hyperlink ref="D69" r:id="rId68" tooltip="Завантажити сертифікат" display="Завантажити сертифікат"/>
    <hyperlink ref="D70" r:id="rId69" tooltip="Завантажити сертифікат" display="Завантажити сертифікат"/>
    <hyperlink ref="D71" r:id="rId70" tooltip="Завантажити сертифікат" display="Завантажити сертифікат"/>
    <hyperlink ref="D72" r:id="rId71" tooltip="Завантажити сертифікат" display="Завантажити сертифікат"/>
    <hyperlink ref="D73" r:id="rId72" tooltip="Завантажити сертифікат" display="Завантажити сертифікат"/>
    <hyperlink ref="D74" r:id="rId73" tooltip="Завантажити сертифікат" display="Завантажити сертифікат"/>
    <hyperlink ref="D75" r:id="rId74" tooltip="Завантажити сертифікат" display="Завантажити сертифікат"/>
    <hyperlink ref="D76" r:id="rId75" tooltip="Завантажити сертифікат" display="Завантажити сертифікат"/>
    <hyperlink ref="D77" r:id="rId76" tooltip="Завантажити сертифікат" display="Завантажити сертифікат"/>
    <hyperlink ref="D78" r:id="rId77" tooltip="Завантажити сертифікат" display="Завантажити сертифікат"/>
    <hyperlink ref="D79" r:id="rId78" tooltip="Завантажити сертифікат" display="Завантажити сертифікат"/>
    <hyperlink ref="D80" r:id="rId79" tooltip="Завантажити сертифікат" display="Завантажити сертифікат"/>
    <hyperlink ref="D81" r:id="rId80" tooltip="Завантажити сертифікат" display="Завантажити сертифікат"/>
    <hyperlink ref="D82" r:id="rId81" tooltip="Завантажити сертифікат" display="Завантажити сертифікат"/>
    <hyperlink ref="D83" r:id="rId82" tooltip="Завантажити сертифікат" display="Завантажити сертифікат"/>
    <hyperlink ref="D84" r:id="rId83" tooltip="Завантажити сертифікат" display="Завантажити сертифікат"/>
    <hyperlink ref="D85" r:id="rId84" tooltip="Завантажити сертифікат" display="Завантажити сертифікат"/>
    <hyperlink ref="D86" r:id="rId85" tooltip="Завантажити сертифікат" display="Завантажити сертифікат"/>
    <hyperlink ref="D87" r:id="rId86" tooltip="Завантажити сертифікат" display="Завантажити сертифікат"/>
    <hyperlink ref="D88" r:id="rId87" tooltip="Завантажити сертифікат" display="Завантажити сертифікат"/>
    <hyperlink ref="D89" r:id="rId88" tooltip="Завантажити сертифікат" display="Завантажити сертифікат"/>
    <hyperlink ref="D90" r:id="rId89" tooltip="Завантажити сертифікат" display="Завантажити сертифікат"/>
    <hyperlink ref="D91" r:id="rId90" tooltip="Завантажити сертифікат" display="Завантажити сертифікат"/>
    <hyperlink ref="D92" r:id="rId91" tooltip="Завантажити сертифікат" display="Завантажити сертифікат"/>
    <hyperlink ref="D93" r:id="rId92" tooltip="Завантажити сертифікат" display="Завантажити сертифікат"/>
    <hyperlink ref="D94" r:id="rId93" tooltip="Завантажити сертифікат" display="Завантажити сертифікат"/>
    <hyperlink ref="D95" r:id="rId94" tooltip="Завантажити сертифікат" display="Завантажити сертифікат"/>
    <hyperlink ref="D96" r:id="rId95" tooltip="Завантажити сертифікат" display="Завантажити сертифікат"/>
    <hyperlink ref="D97" r:id="rId96" tooltip="Завантажити сертифікат" display="Завантажити сертифікат"/>
    <hyperlink ref="D98" r:id="rId97" tooltip="Завантажити сертифікат" display="Завантажити сертифікат"/>
    <hyperlink ref="D99" r:id="rId98" tooltip="Завантажити сертифікат" display="Завантажити сертифікат"/>
    <hyperlink ref="D100" r:id="rId99" tooltip="Завантажити сертифікат" display="Завантажити сертифікат"/>
    <hyperlink ref="D101" r:id="rId100" tooltip="Завантажити сертифікат" display="Завантажити сертифікат"/>
    <hyperlink ref="D102" r:id="rId101" tooltip="Завантажити сертифікат" display="Завантажити сертифікат"/>
    <hyperlink ref="D103" r:id="rId102" tooltip="Завантажити сертифікат" display="Завантажити сертифікат"/>
    <hyperlink ref="D104" r:id="rId103" tooltip="Завантажити сертифікат" display="Завантажити сертифікат"/>
    <hyperlink ref="D105" r:id="rId104" tooltip="Завантажити сертифікат" display="Завантажити сертифікат"/>
    <hyperlink ref="D106" r:id="rId105" tooltip="Завантажити сертифікат" display="Завантажити сертифікат"/>
    <hyperlink ref="D107" r:id="rId106" tooltip="Завантажити сертифікат" display="Завантажити сертифікат"/>
    <hyperlink ref="D108" r:id="rId107" tooltip="Завантажити сертифікат" display="Завантажити сертифікат"/>
    <hyperlink ref="D109" r:id="rId108" tooltip="Завантажити сертифікат" display="Завантажити сертифікат"/>
    <hyperlink ref="D110" r:id="rId109" tooltip="Завантажити сертифікат" display="Завантажити сертифікат"/>
    <hyperlink ref="D111" r:id="rId110" tooltip="Завантажити сертифікат" display="Завантажити сертифікат"/>
    <hyperlink ref="D112" r:id="rId111" tooltip="Завантажити сертифікат" display="Завантажити сертифікат"/>
    <hyperlink ref="D113" r:id="rId112" tooltip="Завантажити сертифікат" display="Завантажити сертифікат"/>
    <hyperlink ref="D114" r:id="rId113" tooltip="Завантажити сертифікат" display="Завантажити сертифікат"/>
    <hyperlink ref="D115" r:id="rId114" tooltip="Завантажити сертифікат" display="Завантажити сертифікат"/>
    <hyperlink ref="D116" r:id="rId115" tooltip="Завантажити сертифікат" display="Завантажити сертифікат"/>
    <hyperlink ref="D117" r:id="rId116" tooltip="Завантажити сертифікат" display="Завантажити сертифікат"/>
    <hyperlink ref="D118" r:id="rId117" tooltip="Завантажити сертифікат" display="Завантажити сертифікат"/>
    <hyperlink ref="D119" r:id="rId118" tooltip="Завантажити сертифікат" display="Завантажити сертифікат"/>
    <hyperlink ref="D120" r:id="rId119" tooltip="Завантажити сертифікат" display="Завантажити сертифікат"/>
    <hyperlink ref="D121" r:id="rId120" tooltip="Завантажити сертифікат" display="Завантажити сертифікат"/>
    <hyperlink ref="D122" r:id="rId121" tooltip="Завантажити сертифікат" display="Завантажити сертифікат"/>
    <hyperlink ref="D123" r:id="rId122" tooltip="Завантажити сертифікат" display="Завантажити сертифікат"/>
    <hyperlink ref="D124" r:id="rId123" tooltip="Завантажити сертифікат" display="Завантажити сертифікат"/>
    <hyperlink ref="D125" r:id="rId124" tooltip="Завантажити сертифікат" display="Завантажити сертифікат"/>
    <hyperlink ref="D126" r:id="rId125" tooltip="Завантажити сертифікат" display="Завантажити сертифікат"/>
    <hyperlink ref="D127" r:id="rId126" tooltip="Завантажити сертифікат" display="Завантажити сертифікат"/>
    <hyperlink ref="D128" r:id="rId127" tooltip="Завантажити сертифікат" display="Завантажити сертифікат"/>
    <hyperlink ref="D129" r:id="rId128" tooltip="Завантажити сертифікат" display="Завантажити сертифікат"/>
    <hyperlink ref="D130" r:id="rId129" tooltip="Завантажити сертифікат" display="Завантажити сертифікат"/>
    <hyperlink ref="D131" r:id="rId130" tooltip="Завантажити сертифікат" display="Завантажити сертифікат"/>
    <hyperlink ref="D132" r:id="rId131" tooltip="Завантажити сертифікат" display="Завантажити сертифікат"/>
    <hyperlink ref="D133" r:id="rId132" tooltip="Завантажити сертифікат" display="Завантажити сертифікат"/>
    <hyperlink ref="D134" r:id="rId133" tooltip="Завантажити сертифікат" display="Завантажити сертифікат"/>
    <hyperlink ref="D135" r:id="rId134" tooltip="Завантажити сертифікат" display="Завантажити сертифікат"/>
    <hyperlink ref="D136" r:id="rId135" tooltip="Завантажити сертифікат" display="Завантажити сертифікат"/>
    <hyperlink ref="D137" r:id="rId136" tooltip="Завантажити сертифікат" display="Завантажити сертифікат"/>
    <hyperlink ref="D138" r:id="rId137" tooltip="Завантажити сертифікат" display="Завантажити сертифікат"/>
    <hyperlink ref="D139" r:id="rId138" tooltip="Завантажити сертифікат" display="Завантажити сертифікат"/>
    <hyperlink ref="D140" r:id="rId139" tooltip="Завантажити сертифікат" display="Завантажити сертифікат"/>
    <hyperlink ref="D141" r:id="rId140" tooltip="Завантажити сертифікат" display="Завантажити сертифікат"/>
    <hyperlink ref="D142" r:id="rId141" tooltip="Завантажити сертифікат" display="Завантажити сертифікат"/>
    <hyperlink ref="D143" r:id="rId142" tooltip="Завантажити сертифікат" display="Завантажити сертифікат"/>
    <hyperlink ref="D144" r:id="rId143" tooltip="Завантажити сертифікат" display="Завантажити сертифікат"/>
    <hyperlink ref="D145" r:id="rId144" tooltip="Завантажити сертифікат" display="Завантажити сертифікат"/>
    <hyperlink ref="D146" r:id="rId145" tooltip="Завантажити сертифікат" display="Завантажити сертифікат"/>
    <hyperlink ref="D147" r:id="rId146" tooltip="Завантажити сертифікат" display="Завантажити сертифікат"/>
    <hyperlink ref="D148" r:id="rId147" tooltip="Завантажити сертифікат" display="Завантажити сертифікат"/>
    <hyperlink ref="D149" r:id="rId148" tooltip="Завантажити сертифікат" display="Завантажити сертифікат"/>
    <hyperlink ref="D150" r:id="rId149" tooltip="Завантажити сертифікат" display="Завантажити сертифікат"/>
    <hyperlink ref="D151" r:id="rId150" tooltip="Завантажити сертифікат" display="Завантажити сертифікат"/>
    <hyperlink ref="D152" r:id="rId151" tooltip="Завантажити сертифікат" display="Завантажити сертифікат"/>
    <hyperlink ref="D153" r:id="rId152" tooltip="Завантажити сертифікат" display="Завантажити сертифікат"/>
    <hyperlink ref="D154" r:id="rId153" tooltip="Завантажити сертифікат" display="Завантажити сертифікат"/>
    <hyperlink ref="D155" r:id="rId154" tooltip="Завантажити сертифікат" display="Завантажити сертифікат"/>
    <hyperlink ref="D156" r:id="rId155" tooltip="Завантажити сертифікат" display="Завантажити сертифікат"/>
    <hyperlink ref="D157" r:id="rId156" tooltip="Завантажити сертифікат" display="Завантажити сертифікат"/>
    <hyperlink ref="D158" r:id="rId157" tooltip="Завантажити сертифікат" display="Завантажити сертифікат"/>
    <hyperlink ref="D159" r:id="rId158" tooltip="Завантажити сертифікат" display="Завантажити сертифікат"/>
    <hyperlink ref="D160" r:id="rId159" tooltip="Завантажити сертифікат" display="Завантажити сертифікат"/>
    <hyperlink ref="D161" r:id="rId160" tooltip="Завантажити сертифікат" display="Завантажити сертифікат"/>
    <hyperlink ref="D162" r:id="rId161" tooltip="Завантажити сертифікат" display="Завантажити сертифікат"/>
    <hyperlink ref="D163" r:id="rId162" tooltip="Завантажити сертифікат" display="Завантажити сертифікат"/>
    <hyperlink ref="D164" r:id="rId163" tooltip="Завантажити сертифікат" display="Завантажити сертифікат"/>
    <hyperlink ref="D165" r:id="rId164" tooltip="Завантажити сертифікат" display="Завантажити сертифікат"/>
    <hyperlink ref="D166" r:id="rId165" tooltip="Завантажити сертифікат" display="Завантажити сертифікат"/>
    <hyperlink ref="D167" r:id="rId166" tooltip="Завантажити сертифікат" display="Завантажити сертифікат"/>
    <hyperlink ref="D168" r:id="rId167" tooltip="Завантажити сертифікат" display="Завантажити сертифікат"/>
    <hyperlink ref="D169" r:id="rId168" tooltip="Завантажити сертифікат" display="Завантажити сертифікат"/>
    <hyperlink ref="D170" r:id="rId169" tooltip="Завантажити сертифікат" display="Завантажити сертифікат"/>
    <hyperlink ref="D171" r:id="rId170" tooltip="Завантажити сертифікат" display="Завантажити сертифікат"/>
    <hyperlink ref="D172" r:id="rId171" tooltip="Завантажити сертифікат" display="Завантажити сертифікат"/>
    <hyperlink ref="D173" r:id="rId172" tooltip="Завантажити сертифікат" display="Завантажити сертифікат"/>
    <hyperlink ref="D174" r:id="rId173" tooltip="Завантажити сертифікат" display="Завантажити сертифікат"/>
    <hyperlink ref="D175" r:id="rId174" tooltip="Завантажити сертифікат" display="Завантажити сертифікат"/>
    <hyperlink ref="D176" r:id="rId175" tooltip="Завантажити сертифікат" display="Завантажити сертифікат"/>
    <hyperlink ref="D177" r:id="rId176" tooltip="Завантажити сертифікат" display="Завантажити сертифікат"/>
    <hyperlink ref="D178" r:id="rId177" tooltip="Завантажити сертифікат" display="Завантажити сертифікат"/>
    <hyperlink ref="D179" r:id="rId178" tooltip="Завантажити сертифікат" display="Завантажити сертифікат"/>
    <hyperlink ref="D180" r:id="rId179" tooltip="Завантажити сертифікат" display="Завантажити сертифікат"/>
    <hyperlink ref="D181" r:id="rId180" tooltip="Завантажити сертифікат" display="Завантажити сертифікат"/>
    <hyperlink ref="D182" r:id="rId181" tooltip="Завантажити сертифікат" display="Завантажити сертифікат"/>
    <hyperlink ref="D183" r:id="rId182" tooltip="Завантажити сертифікат" display="Завантажити сертифікат"/>
    <hyperlink ref="D184" r:id="rId183" tooltip="Завантажити сертифікат" display="Завантажити сертифікат"/>
    <hyperlink ref="D185" r:id="rId184" tooltip="Завантажити сертифікат" display="Завантажити сертифікат"/>
    <hyperlink ref="D186" r:id="rId185" tooltip="Завантажити сертифікат" display="Завантажити сертифікат"/>
    <hyperlink ref="D187" r:id="rId186" tooltip="Завантажити сертифікат" display="Завантажити сертифікат"/>
    <hyperlink ref="D188" r:id="rId187" tooltip="Завантажити сертифікат" display="Завантажити сертифікат"/>
    <hyperlink ref="D189" r:id="rId188" tooltip="Завантажити сертифікат" display="Завантажити сертифікат"/>
    <hyperlink ref="D190" r:id="rId189" tooltip="Завантажити сертифікат" display="Завантажити сертифікат"/>
    <hyperlink ref="D191" r:id="rId190" tooltip="Завантажити сертифікат" display="Завантажити сертифікат"/>
    <hyperlink ref="D192" r:id="rId191" tooltip="Завантажити сертифікат" display="Завантажити сертифікат"/>
    <hyperlink ref="D193" r:id="rId192" tooltip="Завантажити сертифікат" display="Завантажити сертифікат"/>
    <hyperlink ref="D194" r:id="rId193" tooltip="Завантажити сертифікат" display="Завантажити сертифікат"/>
    <hyperlink ref="D195" r:id="rId194" tooltip="Завантажити сертифікат" display="Завантажити сертифікат"/>
    <hyperlink ref="D196" r:id="rId195" tooltip="Завантажити сертифікат" display="Завантажити сертифікат"/>
    <hyperlink ref="D197" r:id="rId196" tooltip="Завантажити сертифікат" display="Завантажити сертифікат"/>
    <hyperlink ref="D198" r:id="rId197" tooltip="Завантажити сертифікат" display="Завантажити сертифікат"/>
    <hyperlink ref="D199" r:id="rId198" tooltip="Завантажити сертифікат" display="Завантажити сертифікат"/>
    <hyperlink ref="D200" r:id="rId199" tooltip="Завантажити сертифікат" display="Завантажити сертифікат"/>
    <hyperlink ref="D201" r:id="rId200" tooltip="Завантажити сертифікат" display="Завантажити сертифікат"/>
    <hyperlink ref="D202" r:id="rId201" tooltip="Завантажити сертифікат" display="Завантажити сертифікат"/>
    <hyperlink ref="D203" r:id="rId202" tooltip="Завантажити сертифікат" display="Завантажити сертифікат"/>
    <hyperlink ref="D204" r:id="rId203" tooltip="Завантажити сертифікат" display="Завантажити сертифікат"/>
    <hyperlink ref="D205" r:id="rId204" tooltip="Завантажити сертифікат" display="Завантажити сертифікат"/>
    <hyperlink ref="D206" r:id="rId205" tooltip="Завантажити сертифікат" display="Завантажити сертифікат"/>
    <hyperlink ref="D207" r:id="rId206" tooltip="Завантажити сертифікат" display="Завантажити сертифікат"/>
    <hyperlink ref="D208" r:id="rId207" tooltip="Завантажити сертифікат" display="Завантажити сертифікат"/>
    <hyperlink ref="D209" r:id="rId208" tooltip="Завантажити сертифікат" display="Завантажити сертифікат"/>
    <hyperlink ref="D210" r:id="rId209" tooltip="Завантажити сертифікат" display="Завантажити сертифікат"/>
    <hyperlink ref="D211" r:id="rId210" tooltip="Завантажити сертифікат" display="Завантажити сертифікат"/>
    <hyperlink ref="D212" r:id="rId211" tooltip="Завантажити сертифікат" display="Завантажити сертифікат"/>
    <hyperlink ref="D213" r:id="rId212" tooltip="Завантажити сертифікат" display="Завантажити сертифікат"/>
    <hyperlink ref="D214" r:id="rId213" tooltip="Завантажити сертифікат" display="Завантажити сертифікат"/>
    <hyperlink ref="D215" r:id="rId214" tooltip="Завантажити сертифікат" display="Завантажити сертифікат"/>
    <hyperlink ref="D216" r:id="rId215" tooltip="Завантажити сертифікат" display="Завантажити сертифікат"/>
    <hyperlink ref="D217" r:id="rId216" tooltip="Завантажити сертифікат" display="Завантажити сертифікат"/>
    <hyperlink ref="D218" r:id="rId217" tooltip="Завантажити сертифікат" display="Завантажити сертифікат"/>
    <hyperlink ref="D219" r:id="rId218" tooltip="Завантажити сертифікат" display="Завантажити сертифікат"/>
    <hyperlink ref="D220" r:id="rId219" tooltip="Завантажити сертифікат" display="Завантажити сертифікат"/>
    <hyperlink ref="D221" r:id="rId220" tooltip="Завантажити сертифікат" display="Завантажити сертифікат"/>
    <hyperlink ref="D222" r:id="rId221" tooltip="Завантажити сертифікат" display="Завантажити сертифікат"/>
    <hyperlink ref="D223" r:id="rId222" tooltip="Завантажити сертифікат" display="Завантажити сертифікат"/>
    <hyperlink ref="D224" r:id="rId223" tooltip="Завантажити сертифікат" display="Завантажити сертифікат"/>
    <hyperlink ref="D225" r:id="rId224" tooltip="Завантажити сертифікат" display="Завантажити сертифікат"/>
    <hyperlink ref="D226" r:id="rId225" tooltip="Завантажити сертифікат" display="Завантажити сертифікат"/>
    <hyperlink ref="D227" r:id="rId226" tooltip="Завантажити сертифікат" display="Завантажити сертифікат"/>
    <hyperlink ref="D228" r:id="rId227" tooltip="Завантажити сертифікат" display="Завантажити сертифікат"/>
    <hyperlink ref="D229" r:id="rId228" tooltip="Завантажити сертифікат" display="Завантажити сертифікат"/>
    <hyperlink ref="D230" r:id="rId229" tooltip="Завантажити сертифікат" display="Завантажити сертифікат"/>
    <hyperlink ref="D231" r:id="rId230" tooltip="Завантажити сертифікат" display="Завантажити сертифікат"/>
    <hyperlink ref="D232" r:id="rId231" tooltip="Завантажити сертифікат" display="Завантажити сертифікат"/>
    <hyperlink ref="D233" r:id="rId232" tooltip="Завантажити сертифікат" display="Завантажити сертифікат"/>
    <hyperlink ref="D234" r:id="rId233" tooltip="Завантажити сертифікат" display="Завантажити сертифікат"/>
    <hyperlink ref="D235" r:id="rId234" tooltip="Завантажити сертифікат" display="Завантажити сертифікат"/>
    <hyperlink ref="D236" r:id="rId235" tooltip="Завантажити сертифікат" display="Завантажити сертифікат"/>
    <hyperlink ref="D237" r:id="rId236" tooltip="Завантажити сертифікат" display="Завантажити сертифікат"/>
    <hyperlink ref="D238" r:id="rId237" tooltip="Завантажити сертифікат" display="Завантажити сертифікат"/>
    <hyperlink ref="D239" r:id="rId238" tooltip="Завантажити сертифікат" display="Завантажити сертифікат"/>
    <hyperlink ref="D240" r:id="rId239" tooltip="Завантажити сертифікат" display="Завантажити сертифікат"/>
    <hyperlink ref="D241" r:id="rId240" tooltip="Завантажити сертифікат" display="Завантажити сертифікат"/>
    <hyperlink ref="D242" r:id="rId241" tooltip="Завантажити сертифікат" display="Завантажити сертифікат"/>
    <hyperlink ref="D243" r:id="rId242" tooltip="Завантажити сертифікат" display="Завантажити сертифікат"/>
    <hyperlink ref="D244" r:id="rId243" tooltip="Завантажити сертифікат" display="Завантажити сертифікат"/>
    <hyperlink ref="D245" r:id="rId244" tooltip="Завантажити сертифікат" display="Завантажити сертифікат"/>
    <hyperlink ref="D246" r:id="rId245" tooltip="Завантажити сертифікат" display="Завантажити сертифікат"/>
    <hyperlink ref="D247" r:id="rId246" tooltip="Завантажити сертифікат" display="Завантажити сертифікат"/>
    <hyperlink ref="D248" r:id="rId247" tooltip="Завантажити сертифікат" display="Завантажити сертифікат"/>
    <hyperlink ref="D249" r:id="rId248" tooltip="Завантажити сертифікат" display="Завантажити сертифікат"/>
    <hyperlink ref="D250" r:id="rId249" tooltip="Завантажити сертифікат" display="Завантажити сертифікат"/>
    <hyperlink ref="D251" r:id="rId250" tooltip="Завантажити сертифікат" display="Завантажити сертифікат"/>
    <hyperlink ref="D252" r:id="rId251" tooltip="Завантажити сертифікат" display="Завантажити сертифікат"/>
    <hyperlink ref="D253" r:id="rId252" tooltip="Завантажити сертифікат" display="Завантажити сертифікат"/>
    <hyperlink ref="D254" r:id="rId253" tooltip="Завантажити сертифікат" display="Завантажити сертифікат"/>
    <hyperlink ref="D255" r:id="rId254" tooltip="Завантажити сертифікат" display="Завантажити сертифікат"/>
    <hyperlink ref="D256" r:id="rId255" tooltip="Завантажити сертифікат" display="Завантажити сертифікат"/>
    <hyperlink ref="D257" r:id="rId256" tooltip="Завантажити сертифікат" display="Завантажити сертифікат"/>
    <hyperlink ref="D258" r:id="rId257" tooltip="Завантажити сертифікат" display="Завантажити сертифікат"/>
    <hyperlink ref="D259" r:id="rId258" tooltip="Завантажити сертифікат" display="Завантажити сертифікат"/>
    <hyperlink ref="D260" r:id="rId259" tooltip="Завантажити сертифікат" display="Завантажити сертифікат"/>
    <hyperlink ref="D261" r:id="rId260" tooltip="Завантажити сертифікат" display="Завантажити сертифікат"/>
    <hyperlink ref="D262" r:id="rId261" tooltip="Завантажити сертифікат" display="Завантажити сертифікат"/>
    <hyperlink ref="D263" r:id="rId262" tooltip="Завантажити сертифікат" display="Завантажити сертифікат"/>
    <hyperlink ref="D264" r:id="rId263" tooltip="Завантажити сертифікат" display="Завантажити сертифікат"/>
    <hyperlink ref="D265" r:id="rId264" tooltip="Завантажити сертифікат" display="Завантажити сертифікат"/>
    <hyperlink ref="D266" r:id="rId265" tooltip="Завантажити сертифікат" display="Завантажити сертифікат"/>
    <hyperlink ref="D267" r:id="rId266" tooltip="Завантажити сертифікат" display="Завантажити сертифікат"/>
    <hyperlink ref="D268" r:id="rId267" tooltip="Завантажити сертифікат" display="Завантажити сертифікат"/>
    <hyperlink ref="D269" r:id="rId268" tooltip="Завантажити сертифікат" display="Завантажити сертифікат"/>
    <hyperlink ref="D270" r:id="rId269" tooltip="Завантажити сертифікат" display="Завантажити сертифікат"/>
    <hyperlink ref="D271" r:id="rId270" tooltip="Завантажити сертифікат" display="Завантажити сертифікат"/>
    <hyperlink ref="D272" r:id="rId271" tooltip="Завантажити сертифікат" display="Завантажити сертифікат"/>
    <hyperlink ref="D273" r:id="rId272" tooltip="Завантажити сертифікат" display="Завантажити сертифікат"/>
    <hyperlink ref="D274" r:id="rId273" tooltip="Завантажити сертифікат" display="Завантажити сертифікат"/>
    <hyperlink ref="D275" r:id="rId274" tooltip="Завантажити сертифікат" display="Завантажити сертифікат"/>
    <hyperlink ref="D276" r:id="rId275" tooltip="Завантажити сертифікат" display="Завантажити сертифікат"/>
    <hyperlink ref="D277" r:id="rId276" tooltip="Завантажити сертифікат" display="Завантажити сертифікат"/>
    <hyperlink ref="D278" r:id="rId277" tooltip="Завантажити сертифікат" display="Завантажити сертифікат"/>
    <hyperlink ref="D279" r:id="rId278" tooltip="Завантажити сертифікат" display="Завантажити сертифікат"/>
    <hyperlink ref="D280" r:id="rId279" tooltip="Завантажити сертифікат" display="Завантажити сертифікат"/>
    <hyperlink ref="D281" r:id="rId280" tooltip="Завантажити сертифікат" display="Завантажити сертифікат"/>
    <hyperlink ref="D282" r:id="rId281" tooltip="Завантажити сертифікат" display="Завантажити сертифікат"/>
    <hyperlink ref="D283" r:id="rId282" tooltip="Завантажити сертифікат" display="Завантажити сертифікат"/>
    <hyperlink ref="D284" r:id="rId283" tooltip="Завантажити сертифікат" display="Завантажити сертифікат"/>
    <hyperlink ref="D285" r:id="rId284" tooltip="Завантажити сертифікат" display="Завантажити сертифікат"/>
    <hyperlink ref="D286" r:id="rId285" tooltip="Завантажити сертифікат" display="Завантажити сертифікат"/>
    <hyperlink ref="D287" r:id="rId286" tooltip="Завантажити сертифікат" display="Завантажити сертифікат"/>
    <hyperlink ref="D288" r:id="rId287" tooltip="Завантажити сертифікат" display="Завантажити сертифікат"/>
    <hyperlink ref="D289" r:id="rId288" tooltip="Завантажити сертифікат" display="Завантажити сертифікат"/>
    <hyperlink ref="D290" r:id="rId289" tooltip="Завантажити сертифікат" display="Завантажити сертифікат"/>
    <hyperlink ref="D291" r:id="rId290" tooltip="Завантажити сертифікат" display="Завантажити сертифікат"/>
    <hyperlink ref="D292" r:id="rId291" tooltip="Завантажити сертифікат" display="Завантажити сертифікат"/>
    <hyperlink ref="D293" r:id="rId292" tooltip="Завантажити сертифікат" display="Завантажити сертифікат"/>
    <hyperlink ref="D294" r:id="rId293" tooltip="Завантажити сертифікат" display="Завантажити сертифікат"/>
    <hyperlink ref="D295" r:id="rId294" tooltip="Завантажити сертифікат" display="Завантажити сертифікат"/>
    <hyperlink ref="D296" r:id="rId295" tooltip="Завантажити сертифікат" display="Завантажити сертифікат"/>
    <hyperlink ref="D297" r:id="rId296" tooltip="Завантажити сертифікат" display="Завантажити сертифікат"/>
    <hyperlink ref="D298" r:id="rId297" tooltip="Завантажити сертифікат" display="Завантажити сертифікат"/>
    <hyperlink ref="D299" r:id="rId298" tooltip="Завантажити сертифікат" display="Завантажити сертифікат"/>
    <hyperlink ref="D300" r:id="rId299" tooltip="Завантажити сертифікат" display="Завантажити сертифікат"/>
    <hyperlink ref="D301" r:id="rId300" tooltip="Завантажити сертифікат" display="Завантажити сертифікат"/>
    <hyperlink ref="D302" r:id="rId301" tooltip="Завантажити сертифікат" display="Завантажити сертифікат"/>
    <hyperlink ref="D303" r:id="rId302" tooltip="Завантажити сертифікат" display="Завантажити сертифікат"/>
    <hyperlink ref="D304" r:id="rId303" tooltip="Завантажити сертифікат" display="Завантажити сертифікат"/>
    <hyperlink ref="D305" r:id="rId304" tooltip="Завантажити сертифікат" display="Завантажити сертифікат"/>
    <hyperlink ref="D306" r:id="rId305" tooltip="Завантажити сертифікат" display="Завантажити сертифікат"/>
    <hyperlink ref="D307" r:id="rId306" tooltip="Завантажити сертифікат" display="Завантажити сертифікат"/>
    <hyperlink ref="D308" r:id="rId307" tooltip="Завантажити сертифікат" display="Завантажити сертифікат"/>
    <hyperlink ref="D309" r:id="rId308" tooltip="Завантажити сертифікат" display="Завантажити сертифікат"/>
    <hyperlink ref="D310" r:id="rId309" tooltip="Завантажити сертифікат" display="Завантажити сертифікат"/>
    <hyperlink ref="D311" r:id="rId310" tooltip="Завантажити сертифікат" display="Завантажити сертифікат"/>
    <hyperlink ref="D312" r:id="rId311" tooltip="Завантажити сертифікат" display="Завантажити сертифікат"/>
    <hyperlink ref="D313" r:id="rId312" tooltip="Завантажити сертифікат" display="Завантажити сертифікат"/>
    <hyperlink ref="D314" r:id="rId313" tooltip="Завантажити сертифікат" display="Завантажити сертифікат"/>
    <hyperlink ref="D315" r:id="rId314" tooltip="Завантажити сертифікат" display="Завантажити сертифікат"/>
    <hyperlink ref="D316" r:id="rId315" tooltip="Завантажити сертифікат" display="Завантажити сертифікат"/>
    <hyperlink ref="D317" r:id="rId316" tooltip="Завантажити сертифікат" display="Завантажити сертифікат"/>
    <hyperlink ref="D318" r:id="rId317" tooltip="Завантажити сертифікат" display="Завантажити сертифікат"/>
    <hyperlink ref="D319" r:id="rId318" tooltip="Завантажити сертифікат" display="Завантажити сертифікат"/>
    <hyperlink ref="D320" r:id="rId319" tooltip="Завантажити сертифікат" display="Завантажити сертифікат"/>
    <hyperlink ref="D321" r:id="rId320" tooltip="Завантажити сертифікат" display="Завантажити сертифікат"/>
    <hyperlink ref="D322" r:id="rId321" tooltip="Завантажити сертифікат" display="Завантажити сертифікат"/>
    <hyperlink ref="D323" r:id="rId322" tooltip="Завантажити сертифікат" display="Завантажити сертифікат"/>
    <hyperlink ref="D324" r:id="rId323" tooltip="Завантажити сертифікат" display="Завантажити сертифікат"/>
    <hyperlink ref="D325" r:id="rId324" tooltip="Завантажити сертифікат" display="Завантажити сертифікат"/>
    <hyperlink ref="D326" r:id="rId325" tooltip="Завантажити сертифікат" display="Завантажити сертифікат"/>
    <hyperlink ref="D327" r:id="rId326" tooltip="Завантажити сертифікат" display="Завантажити сертифікат"/>
    <hyperlink ref="D328" r:id="rId327" tooltip="Завантажити сертифікат" display="Завантажити сертифікат"/>
    <hyperlink ref="D329" r:id="rId328" tooltip="Завантажити сертифікат" display="Завантажити сертифікат"/>
    <hyperlink ref="D330" r:id="rId329" tooltip="Завантажити сертифікат" display="Завантажити сертифікат"/>
    <hyperlink ref="D331" r:id="rId330" tooltip="Завантажити сертифікат" display="Завантажити сертифікат"/>
    <hyperlink ref="D332" r:id="rId331" tooltip="Завантажити сертифікат" display="Завантажити сертифікат"/>
    <hyperlink ref="D333" r:id="rId332" tooltip="Завантажити сертифікат" display="Завантажити сертифікат"/>
    <hyperlink ref="D334" r:id="rId333" tooltip="Завантажити сертифікат" display="Завантажити сертифікат"/>
    <hyperlink ref="D335" r:id="rId334" tooltip="Завантажити сертифікат" display="Завантажити сертифікат"/>
    <hyperlink ref="D336" r:id="rId335" tooltip="Завантажити сертифікат" display="Завантажити сертифікат"/>
    <hyperlink ref="D337" r:id="rId336" tooltip="Завантажити сертифікат" display="Завантажити сертифікат"/>
    <hyperlink ref="D338" r:id="rId337" tooltip="Завантажити сертифікат" display="Завантажити сертифікат"/>
    <hyperlink ref="D339" r:id="rId338" tooltip="Завантажити сертифікат" display="Завантажити сертифікат"/>
    <hyperlink ref="D340" r:id="rId339" tooltip="Завантажити сертифікат" display="Завантажити сертифікат"/>
    <hyperlink ref="D341" r:id="rId340" tooltip="Завантажити сертифікат" display="Завантажити сертифікат"/>
    <hyperlink ref="D342" r:id="rId341" tooltip="Завантажити сертифікат" display="Завантажити сертифікат"/>
    <hyperlink ref="D343" r:id="rId342" tooltip="Завантажити сертифікат" display="Завантажити сертифікат"/>
    <hyperlink ref="D344" r:id="rId343" tooltip="Завантажити сертифікат" display="Завантажити сертифікат"/>
    <hyperlink ref="D345" r:id="rId344" tooltip="Завантажити сертифікат" display="Завантажити сертифікат"/>
    <hyperlink ref="D346" r:id="rId345" tooltip="Завантажити сертифікат" display="Завантажити сертифікат"/>
    <hyperlink ref="D347" r:id="rId346" tooltip="Завантажити сертифікат" display="Завантажити сертифікат"/>
    <hyperlink ref="D348" r:id="rId347" tooltip="Завантажити сертифікат" display="Завантажити сертифікат"/>
    <hyperlink ref="D349" r:id="rId348" tooltip="Завантажити сертифікат" display="Завантажити сертифікат"/>
    <hyperlink ref="D350" r:id="rId349" tooltip="Завантажити сертифікат" display="Завантажити сертифікат"/>
    <hyperlink ref="D351" r:id="rId350" tooltip="Завантажити сертифікат" display="Завантажити сертифікат"/>
    <hyperlink ref="D352" r:id="rId351" tooltip="Завантажити сертифікат" display="Завантажити сертифікат"/>
    <hyperlink ref="D353" r:id="rId352" tooltip="Завантажити сертифікат" display="Завантажити сертифікат"/>
    <hyperlink ref="D354" r:id="rId353" tooltip="Завантажити сертифікат" display="Завантажити сертифікат"/>
    <hyperlink ref="D355" r:id="rId354" tooltip="Завантажити сертифікат" display="Завантажити сертифікат"/>
    <hyperlink ref="D356" r:id="rId355" tooltip="Завантажити сертифікат" display="Завантажити сертифікат"/>
    <hyperlink ref="D357" r:id="rId356" tooltip="Завантажити сертифікат" display="Завантажити сертифікат"/>
    <hyperlink ref="D358" r:id="rId357" tooltip="Завантажити сертифікат" display="Завантажити сертифікат"/>
    <hyperlink ref="D359" r:id="rId358" tooltip="Завантажити сертифікат" display="Завантажити сертифікат"/>
    <hyperlink ref="D360" r:id="rId359" tooltip="Завантажити сертифікат" display="Завантажити сертифікат"/>
    <hyperlink ref="D361" r:id="rId360" tooltip="Завантажити сертифікат" display="Завантажити сертифікат"/>
    <hyperlink ref="D362" r:id="rId361" tooltip="Завантажити сертифікат" display="Завантажити сертифікат"/>
    <hyperlink ref="D363" r:id="rId362" tooltip="Завантажити сертифікат" display="Завантажити сертифікат"/>
    <hyperlink ref="D364" r:id="rId363" tooltip="Завантажити сертифікат" display="Завантажити сертифікат"/>
    <hyperlink ref="D365" r:id="rId364" tooltip="Завантажити сертифікат" display="Завантажити сертифікат"/>
    <hyperlink ref="D366" r:id="rId365" tooltip="Завантажити сертифікат" display="Завантажити сертифікат"/>
    <hyperlink ref="D367" r:id="rId366" tooltip="Завантажити сертифікат" display="Завантажити сертифікат"/>
    <hyperlink ref="D368" r:id="rId367" tooltip="Завантажити сертифікат" display="Завантажити сертифікат"/>
    <hyperlink ref="D369" r:id="rId368" tooltip="Завантажити сертифікат" display="Завантажити сертифікат"/>
    <hyperlink ref="D370" r:id="rId369" tooltip="Завантажити сертифікат" display="Завантажити сертифікат"/>
    <hyperlink ref="D371" r:id="rId370" tooltip="Завантажити сертифікат" display="Завантажити сертифікат"/>
    <hyperlink ref="D372" r:id="rId371" tooltip="Завантажити сертифікат" display="Завантажити сертифікат"/>
    <hyperlink ref="D373" r:id="rId372" tooltip="Завантажити сертифікат" display="Завантажити сертифікат"/>
    <hyperlink ref="D374" r:id="rId373" tooltip="Завантажити сертифікат" display="Завантажити сертифікат"/>
    <hyperlink ref="D375" r:id="rId374" tooltip="Завантажити сертифікат" display="Завантажити сертифікат"/>
    <hyperlink ref="D376" r:id="rId375" tooltip="Завантажити сертифікат" display="Завантажити сертифікат"/>
    <hyperlink ref="D377" r:id="rId376" tooltip="Завантажити сертифікат" display="Завантажити сертифікат"/>
    <hyperlink ref="D378" r:id="rId377" tooltip="Завантажити сертифікат" display="Завантажити сертифікат"/>
    <hyperlink ref="D379" r:id="rId378" tooltip="Завантажити сертифікат" display="Завантажити сертифікат"/>
    <hyperlink ref="D380" r:id="rId379" tooltip="Завантажити сертифікат" display="Завантажити сертифікат"/>
    <hyperlink ref="D381" r:id="rId380" tooltip="Завантажити сертифікат" display="Завантажити сертифікат"/>
    <hyperlink ref="D382" r:id="rId381" tooltip="Завантажити сертифікат" display="Завантажити сертифікат"/>
    <hyperlink ref="D383" r:id="rId382" tooltip="Завантажити сертифікат" display="Завантажити сертифікат"/>
    <hyperlink ref="D384" r:id="rId383" tooltip="Завантажити сертифікат" display="Завантажити сертифікат"/>
    <hyperlink ref="D385" r:id="rId384" tooltip="Завантажити сертифікат" display="Завантажити сертифікат"/>
    <hyperlink ref="D386" r:id="rId385" tooltip="Завантажити сертифікат" display="Завантажити сертифікат"/>
    <hyperlink ref="D387" r:id="rId386" tooltip="Завантажити сертифікат" display="Завантажити сертифікат"/>
    <hyperlink ref="D388" r:id="rId387" tooltip="Завантажити сертифікат" display="Завантажити сертифікат"/>
    <hyperlink ref="D389" r:id="rId388" tooltip="Завантажити сертифікат" display="Завантажити сертифікат"/>
    <hyperlink ref="D390" r:id="rId389" tooltip="Завантажити сертифікат" display="Завантажити сертифікат"/>
    <hyperlink ref="D391" r:id="rId390" tooltip="Завантажити сертифікат" display="Завантажити сертифікат"/>
    <hyperlink ref="D392" r:id="rId391" tooltip="Завантажити сертифікат" display="Завантажити сертифікат"/>
    <hyperlink ref="D393" r:id="rId392" tooltip="Завантажити сертифікат" display="Завантажити сертифікат"/>
    <hyperlink ref="D394" r:id="rId393" tooltip="Завантажити сертифікат" display="Завантажити сертифікат"/>
    <hyperlink ref="D395" r:id="rId394" tooltip="Завантажити сертифікат" display="Завантажити сертифікат"/>
    <hyperlink ref="D396" r:id="rId395" tooltip="Завантажити сертифікат" display="Завантажити сертифікат"/>
    <hyperlink ref="D397" r:id="rId396" tooltip="Завантажити сертифікат" display="Завантажити сертифікат"/>
    <hyperlink ref="D398" r:id="rId397" tooltip="Завантажити сертифікат" display="Завантажити сертифікат"/>
    <hyperlink ref="D399" r:id="rId398" tooltip="Завантажити сертифікат" display="Завантажити сертифікат"/>
    <hyperlink ref="D400" r:id="rId399" tooltip="Завантажити сертифікат" display="Завантажити сертифікат"/>
    <hyperlink ref="D401" r:id="rId400" tooltip="Завантажити сертифікат" display="Завантажити сертифікат"/>
    <hyperlink ref="D402" r:id="rId401" tooltip="Завантажити сертифікат" display="Завантажити сертифікат"/>
    <hyperlink ref="D403" r:id="rId402" tooltip="Завантажити сертифікат" display="Завантажити сертифікат"/>
    <hyperlink ref="D404" r:id="rId403" tooltip="Завантажити сертифікат" display="Завантажити сертифікат"/>
    <hyperlink ref="D405" r:id="rId404" tooltip="Завантажити сертифікат" display="Завантажити сертифікат"/>
    <hyperlink ref="D406" r:id="rId405" tooltip="Завантажити сертифікат" display="Завантажити сертифікат"/>
    <hyperlink ref="D407" r:id="rId406" tooltip="Завантажити сертифікат" display="Завантажити сертифікат"/>
    <hyperlink ref="D408" r:id="rId407" tooltip="Завантажити сертифікат" display="Завантажити сертифікат"/>
    <hyperlink ref="D409" r:id="rId408" tooltip="Завантажити сертифікат" display="Завантажити сертифікат"/>
    <hyperlink ref="D410" r:id="rId409" tooltip="Завантажити сертифікат" display="Завантажити сертифікат"/>
    <hyperlink ref="D411" r:id="rId410" tooltip="Завантажити сертифікат" display="Завантажити сертифікат"/>
    <hyperlink ref="D412" r:id="rId411" tooltip="Завантажити сертифікат" display="Завантажити сертифікат"/>
    <hyperlink ref="D413" r:id="rId412" tooltip="Завантажити сертифікат" display="Завантажити сертифікат"/>
    <hyperlink ref="D414" r:id="rId413" tooltip="Завантажити сертифікат" display="Завантажити сертифікат"/>
    <hyperlink ref="D415" r:id="rId414" tooltip="Завантажити сертифікат" display="Завантажити сертифікат"/>
    <hyperlink ref="D416" r:id="rId415" tooltip="Завантажити сертифікат" display="Завантажити сертифікат"/>
    <hyperlink ref="D417" r:id="rId416" tooltip="Завантажити сертифікат" display="Завантажити сертифікат"/>
    <hyperlink ref="D418" r:id="rId417" tooltip="Завантажити сертифікат" display="Завантажити сертифікат"/>
    <hyperlink ref="D419" r:id="rId418" tooltip="Завантажити сертифікат" display="Завантажити сертифікат"/>
    <hyperlink ref="D420" r:id="rId419" tooltip="Завантажити сертифікат" display="Завантажити сертифікат"/>
    <hyperlink ref="D421" r:id="rId420" tooltip="Завантажити сертифікат" display="Завантажити сертифікат"/>
    <hyperlink ref="D422" r:id="rId421" tooltip="Завантажити сертифікат" display="Завантажити сертифікат"/>
    <hyperlink ref="D423" r:id="rId422" tooltip="Завантажити сертифікат" display="Завантажити сертифікат"/>
    <hyperlink ref="D424" r:id="rId423" tooltip="Завантажити сертифікат" display="Завантажити сертифікат"/>
    <hyperlink ref="D425" r:id="rId424" tooltip="Завантажити сертифікат" display="Завантажити сертифікат"/>
    <hyperlink ref="D426" r:id="rId425" tooltip="Завантажити сертифікат" display="Завантажити сертифікат"/>
    <hyperlink ref="D427" r:id="rId426" tooltip="Завантажити сертифікат" display="Завантажити сертифікат"/>
    <hyperlink ref="D428" r:id="rId427" tooltip="Завантажити сертифікат" display="Завантажити сертифікат"/>
    <hyperlink ref="D429" r:id="rId428" tooltip="Завантажити сертифікат" display="Завантажити сертифікат"/>
    <hyperlink ref="D430" r:id="rId429" tooltip="Завантажити сертифікат" display="Завантажити сертифікат"/>
    <hyperlink ref="D431" r:id="rId430" tooltip="Завантажити сертифікат" display="Завантажити сертифікат"/>
    <hyperlink ref="D432" r:id="rId431" tooltip="Завантажити сертифікат" display="Завантажити сертифікат"/>
    <hyperlink ref="D433" r:id="rId432" tooltip="Завантажити сертифікат" display="Завантажити сертифікат"/>
    <hyperlink ref="D434" r:id="rId433" tooltip="Завантажити сертифікат" display="Завантажити сертифікат"/>
    <hyperlink ref="D435" r:id="rId434" tooltip="Завантажити сертифікат" display="Завантажити сертифікат"/>
    <hyperlink ref="D436" r:id="rId435" tooltip="Завантажити сертифікат" display="Завантажити сертифікат"/>
    <hyperlink ref="D437" r:id="rId436" tooltip="Завантажити сертифікат" display="Завантажити сертифікат"/>
    <hyperlink ref="D438" r:id="rId437" tooltip="Завантажити сертифікат" display="Завантажити сертифікат"/>
    <hyperlink ref="D439" r:id="rId438" tooltip="Завантажити сертифікат" display="Завантажити сертифікат"/>
    <hyperlink ref="D440" r:id="rId439" tooltip="Завантажити сертифікат" display="Завантажити сертифікат"/>
    <hyperlink ref="D441" r:id="rId440" tooltip="Завантажити сертифікат" display="Завантажити сертифікат"/>
    <hyperlink ref="D442" r:id="rId441" tooltip="Завантажити сертифікат" display="Завантажити сертифікат"/>
    <hyperlink ref="D443" r:id="rId442" tooltip="Завантажити сертифікат" display="Завантажити сертифікат"/>
    <hyperlink ref="D444" r:id="rId443" tooltip="Завантажити сертифікат" display="Завантажити сертифікат"/>
    <hyperlink ref="D445" r:id="rId444" tooltip="Завантажити сертифікат" display="Завантажити сертифікат"/>
    <hyperlink ref="D446" r:id="rId445" tooltip="Завантажити сертифікат" display="Завантажити сертифікат"/>
    <hyperlink ref="D447" r:id="rId446" tooltip="Завантажити сертифікат" display="Завантажити сертифікат"/>
    <hyperlink ref="D448" r:id="rId447" tooltip="Завантажити сертифікат" display="Завантажити сертифікат"/>
    <hyperlink ref="D449" r:id="rId448" tooltip="Завантажити сертифікат" display="Завантажити сертифікат"/>
    <hyperlink ref="D450" r:id="rId449" tooltip="Завантажити сертифікат" display="Завантажити сертифікат"/>
    <hyperlink ref="D451" r:id="rId450" tooltip="Завантажити сертифікат" display="Завантажити сертифікат"/>
    <hyperlink ref="D452" r:id="rId451" tooltip="Завантажити сертифікат" display="Завантажити сертифікат"/>
    <hyperlink ref="D453" r:id="rId452" tooltip="Завантажити сертифікат" display="Завантажити сертифікат"/>
    <hyperlink ref="D454" r:id="rId453" tooltip="Завантажити сертифікат" display="Завантажити сертифікат"/>
    <hyperlink ref="D455" r:id="rId454" tooltip="Завантажити сертифікат" display="Завантажити сертифікат"/>
    <hyperlink ref="D456" r:id="rId455" tooltip="Завантажити сертифікат" display="Завантажити сертифікат"/>
    <hyperlink ref="D457" r:id="rId456" tooltip="Завантажити сертифікат" display="Завантажити сертифікат"/>
    <hyperlink ref="D458" r:id="rId457" tooltip="Завантажити сертифікат" display="Завантажити сертифікат"/>
    <hyperlink ref="D459" r:id="rId458" tooltip="Завантажити сертифікат" display="Завантажити сертифікат"/>
    <hyperlink ref="D460" r:id="rId459" tooltip="Завантажити сертифікат" display="Завантажити сертифікат"/>
    <hyperlink ref="D461" r:id="rId460" tooltip="Завантажити сертифікат" display="Завантажити сертифікат"/>
    <hyperlink ref="D462" r:id="rId461" tooltip="Завантажити сертифікат" display="Завантажити сертифікат"/>
    <hyperlink ref="D463" r:id="rId462" tooltip="Завантажити сертифікат" display="Завантажити сертифікат"/>
    <hyperlink ref="D464" r:id="rId463" tooltip="Завантажити сертифікат" display="Завантажити сертифікат"/>
    <hyperlink ref="D465" r:id="rId464" tooltip="Завантажити сертифікат" display="Завантажити сертифікат"/>
    <hyperlink ref="D466" r:id="rId465" tooltip="Завантажити сертифікат" display="Завантажити сертифікат"/>
    <hyperlink ref="D467" r:id="rId466" tooltip="Завантажити сертифікат" display="Завантажити сертифікат"/>
    <hyperlink ref="D468" r:id="rId467" tooltip="Завантажити сертифікат" display="Завантажити сертифікат"/>
    <hyperlink ref="D469" r:id="rId468" tooltip="Завантажити сертифікат" display="Завантажити сертифікат"/>
    <hyperlink ref="D470" r:id="rId469" tooltip="Завантажити сертифікат" display="Завантажити сертифікат"/>
    <hyperlink ref="D471" r:id="rId470" tooltip="Завантажити сертифікат" display="Завантажити сертифікат"/>
    <hyperlink ref="D472" r:id="rId471" tooltip="Завантажити сертифікат" display="Завантажити сертифікат"/>
    <hyperlink ref="D473" r:id="rId472" tooltip="Завантажити сертифікат" display="Завантажити сертифікат"/>
    <hyperlink ref="D474" r:id="rId473" tooltip="Завантажити сертифікат" display="Завантажити сертифікат"/>
    <hyperlink ref="D475" r:id="rId474" tooltip="Завантажити сертифікат" display="Завантажити сертифікат"/>
    <hyperlink ref="D476" r:id="rId475" tooltip="Завантажити сертифікат" display="Завантажити сертифікат"/>
    <hyperlink ref="D477" r:id="rId476" tooltip="Завантажити сертифікат" display="Завантажити сертифікат"/>
    <hyperlink ref="D478" r:id="rId477" tooltip="Завантажити сертифікат" display="Завантажити сертифікат"/>
    <hyperlink ref="D479" r:id="rId478" tooltip="Завантажити сертифікат" display="Завантажити сертифікат"/>
    <hyperlink ref="D480" r:id="rId479" tooltip="Завантажити сертифікат" display="Завантажити сертифікат"/>
    <hyperlink ref="D481" r:id="rId480" tooltip="Завантажити сертифікат" display="Завантажити сертифікат"/>
    <hyperlink ref="D482" r:id="rId481" tooltip="Завантажити сертифікат" display="Завантажити сертифікат"/>
    <hyperlink ref="D483" r:id="rId482" tooltip="Завантажити сертифікат" display="Завантажити сертифікат"/>
    <hyperlink ref="D484" r:id="rId483" tooltip="Завантажити сертифікат" display="Завантажити сертифікат"/>
    <hyperlink ref="D485" r:id="rId484" tooltip="Завантажити сертифікат" display="Завантажити сертифікат"/>
    <hyperlink ref="D486" r:id="rId485" tooltip="Завантажити сертифікат" display="Завантажити сертифікат"/>
    <hyperlink ref="D487" r:id="rId486" tooltip="Завантажити сертифікат" display="Завантажити сертифікат"/>
    <hyperlink ref="D488" r:id="rId487" tooltip="Завантажити сертифікат" display="Завантажити сертифікат"/>
    <hyperlink ref="D489" r:id="rId488" tooltip="Завантажити сертифікат" display="Завантажити сертифікат"/>
    <hyperlink ref="D490" r:id="rId489" tooltip="Завантажити сертифікат" display="Завантажити сертифікат"/>
    <hyperlink ref="D491" r:id="rId490" tooltip="Завантажити сертифікат" display="Завантажити сертифікат"/>
    <hyperlink ref="D492" r:id="rId491" tooltip="Завантажити сертифікат" display="Завантажити сертифікат"/>
    <hyperlink ref="D493" r:id="rId492" tooltip="Завантажити сертифікат" display="Завантажити сертифікат"/>
    <hyperlink ref="D494" r:id="rId493" tooltip="Завантажити сертифікат" display="Завантажити сертифікат"/>
    <hyperlink ref="D495" r:id="rId494" tooltip="Завантажити сертифікат" display="Завантажити сертифікат"/>
    <hyperlink ref="D496" r:id="rId495" tooltip="Завантажити сертифікат" display="Завантажити сертифікат"/>
    <hyperlink ref="D497" r:id="rId496" tooltip="Завантажити сертифікат" display="Завантажити сертифікат"/>
    <hyperlink ref="D498" r:id="rId497" tooltip="Завантажити сертифікат" display="Завантажити сертифікат"/>
    <hyperlink ref="D499" r:id="rId498" tooltip="Завантажити сертифікат" display="Завантажити сертифікат"/>
    <hyperlink ref="D500" r:id="rId499" tooltip="Завантажити сертифікат" display="Завантажити сертифікат"/>
    <hyperlink ref="D501" r:id="rId500" tooltip="Завантажити сертифікат" display="Завантажити сертифікат"/>
    <hyperlink ref="D502" r:id="rId501" tooltip="Завантажити сертифікат" display="Завантажити сертифікат"/>
    <hyperlink ref="D503" r:id="rId502" tooltip="Завантажити сертифікат" display="Завантажити сертифікат"/>
    <hyperlink ref="D504" r:id="rId503" tooltip="Завантажити сертифікат" display="Завантажити сертифікат"/>
    <hyperlink ref="D505" r:id="rId504" tooltip="Завантажити сертифікат" display="Завантажити сертифікат"/>
    <hyperlink ref="D506" r:id="rId505" tooltip="Завантажити сертифікат" display="Завантажити сертифікат"/>
    <hyperlink ref="D507" r:id="rId506" tooltip="Завантажити сертифікат" display="Завантажити сертифікат"/>
    <hyperlink ref="D508" r:id="rId507" tooltip="Завантажити сертифікат" display="Завантажити сертифікат"/>
    <hyperlink ref="D509" r:id="rId508" tooltip="Завантажити сертифікат" display="Завантажити сертифікат"/>
    <hyperlink ref="D510" r:id="rId509" tooltip="Завантажити сертифікат" display="Завантажити сертифікат"/>
    <hyperlink ref="D511" r:id="rId510" tooltip="Завантажити сертифікат" display="Завантажити сертифікат"/>
    <hyperlink ref="D512" r:id="rId511" tooltip="Завантажити сертифікат" display="Завантажити сертифікат"/>
    <hyperlink ref="D513" r:id="rId512" tooltip="Завантажити сертифікат" display="Завантажити сертифікат"/>
    <hyperlink ref="D514" r:id="rId513" tooltip="Завантажити сертифікат" display="Завантажити сертифікат"/>
    <hyperlink ref="D515" r:id="rId514" tooltip="Завантажити сертифікат" display="Завантажити сертифікат"/>
    <hyperlink ref="D516" r:id="rId515" tooltip="Завантажити сертифікат" display="Завантажити сертифікат"/>
    <hyperlink ref="D517" r:id="rId516" tooltip="Завантажити сертифікат" display="Завантажити сертифікат"/>
    <hyperlink ref="D518" r:id="rId517" tooltip="Завантажити сертифікат" display="Завантажити сертифікат"/>
    <hyperlink ref="D519" r:id="rId518" tooltip="Завантажити сертифікат" display="Завантажити сертифікат"/>
    <hyperlink ref="D520" r:id="rId519" tooltip="Завантажити сертифікат" display="Завантажити сертифікат"/>
    <hyperlink ref="D521" r:id="rId520" tooltip="Завантажити сертифікат" display="Завантажити сертифікат"/>
    <hyperlink ref="D522" r:id="rId521" tooltip="Завантажити сертифікат" display="Завантажити сертифікат"/>
    <hyperlink ref="D523" r:id="rId522" tooltip="Завантажити сертифікат" display="Завантажити сертифікат"/>
    <hyperlink ref="D524" r:id="rId523" tooltip="Завантажити сертифікат" display="Завантажити сертифікат"/>
    <hyperlink ref="D525" r:id="rId524" tooltip="Завантажити сертифікат" display="Завантажити сертифікат"/>
    <hyperlink ref="D526" r:id="rId525" tooltip="Завантажити сертифікат" display="Завантажити сертифікат"/>
    <hyperlink ref="D527" r:id="rId526" tooltip="Завантажити сертифікат" display="Завантажити сертифікат"/>
    <hyperlink ref="D528" r:id="rId527" tooltip="Завантажити сертифікат" display="Завантажити сертифікат"/>
    <hyperlink ref="D529" r:id="rId528" tooltip="Завантажити сертифікат" display="Завантажити сертифікат"/>
    <hyperlink ref="D530" r:id="rId529" tooltip="Завантажити сертифікат" display="Завантажити сертифікат"/>
    <hyperlink ref="D531" r:id="rId530" tooltip="Завантажити сертифікат" display="Завантажити сертифікат"/>
    <hyperlink ref="D532" r:id="rId531" tooltip="Завантажити сертифікат" display="Завантажити сертифікат"/>
    <hyperlink ref="D533" r:id="rId532" tooltip="Завантажити сертифікат" display="Завантажити сертифікат"/>
    <hyperlink ref="D534" r:id="rId533" tooltip="Завантажити сертифікат" display="Завантажити сертифікат"/>
    <hyperlink ref="D535" r:id="rId534" tooltip="Завантажити сертифікат" display="Завантажити сертифікат"/>
    <hyperlink ref="D536" r:id="rId535" tooltip="Завантажити сертифікат" display="Завантажити сертифікат"/>
    <hyperlink ref="D537" r:id="rId536" tooltip="Завантажити сертифікат" display="Завантажити сертифікат"/>
    <hyperlink ref="D538" r:id="rId537" tooltip="Завантажити сертифікат" display="Завантажити сертифікат"/>
    <hyperlink ref="D539" r:id="rId538" tooltip="Завантажити сертифікат" display="Завантажити сертифікат"/>
    <hyperlink ref="D540" r:id="rId539" tooltip="Завантажити сертифікат" display="Завантажити сертифікат"/>
    <hyperlink ref="D541" r:id="rId540" tooltip="Завантажити сертифікат" display="Завантажити сертифікат"/>
    <hyperlink ref="D542" r:id="rId541" tooltip="Завантажити сертифікат" display="Завантажити сертифікат"/>
    <hyperlink ref="D543" r:id="rId542" tooltip="Завантажити сертифікат" display="Завантажити сертифікат"/>
    <hyperlink ref="D544" r:id="rId543" tooltip="Завантажити сертифікат" display="Завантажити сертифікат"/>
    <hyperlink ref="D545" r:id="rId544" tooltip="Завантажити сертифікат" display="Завантажити сертифікат"/>
    <hyperlink ref="D546" r:id="rId545" tooltip="Завантажити сертифікат" display="Завантажити сертифікат"/>
    <hyperlink ref="D547" r:id="rId546" tooltip="Завантажити сертифікат" display="Завантажити сертифікат"/>
    <hyperlink ref="D548" r:id="rId547" tooltip="Завантажити сертифікат" display="Завантажити сертифікат"/>
    <hyperlink ref="D549" r:id="rId548" tooltip="Завантажити сертифікат" display="Завантажити сертифікат"/>
    <hyperlink ref="D550" r:id="rId549" tooltip="Завантажити сертифікат" display="Завантажити сертифікат"/>
    <hyperlink ref="D551" r:id="rId550" tooltip="Завантажити сертифікат" display="Завантажити сертифікат"/>
    <hyperlink ref="D552" r:id="rId551" tooltip="Завантажити сертифікат" display="Завантажити сертифікат"/>
    <hyperlink ref="D553" r:id="rId552" tooltip="Завантажити сертифікат" display="Завантажити сертифікат"/>
    <hyperlink ref="D554" r:id="rId553" tooltip="Завантажити сертифікат" display="Завантажити сертифікат"/>
    <hyperlink ref="D555" r:id="rId554" tooltip="Завантажити сертифікат" display="Завантажити сертифікат"/>
    <hyperlink ref="D556" r:id="rId555" tooltip="Завантажити сертифікат" display="Завантажити сертифікат"/>
    <hyperlink ref="D557" r:id="rId556" tooltip="Завантажити сертифікат" display="Завантажити сертифікат"/>
    <hyperlink ref="D558" r:id="rId557" tooltip="Завантажити сертифікат" display="Завантажити сертифікат"/>
    <hyperlink ref="D559" r:id="rId558" tooltip="Завантажити сертифікат" display="Завантажити сертифікат"/>
    <hyperlink ref="D560" r:id="rId559" tooltip="Завантажити сертифікат" display="Завантажити сертифікат"/>
    <hyperlink ref="D561" r:id="rId560" tooltip="Завантажити сертифікат" display="Завантажити сертифікат"/>
    <hyperlink ref="D562" r:id="rId561" tooltip="Завантажити сертифікат" display="Завантажити сертифікат"/>
    <hyperlink ref="D563" r:id="rId562" tooltip="Завантажити сертифікат" display="Завантажити сертифікат"/>
    <hyperlink ref="D564" r:id="rId563" tooltip="Завантажити сертифікат" display="Завантажити сертифікат"/>
    <hyperlink ref="D565" r:id="rId564" tooltip="Завантажити сертифікат" display="Завантажити сертифікат"/>
    <hyperlink ref="D566" r:id="rId565" tooltip="Завантажити сертифікат" display="Завантажити сертифікат"/>
    <hyperlink ref="D567" r:id="rId566" tooltip="Завантажити сертифікат" display="Завантажити сертифікат"/>
    <hyperlink ref="D568" r:id="rId567" tooltip="Завантажити сертифікат" display="Завантажити сертифікат"/>
    <hyperlink ref="D569" r:id="rId568" tooltip="Завантажити сертифікат" display="Завантажити сертифікат"/>
    <hyperlink ref="D570" r:id="rId569" tooltip="Завантажити сертифікат" display="Завантажити сертифікат"/>
    <hyperlink ref="D571" r:id="rId570" tooltip="Завантажити сертифікат" display="Завантажити сертифікат"/>
    <hyperlink ref="D572" r:id="rId571" tooltip="Завантажити сертифікат" display="Завантажити сертифікат"/>
    <hyperlink ref="D573" r:id="rId572" tooltip="Завантажити сертифікат" display="Завантажити сертифікат"/>
    <hyperlink ref="D574" r:id="rId573" tooltip="Завантажити сертифікат" display="Завантажити сертифікат"/>
    <hyperlink ref="D575" r:id="rId574" tooltip="Завантажити сертифікат" display="Завантажити сертифікат"/>
    <hyperlink ref="D576" r:id="rId575" tooltip="Завантажити сертифікат" display="Завантажити сертифікат"/>
    <hyperlink ref="D577" r:id="rId576" tooltip="Завантажити сертифікат" display="Завантажити сертифікат"/>
    <hyperlink ref="D578" r:id="rId577" tooltip="Завантажити сертифікат" display="Завантажити сертифікат"/>
    <hyperlink ref="D579" r:id="rId578" tooltip="Завантажити сертифікат" display="Завантажити сертифікат"/>
    <hyperlink ref="D580" r:id="rId579" tooltip="Завантажити сертифікат" display="Завантажити сертифікат"/>
    <hyperlink ref="D581" r:id="rId580" tooltip="Завантажити сертифікат" display="Завантажити сертифікат"/>
    <hyperlink ref="D582" r:id="rId581" tooltip="Завантажити сертифікат" display="Завантажити сертифікат"/>
    <hyperlink ref="D583" r:id="rId582" tooltip="Завантажити сертифікат" display="Завантажити сертифікат"/>
    <hyperlink ref="D584" r:id="rId583" tooltip="Завантажити сертифікат" display="Завантажити сертифікат"/>
    <hyperlink ref="D585" r:id="rId584" tooltip="Завантажити сертифікат" display="Завантажити сертифікат"/>
    <hyperlink ref="D586" r:id="rId585" tooltip="Завантажити сертифікат" display="Завантажити сертифікат"/>
    <hyperlink ref="D587" r:id="rId586" tooltip="Завантажити сертифікат" display="Завантажити сертифікат"/>
    <hyperlink ref="D588" r:id="rId587" tooltip="Завантажити сертифікат" display="Завантажити сертифікат"/>
    <hyperlink ref="D589" r:id="rId588" tooltip="Завантажити сертифікат" display="Завантажити сертифікат"/>
    <hyperlink ref="D590" r:id="rId589" tooltip="Завантажити сертифікат" display="Завантажити сертифікат"/>
    <hyperlink ref="D591" r:id="rId590" tooltip="Завантажити сертифікат" display="Завантажити сертифікат"/>
    <hyperlink ref="D592" r:id="rId591" tooltip="Завантажити сертифікат" display="Завантажити сертифікат"/>
    <hyperlink ref="D593" r:id="rId592" tooltip="Завантажити сертифікат" display="Завантажити сертифікат"/>
    <hyperlink ref="D594" r:id="rId593" tooltip="Завантажити сертифікат" display="Завантажити сертифікат"/>
    <hyperlink ref="D595" r:id="rId594" tooltip="Завантажити сертифікат" display="Завантажити сертифікат"/>
    <hyperlink ref="D596" r:id="rId595" tooltip="Завантажити сертифікат" display="Завантажити сертифікат"/>
    <hyperlink ref="D597" r:id="rId596" tooltip="Завантажити сертифікат" display="Завантажити сертифікат"/>
    <hyperlink ref="D598" r:id="rId597" tooltip="Завантажити сертифікат" display="Завантажити сертифікат"/>
    <hyperlink ref="D599" r:id="rId598" tooltip="Завантажити сертифікат" display="Завантажити сертифікат"/>
    <hyperlink ref="D600" r:id="rId599" tooltip="Завантажити сертифікат" display="Завантажити сертифікат"/>
    <hyperlink ref="D601" r:id="rId600" tooltip="Завантажити сертифікат" display="Завантажити сертифікат"/>
    <hyperlink ref="D602" r:id="rId601" tooltip="Завантажити сертифікат" display="Завантажити сертифікат"/>
    <hyperlink ref="D603" r:id="rId602" tooltip="Завантажити сертифікат" display="Завантажити сертифікат"/>
    <hyperlink ref="D604" r:id="rId603" tooltip="Завантажити сертифікат" display="Завантажити сертифікат"/>
    <hyperlink ref="D605" r:id="rId604" tooltip="Завантажити сертифікат" display="Завантажити сертифікат"/>
    <hyperlink ref="D606" r:id="rId605" tooltip="Завантажити сертифікат" display="Завантажити сертифікат"/>
    <hyperlink ref="D607" r:id="rId606" tooltip="Завантажити сертифікат" display="Завантажити сертифікат"/>
    <hyperlink ref="D608" r:id="rId607" tooltip="Завантажити сертифікат" display="Завантажити сертифікат"/>
    <hyperlink ref="D609" r:id="rId608" tooltip="Завантажити сертифікат" display="Завантажити сертифікат"/>
    <hyperlink ref="D610" r:id="rId609" tooltip="Завантажити сертифікат" display="Завантажити сертифікат"/>
    <hyperlink ref="D611" r:id="rId610" tooltip="Завантажити сертифікат" display="Завантажити сертифікат"/>
    <hyperlink ref="D612" r:id="rId611" tooltip="Завантажити сертифікат" display="Завантажити сертифікат"/>
    <hyperlink ref="D613" r:id="rId612" tooltip="Завантажити сертифікат" display="Завантажити сертифікат"/>
    <hyperlink ref="D614" r:id="rId613" tooltip="Завантажити сертифікат" display="Завантажити сертифікат"/>
    <hyperlink ref="D615" r:id="rId614" tooltip="Завантажити сертифікат" display="Завантажити сертифікат"/>
    <hyperlink ref="D616" r:id="rId615" tooltip="Завантажити сертифікат" display="Завантажити сертифікат"/>
    <hyperlink ref="D617" r:id="rId616" tooltip="Завантажити сертифікат" display="Завантажити сертифікат"/>
    <hyperlink ref="D618" r:id="rId617" tooltip="Завантажити сертифікат" display="Завантажити сертифікат"/>
    <hyperlink ref="D619" r:id="rId618" tooltip="Завантажити сертифікат" display="Завантажити сертифікат"/>
    <hyperlink ref="D620" r:id="rId619" tooltip="Завантажити сертифікат" display="Завантажити сертифікат"/>
    <hyperlink ref="D621" r:id="rId620" tooltip="Завантажити сертифікат" display="Завантажити сертифікат"/>
    <hyperlink ref="D622" r:id="rId621" tooltip="Завантажити сертифікат" display="Завантажити сертифікат"/>
    <hyperlink ref="D623" r:id="rId622" tooltip="Завантажити сертифікат" display="Завантажити сертифікат"/>
    <hyperlink ref="D624" r:id="rId623" tooltip="Завантажити сертифікат" display="Завантажити сертифікат"/>
    <hyperlink ref="D625" r:id="rId624" tooltip="Завантажити сертифікат" display="Завантажити сертифікат"/>
    <hyperlink ref="D626" r:id="rId625" tooltip="Завантажити сертифікат" display="Завантажити сертифікат"/>
    <hyperlink ref="D627" r:id="rId626" tooltip="Завантажити сертифікат" display="Завантажити сертифікат"/>
    <hyperlink ref="D628" r:id="rId627" tooltip="Завантажити сертифікат" display="Завантажити сертифікат"/>
    <hyperlink ref="D629" r:id="rId628" tooltip="Завантажити сертифікат" display="Завантажити сертифікат"/>
    <hyperlink ref="D630" r:id="rId629" tooltip="Завантажити сертифікат" display="Завантажити сертифікат"/>
    <hyperlink ref="D631" r:id="rId630" tooltip="Завантажити сертифікат" display="Завантажити сертифікат"/>
    <hyperlink ref="D632" r:id="rId631" tooltip="Завантажити сертифікат" display="Завантажити сертифікат"/>
    <hyperlink ref="D633" r:id="rId632" tooltip="Завантажити сертифікат" display="Завантажити сертифікат"/>
    <hyperlink ref="D634" r:id="rId633" tooltip="Завантажити сертифікат" display="Завантажити сертифікат"/>
    <hyperlink ref="D635" r:id="rId634" tooltip="Завантажити сертифікат" display="Завантажити сертифікат"/>
    <hyperlink ref="D636" r:id="rId635" tooltip="Завантажити сертифікат" display="Завантажити сертифікат"/>
    <hyperlink ref="D637" r:id="rId636" tooltip="Завантажити сертифікат" display="Завантажити сертифікат"/>
    <hyperlink ref="D638" r:id="rId637" tooltip="Завантажити сертифікат" display="Завантажити сертифікат"/>
    <hyperlink ref="D639" r:id="rId638" tooltip="Завантажити сертифікат" display="Завантажити сертифікат"/>
    <hyperlink ref="D640" r:id="rId639" tooltip="Завантажити сертифікат" display="Завантажити сертифікат"/>
    <hyperlink ref="D641" r:id="rId640" tooltip="Завантажити сертифікат" display="Завантажити сертифікат"/>
    <hyperlink ref="D642" r:id="rId641" tooltip="Завантажити сертифікат" display="Завантажити сертифікат"/>
    <hyperlink ref="D643" r:id="rId642" tooltip="Завантажити сертифікат" display="Завантажити сертифікат"/>
    <hyperlink ref="D644" r:id="rId643" tooltip="Завантажити сертифікат" display="Завантажити сертифікат"/>
    <hyperlink ref="D645" r:id="rId644" tooltip="Завантажити сертифікат" display="Завантажити сертифікат"/>
    <hyperlink ref="D646" r:id="rId645" tooltip="Завантажити сертифікат" display="Завантажити сертифікат"/>
    <hyperlink ref="D647" r:id="rId646" tooltip="Завантажити сертифікат" display="Завантажити сертифікат"/>
    <hyperlink ref="D648" r:id="rId647" tooltip="Завантажити сертифікат" display="Завантажити сертифікат"/>
    <hyperlink ref="D649" r:id="rId648" tooltip="Завантажити сертифікат" display="Завантажити сертифікат"/>
    <hyperlink ref="D650" r:id="rId649" tooltip="Завантажити сертифікат" display="Завантажити сертифікат"/>
    <hyperlink ref="D651" r:id="rId650" tooltip="Завантажити сертифікат" display="Завантажити сертифікат"/>
    <hyperlink ref="D652" r:id="rId651" tooltip="Завантажити сертифікат" display="Завантажити сертифікат"/>
    <hyperlink ref="D653" r:id="rId652" tooltip="Завантажити сертифікат" display="Завантажити сертифікат"/>
    <hyperlink ref="D654" r:id="rId653" tooltip="Завантажити сертифікат" display="Завантажити сертифікат"/>
    <hyperlink ref="D655" r:id="rId654" tooltip="Завантажити сертифікат" display="Завантажити сертифікат"/>
    <hyperlink ref="D656" r:id="rId655" tooltip="Завантажити сертифікат" display="Завантажити сертифікат"/>
    <hyperlink ref="D657" r:id="rId656" tooltip="Завантажити сертифікат" display="Завантажити сертифікат"/>
    <hyperlink ref="D658" r:id="rId657" tooltip="Завантажити сертифікат" display="Завантажити сертифікат"/>
    <hyperlink ref="D659" r:id="rId658" tooltip="Завантажити сертифікат" display="Завантажити сертифікат"/>
    <hyperlink ref="D660" r:id="rId659" tooltip="Завантажити сертифікат" display="Завантажити сертифікат"/>
    <hyperlink ref="D661" r:id="rId660" tooltip="Завантажити сертифікат" display="Завантажити сертифікат"/>
    <hyperlink ref="D662" r:id="rId661" tooltip="Завантажити сертифікат" display="Завантажити сертифікат"/>
    <hyperlink ref="D663" r:id="rId662" tooltip="Завантажити сертифікат" display="Завантажити сертифікат"/>
    <hyperlink ref="D664" r:id="rId663" tooltip="Завантажити сертифікат" display="Завантажити сертифікат"/>
    <hyperlink ref="D665" r:id="rId664" tooltip="Завантажити сертифікат" display="Завантажити сертифікат"/>
    <hyperlink ref="D666" r:id="rId665" tooltip="Завантажити сертифікат" display="Завантажити сертифікат"/>
    <hyperlink ref="D667" r:id="rId666" tooltip="Завантажити сертифікат" display="Завантажити сертифікат"/>
    <hyperlink ref="D668" r:id="rId667" tooltip="Завантажити сертифікат" display="Завантажити сертифікат"/>
    <hyperlink ref="D669" r:id="rId668" tooltip="Завантажити сертифікат" display="Завантажити сертифікат"/>
    <hyperlink ref="D670" r:id="rId669" tooltip="Завантажити сертифікат" display="Завантажити сертифікат"/>
    <hyperlink ref="D671" r:id="rId670" tooltip="Завантажити сертифікат" display="Завантажити сертифікат"/>
    <hyperlink ref="D672" r:id="rId671" tooltip="Завантажити сертифікат" display="Завантажити сертифікат"/>
    <hyperlink ref="D673" r:id="rId672" tooltip="Завантажити сертифікат" display="Завантажити сертифікат"/>
    <hyperlink ref="D674" r:id="rId673" tooltip="Завантажити сертифікат" display="Завантажити сертифікат"/>
    <hyperlink ref="D675" r:id="rId674" tooltip="Завантажити сертифікат" display="Завантажити сертифікат"/>
    <hyperlink ref="D676" r:id="rId675" tooltip="Завантажити сертифікат" display="Завантажити сертифікат"/>
    <hyperlink ref="D677" r:id="rId676" tooltip="Завантажити сертифікат" display="Завантажити сертифікат"/>
    <hyperlink ref="D678" r:id="rId677" tooltip="Завантажити сертифікат" display="Завантажити сертифікат"/>
    <hyperlink ref="D679" r:id="rId678" tooltip="Завантажити сертифікат" display="Завантажити сертифікат"/>
    <hyperlink ref="D680" r:id="rId679" tooltip="Завантажити сертифікат" display="Завантажити сертифікат"/>
    <hyperlink ref="D681" r:id="rId680" tooltip="Завантажити сертифікат" display="Завантажити сертифікат"/>
    <hyperlink ref="D682" r:id="rId681" tooltip="Завантажити сертифікат" display="Завантажити сертифікат"/>
    <hyperlink ref="D683" r:id="rId682" tooltip="Завантажити сертифікат" display="Завантажити сертифікат"/>
    <hyperlink ref="D684" r:id="rId683" tooltip="Завантажити сертифікат" display="Завантажити сертифікат"/>
    <hyperlink ref="D685" r:id="rId684" tooltip="Завантажити сертифікат" display="Завантажити сертифікат"/>
    <hyperlink ref="D686" r:id="rId685" tooltip="Завантажити сертифікат" display="Завантажити сертифікат"/>
    <hyperlink ref="D687" r:id="rId686" tooltip="Завантажити сертифікат" display="Завантажити сертифікат"/>
    <hyperlink ref="D688" r:id="rId687" tooltip="Завантажити сертифікат" display="Завантажити сертифікат"/>
    <hyperlink ref="D689" r:id="rId688" tooltip="Завантажити сертифікат" display="Завантажити сертифікат"/>
    <hyperlink ref="D690" r:id="rId689" tooltip="Завантажити сертифікат" display="Завантажити сертифікат"/>
    <hyperlink ref="D691" r:id="rId690" tooltip="Завантажити сертифікат" display="Завантажити сертифікат"/>
    <hyperlink ref="D692" r:id="rId691" tooltip="Завантажити сертифікат" display="Завантажити сертифікат"/>
    <hyperlink ref="D693" r:id="rId692" tooltip="Завантажити сертифікат" display="Завантажити сертифікат"/>
    <hyperlink ref="D694" r:id="rId693" tooltip="Завантажити сертифікат" display="Завантажити сертифікат"/>
    <hyperlink ref="D695" r:id="rId694" tooltip="Завантажити сертифікат" display="Завантажити сертифікат"/>
    <hyperlink ref="D696" r:id="rId695" tooltip="Завантажити сертифікат" display="Завантажити сертифікат"/>
    <hyperlink ref="D697" r:id="rId696" tooltip="Завантажити сертифікат" display="Завантажити сертифікат"/>
    <hyperlink ref="D698" r:id="rId697" tooltip="Завантажити сертифікат" display="Завантажити сертифікат"/>
    <hyperlink ref="D699" r:id="rId698" tooltip="Завантажити сертифікат" display="Завантажити сертифікат"/>
    <hyperlink ref="D700" r:id="rId699" tooltip="Завантажити сертифікат" display="Завантажити сертифікат"/>
    <hyperlink ref="D701" r:id="rId700" tooltip="Завантажити сертифікат" display="Завантажити сертифікат"/>
    <hyperlink ref="D702" r:id="rId701" tooltip="Завантажити сертифікат" display="Завантажити сертифікат"/>
    <hyperlink ref="D703" r:id="rId702" tooltip="Завантажити сертифікат" display="Завантажити сертифікат"/>
    <hyperlink ref="D704" r:id="rId703" tooltip="Завантажити сертифікат" display="Завантажити сертифікат"/>
    <hyperlink ref="D705" r:id="rId704" tooltip="Завантажити сертифікат" display="Завантажити сертифікат"/>
    <hyperlink ref="D706" r:id="rId705" tooltip="Завантажити сертифікат" display="Завантажити сертифікат"/>
    <hyperlink ref="D707" r:id="rId706" tooltip="Завантажити сертифікат" display="Завантажити сертифікат"/>
    <hyperlink ref="D708" r:id="rId707" tooltip="Завантажити сертифікат" display="Завантажити сертифікат"/>
    <hyperlink ref="D709" r:id="rId708" tooltip="Завантажити сертифікат" display="Завантажити сертифікат"/>
    <hyperlink ref="D710" r:id="rId709" tooltip="Завантажити сертифікат" display="Завантажити сертифікат"/>
    <hyperlink ref="D711" r:id="rId710" tooltip="Завантажити сертифікат" display="Завантажити сертифікат"/>
    <hyperlink ref="D712" r:id="rId711" tooltip="Завантажити сертифікат" display="Завантажити сертифікат"/>
    <hyperlink ref="D713" r:id="rId712" tooltip="Завантажити сертифікат" display="Завантажити сертифікат"/>
    <hyperlink ref="D714" r:id="rId713" tooltip="Завантажити сертифікат" display="Завантажити сертифікат"/>
    <hyperlink ref="D715" r:id="rId714" tooltip="Завантажити сертифікат" display="Завантажити сертифікат"/>
    <hyperlink ref="D716" r:id="rId715" tooltip="Завантажити сертифікат" display="Завантажити сертифікат"/>
    <hyperlink ref="D717" r:id="rId716" tooltip="Завантажити сертифікат" display="Завантажити сертифікат"/>
    <hyperlink ref="D718" r:id="rId717" tooltip="Завантажити сертифікат" display="Завантажити сертифікат"/>
    <hyperlink ref="D719" r:id="rId718" tooltip="Завантажити сертифікат" display="Завантажити сертифікат"/>
    <hyperlink ref="D720" r:id="rId719" tooltip="Завантажити сертифікат" display="Завантажити сертифікат"/>
    <hyperlink ref="D721" r:id="rId720" tooltip="Завантажити сертифікат" display="Завантажити сертифікат"/>
    <hyperlink ref="D722" r:id="rId721" tooltip="Завантажити сертифікат" display="Завантажити сертифікат"/>
    <hyperlink ref="D723" r:id="rId722" tooltip="Завантажити сертифікат" display="Завантажити сертифікат"/>
    <hyperlink ref="D724" r:id="rId723" tooltip="Завантажити сертифікат" display="Завантажити сертифікат"/>
    <hyperlink ref="D725" r:id="rId724" tooltip="Завантажити сертифікат" display="Завантажити сертифікат"/>
    <hyperlink ref="D726" r:id="rId725" tooltip="Завантажити сертифікат" display="Завантажити сертифікат"/>
    <hyperlink ref="D727" r:id="rId726" tooltip="Завантажити сертифікат" display="Завантажити сертифікат"/>
    <hyperlink ref="D728" r:id="rId727" tooltip="Завантажити сертифікат" display="Завантажити сертифікат"/>
    <hyperlink ref="D729" r:id="rId728" tooltip="Завантажити сертифікат" display="Завантажити сертифікат"/>
    <hyperlink ref="D730" r:id="rId729" tooltip="Завантажити сертифікат" display="Завантажити сертифікат"/>
    <hyperlink ref="D731" r:id="rId730" tooltip="Завантажити сертифікат" display="Завантажити сертифікат"/>
    <hyperlink ref="D732" r:id="rId731" tooltip="Завантажити сертифікат" display="Завантажити сертифікат"/>
    <hyperlink ref="D733" r:id="rId732" tooltip="Завантажити сертифікат" display="Завантажити сертифікат"/>
    <hyperlink ref="D734" r:id="rId733" tooltip="Завантажити сертифікат" display="Завантажити сертифікат"/>
    <hyperlink ref="D735" r:id="rId734" tooltip="Завантажити сертифікат" display="Завантажити сертифікат"/>
    <hyperlink ref="D736" r:id="rId735" tooltip="Завантажити сертифікат" display="Завантажити сертифікат"/>
    <hyperlink ref="D737" r:id="rId736" tooltip="Завантажити сертифікат" display="Завантажити сертифікат"/>
    <hyperlink ref="D738" r:id="rId737" tooltip="Завантажити сертифікат" display="Завантажити сертифікат"/>
    <hyperlink ref="D739" r:id="rId738" tooltip="Завантажити сертифікат" display="Завантажити сертифікат"/>
    <hyperlink ref="D740" r:id="rId739" tooltip="Завантажити сертифікат" display="Завантажити сертифікат"/>
    <hyperlink ref="D741" r:id="rId740" tooltip="Завантажити сертифікат" display="Завантажити сертифікат"/>
    <hyperlink ref="D742" r:id="rId741" tooltip="Завантажити сертифікат" display="Завантажити сертифікат"/>
    <hyperlink ref="D743" r:id="rId742" tooltip="Завантажити сертифікат" display="Завантажити сертифікат"/>
    <hyperlink ref="D744" r:id="rId743" tooltip="Завантажити сертифікат" display="Завантажити сертифікат"/>
    <hyperlink ref="D745" r:id="rId744" tooltip="Завантажити сертифікат" display="Завантажити сертифікат"/>
    <hyperlink ref="D746" r:id="rId745" tooltip="Завантажити сертифікат" display="Завантажити сертифікат"/>
    <hyperlink ref="D747" r:id="rId746" tooltip="Завантажити сертифікат" display="Завантажити сертифікат"/>
    <hyperlink ref="D748" r:id="rId747" tooltip="Завантажити сертифікат" display="Завантажити сертифікат"/>
    <hyperlink ref="D749" r:id="rId748" tooltip="Завантажити сертифікат" display="Завантажити сертифікат"/>
    <hyperlink ref="D750" r:id="rId749" tooltip="Завантажити сертифікат" display="Завантажити сертифікат"/>
    <hyperlink ref="D751" r:id="rId750" tooltip="Завантажити сертифікат" display="Завантажити сертифікат"/>
    <hyperlink ref="D752" r:id="rId751" tooltip="Завантажити сертифікат" display="Завантажити сертифікат"/>
    <hyperlink ref="D753" r:id="rId752" tooltip="Завантажити сертифікат" display="Завантажити сертифікат"/>
    <hyperlink ref="D754" r:id="rId753" tooltip="Завантажити сертифікат" display="Завантажити сертифікат"/>
    <hyperlink ref="D755" r:id="rId754" tooltip="Завантажити сертифікат" display="Завантажити сертифікат"/>
    <hyperlink ref="D756" r:id="rId755" tooltip="Завантажити сертифікат" display="Завантажити сертифікат"/>
    <hyperlink ref="D757" r:id="rId756" tooltip="Завантажити сертифікат" display="Завантажити сертифікат"/>
    <hyperlink ref="D758" r:id="rId757" tooltip="Завантажити сертифікат" display="Завантажити сертифікат"/>
    <hyperlink ref="D759" r:id="rId758" tooltip="Завантажити сертифікат" display="Завантажити сертифікат"/>
    <hyperlink ref="D760" r:id="rId759" tooltip="Завантажити сертифікат" display="Завантажити сертифікат"/>
    <hyperlink ref="D761" r:id="rId760" tooltip="Завантажити сертифікат" display="Завантажити сертифікат"/>
    <hyperlink ref="D762" r:id="rId761" tooltip="Завантажити сертифікат" display="Завантажити сертифікат"/>
    <hyperlink ref="D763" r:id="rId762" tooltip="Завантажити сертифікат" display="Завантажити сертифікат"/>
    <hyperlink ref="D764" r:id="rId763" tooltip="Завантажити сертифікат" display="Завантажити сертифікат"/>
    <hyperlink ref="D765" r:id="rId764" tooltip="Завантажити сертифікат" display="Завантажити сертифікат"/>
    <hyperlink ref="D766" r:id="rId765" tooltip="Завантажити сертифікат" display="Завантажити сертифікат"/>
    <hyperlink ref="D767" r:id="rId766" tooltip="Завантажити сертифікат" display="Завантажити сертифікат"/>
    <hyperlink ref="D768" r:id="rId767" tooltip="Завантажити сертифікат" display="Завантажити сертифікат"/>
    <hyperlink ref="D769" r:id="rId768" tooltip="Завантажити сертифікат" display="Завантажити сертифікат"/>
    <hyperlink ref="D770" r:id="rId769" tooltip="Завантажити сертифікат" display="Завантажити сертифікат"/>
    <hyperlink ref="D771" r:id="rId770" tooltip="Завантажити сертифікат" display="Завантажити сертифікат"/>
    <hyperlink ref="D772" r:id="rId771" tooltip="Завантажити сертифікат" display="Завантажити сертифікат"/>
    <hyperlink ref="D773" r:id="rId772" tooltip="Завантажити сертифікат" display="Завантажити сертифікат"/>
    <hyperlink ref="D774" r:id="rId773" tooltip="Завантажити сертифікат" display="Завантажити сертифікат"/>
    <hyperlink ref="D775" r:id="rId774" tooltip="Завантажити сертифікат" display="Завантажити сертифікат"/>
    <hyperlink ref="D776" r:id="rId775" tooltip="Завантажити сертифікат" display="Завантажити сертифікат"/>
    <hyperlink ref="D777" r:id="rId776" tooltip="Завантажити сертифікат" display="Завантажити сертифікат"/>
    <hyperlink ref="D778" r:id="rId777" tooltip="Завантажити сертифікат" display="Завантажити сертифікат"/>
    <hyperlink ref="D779" r:id="rId778" tooltip="Завантажити сертифікат" display="Завантажити сертифікат"/>
    <hyperlink ref="D780" r:id="rId779" tooltip="Завантажити сертифікат" display="Завантажити сертифікат"/>
    <hyperlink ref="D781" r:id="rId780" tooltip="Завантажити сертифікат" display="Завантажити сертифікат"/>
    <hyperlink ref="D782" r:id="rId781" tooltip="Завантажити сертифікат" display="Завантажити сертифікат"/>
    <hyperlink ref="D783" r:id="rId782" tooltip="Завантажити сертифікат" display="Завантажити сертифікат"/>
    <hyperlink ref="D784" r:id="rId783" tooltip="Завантажити сертифікат" display="Завантажити сертифікат"/>
    <hyperlink ref="D785" r:id="rId784" tooltip="Завантажити сертифікат" display="Завантажити сертифікат"/>
    <hyperlink ref="D786" r:id="rId785" tooltip="Завантажити сертифікат" display="Завантажити сертифікат"/>
    <hyperlink ref="D787" r:id="rId786" tooltip="Завантажити сертифікат" display="Завантажити сертифікат"/>
    <hyperlink ref="D788" r:id="rId787" tooltip="Завантажити сертифікат" display="Завантажити сертифікат"/>
    <hyperlink ref="D789" r:id="rId788" tooltip="Завантажити сертифікат" display="Завантажити сертифікат"/>
    <hyperlink ref="D790" r:id="rId789" tooltip="Завантажити сертифікат" display="Завантажити сертифікат"/>
    <hyperlink ref="D791" r:id="rId790" tooltip="Завантажити сертифікат" display="Завантажити сертифікат"/>
    <hyperlink ref="D792" r:id="rId791" tooltip="Завантажити сертифікат" display="Завантажити сертифікат"/>
    <hyperlink ref="D793" r:id="rId792" tooltip="Завантажити сертифікат" display="Завантажити сертифікат"/>
    <hyperlink ref="D794" r:id="rId793" tooltip="Завантажити сертифікат" display="Завантажити сертифікат"/>
    <hyperlink ref="D795" r:id="rId794" tooltip="Завантажити сертифікат" display="Завантажити сертифікат"/>
    <hyperlink ref="D796" r:id="rId795" tooltip="Завантажити сертифікат" display="Завантажити сертифікат"/>
    <hyperlink ref="D797" r:id="rId796" tooltip="Завантажити сертифікат" display="Завантажити сертифікат"/>
    <hyperlink ref="D798" r:id="rId797" tooltip="Завантажити сертифікат" display="Завантажити сертифікат"/>
    <hyperlink ref="D799" r:id="rId798" tooltip="Завантажити сертифікат" display="Завантажити сертифікат"/>
    <hyperlink ref="D800" r:id="rId799" tooltip="Завантажити сертифікат" display="Завантажити сертифікат"/>
    <hyperlink ref="D801" r:id="rId800" tooltip="Завантажити сертифікат" display="Завантажити сертифікат"/>
    <hyperlink ref="D802" r:id="rId801" tooltip="Завантажити сертифікат" display="Завантажити сертифікат"/>
    <hyperlink ref="D803" r:id="rId802" tooltip="Завантажити сертифікат" display="Завантажити сертифікат"/>
    <hyperlink ref="D804" r:id="rId803" tooltip="Завантажити сертифікат" display="Завантажити сертифікат"/>
    <hyperlink ref="D805" r:id="rId804" tooltip="Завантажити сертифікат" display="Завантажити сертифікат"/>
    <hyperlink ref="D806" r:id="rId805" tooltip="Завантажити сертифікат" display="Завантажити сертифікат"/>
    <hyperlink ref="D807" r:id="rId806" tooltip="Завантажити сертифікат" display="Завантажити сертифікат"/>
    <hyperlink ref="D808" r:id="rId807" tooltip="Завантажити сертифікат" display="Завантажити сертифікат"/>
    <hyperlink ref="D809" r:id="rId808" tooltip="Завантажити сертифікат" display="Завантажити сертифікат"/>
    <hyperlink ref="D810" r:id="rId809" tooltip="Завантажити сертифікат" display="Завантажити сертифікат"/>
    <hyperlink ref="D811" r:id="rId810" tooltip="Завантажити сертифікат" display="Завантажити сертифікат"/>
    <hyperlink ref="D812" r:id="rId811" tooltip="Завантажити сертифікат" display="Завантажити сертифікат"/>
    <hyperlink ref="D813" r:id="rId812" tooltip="Завантажити сертифікат" display="Завантажити сертифікат"/>
    <hyperlink ref="D814" r:id="rId813" tooltip="Завантажити сертифікат" display="Завантажити сертифікат"/>
    <hyperlink ref="D815" r:id="rId814" tooltip="Завантажити сертифікат" display="Завантажити сертифікат"/>
    <hyperlink ref="D816" r:id="rId815" tooltip="Завантажити сертифікат" display="Завантажити сертифікат"/>
    <hyperlink ref="D817" r:id="rId816" tooltip="Завантажити сертифікат" display="Завантажити сертифікат"/>
    <hyperlink ref="D818" r:id="rId817" tooltip="Завантажити сертифікат" display="Завантажити сертифікат"/>
    <hyperlink ref="D819" r:id="rId818" tooltip="Завантажити сертифікат" display="Завантажити сертифікат"/>
    <hyperlink ref="D820" r:id="rId819" tooltip="Завантажити сертифікат" display="Завантажити сертифікат"/>
    <hyperlink ref="D821" r:id="rId820" tooltip="Завантажити сертифікат" display="Завантажити сертифікат"/>
    <hyperlink ref="D822" r:id="rId821" tooltip="Завантажити сертифікат" display="Завантажити сертифікат"/>
    <hyperlink ref="D823" r:id="rId822" tooltip="Завантажити сертифікат" display="Завантажити сертифікат"/>
    <hyperlink ref="D824" r:id="rId823" tooltip="Завантажити сертифікат" display="Завантажити сертифікат"/>
    <hyperlink ref="D825" r:id="rId824" tooltip="Завантажити сертифікат" display="Завантажити сертифікат"/>
    <hyperlink ref="D826" r:id="rId825" tooltip="Завантажити сертифікат" display="Завантажити сертифікат"/>
    <hyperlink ref="D827" r:id="rId826" tooltip="Завантажити сертифікат" display="Завантажити сертифікат"/>
    <hyperlink ref="D828" r:id="rId827" tooltip="Завантажити сертифікат" display="Завантажити сертифікат"/>
    <hyperlink ref="D829" r:id="rId828" tooltip="Завантажити сертифікат" display="Завантажити сертифікат"/>
    <hyperlink ref="D830" r:id="rId829" tooltip="Завантажити сертифікат" display="Завантажити сертифікат"/>
    <hyperlink ref="D831" r:id="rId830" tooltip="Завантажити сертифікат" display="Завантажити сертифікат"/>
    <hyperlink ref="D832" r:id="rId831" tooltip="Завантажити сертифікат" display="Завантажити сертифікат"/>
    <hyperlink ref="D833" r:id="rId832" tooltip="Завантажити сертифікат" display="Завантажити сертифікат"/>
    <hyperlink ref="D834" r:id="rId833" tooltip="Завантажити сертифікат" display="Завантажити сертифікат"/>
    <hyperlink ref="D835" r:id="rId834" tooltip="Завантажити сертифікат" display="Завантажити сертифікат"/>
    <hyperlink ref="D836" r:id="rId835" tooltip="Завантажити сертифікат" display="Завантажити сертифікат"/>
    <hyperlink ref="D837" r:id="rId836" tooltip="Завантажити сертифікат" display="Завантажити сертифікат"/>
    <hyperlink ref="D838" r:id="rId837" tooltip="Завантажити сертифікат" display="Завантажити сертифікат"/>
    <hyperlink ref="D839" r:id="rId838" tooltip="Завантажити сертифікат" display="Завантажити сертифікат"/>
    <hyperlink ref="D840" r:id="rId839" tooltip="Завантажити сертифікат" display="Завантажити сертифікат"/>
    <hyperlink ref="D841" r:id="rId840" tooltip="Завантажити сертифікат" display="Завантажити сертифікат"/>
    <hyperlink ref="D842" r:id="rId841" tooltip="Завантажити сертифікат" display="Завантажити сертифікат"/>
    <hyperlink ref="D843" r:id="rId842" tooltip="Завантажити сертифікат" display="Завантажити сертифікат"/>
    <hyperlink ref="D844" r:id="rId843" tooltip="Завантажити сертифікат" display="Завантажити сертифікат"/>
    <hyperlink ref="D845" r:id="rId844" tooltip="Завантажити сертифікат" display="Завантажити сертифікат"/>
    <hyperlink ref="D846" r:id="rId845" tooltip="Завантажити сертифікат" display="Завантажити сертифікат"/>
    <hyperlink ref="D847" r:id="rId846" tooltip="Завантажити сертифікат" display="Завантажити сертифікат"/>
    <hyperlink ref="D848" r:id="rId847" tooltip="Завантажити сертифікат" display="Завантажити сертифікат"/>
    <hyperlink ref="D849" r:id="rId848" tooltip="Завантажити сертифікат" display="Завантажити сертифікат"/>
    <hyperlink ref="D850" r:id="rId849" tooltip="Завантажити сертифікат" display="Завантажити сертифікат"/>
    <hyperlink ref="D851" r:id="rId850" tooltip="Завантажити сертифікат" display="Завантажити сертифікат"/>
    <hyperlink ref="D852" r:id="rId851" tooltip="Завантажити сертифікат" display="Завантажити сертифікат"/>
    <hyperlink ref="D853" r:id="rId852" tooltip="Завантажити сертифікат" display="Завантажити сертифікат"/>
    <hyperlink ref="D854" r:id="rId853" tooltip="Завантажити сертифікат" display="Завантажити сертифікат"/>
    <hyperlink ref="D855" r:id="rId854" tooltip="Завантажити сертифікат" display="Завантажити сертифікат"/>
    <hyperlink ref="D856" r:id="rId855" tooltip="Завантажити сертифікат" display="Завантажити сертифікат"/>
    <hyperlink ref="D857" r:id="rId856" tooltip="Завантажити сертифікат" display="Завантажити сертифікат"/>
    <hyperlink ref="D858" r:id="rId857" tooltip="Завантажити сертифікат" display="Завантажити сертифікат"/>
    <hyperlink ref="D859" r:id="rId858" tooltip="Завантажити сертифікат" display="Завантажити сертифікат"/>
    <hyperlink ref="D860" r:id="rId859" tooltip="Завантажити сертифікат" display="Завантажити сертифікат"/>
    <hyperlink ref="D861" r:id="rId860" tooltip="Завантажити сертифікат" display="Завантажити сертифікат"/>
    <hyperlink ref="D862" r:id="rId861" tooltip="Завантажити сертифікат" display="Завантажити сертифікат"/>
    <hyperlink ref="D863" r:id="rId862" tooltip="Завантажити сертифікат" display="Завантажити сертифікат"/>
    <hyperlink ref="D864" r:id="rId863" tooltip="Завантажити сертифікат" display="Завантажити сертифікат"/>
    <hyperlink ref="D865" r:id="rId864" tooltip="Завантажити сертифікат" display="Завантажити сертифікат"/>
    <hyperlink ref="D866" r:id="rId865" tooltip="Завантажити сертифікат" display="Завантажити сертифікат"/>
    <hyperlink ref="D867" r:id="rId866" tooltip="Завантажити сертифікат" display="Завантажити сертифікат"/>
    <hyperlink ref="D868" r:id="rId867" tooltip="Завантажити сертифікат" display="Завантажити сертифікат"/>
    <hyperlink ref="D869" r:id="rId868" tooltip="Завантажити сертифікат" display="Завантажити сертифікат"/>
    <hyperlink ref="D870" r:id="rId869" tooltip="Завантажити сертифікат" display="Завантажити сертифікат"/>
    <hyperlink ref="D871" r:id="rId870" tooltip="Завантажити сертифікат" display="Завантажити сертифікат"/>
    <hyperlink ref="D872" r:id="rId871" tooltip="Завантажити сертифікат" display="Завантажити сертифікат"/>
    <hyperlink ref="D873" r:id="rId872" tooltip="Завантажити сертифікат" display="Завантажити сертифікат"/>
    <hyperlink ref="D874" r:id="rId873" tooltip="Завантажити сертифікат" display="Завантажити сертифікат"/>
    <hyperlink ref="D875" r:id="rId874" tooltip="Завантажити сертифікат" display="Завантажити сертифікат"/>
    <hyperlink ref="D876" r:id="rId875" tooltip="Завантажити сертифікат" display="Завантажити сертифікат"/>
    <hyperlink ref="D877" r:id="rId876" tooltip="Завантажити сертифікат" display="Завантажити сертифікат"/>
    <hyperlink ref="D878" r:id="rId877" tooltip="Завантажити сертифікат" display="Завантажити сертифікат"/>
    <hyperlink ref="D879" r:id="rId878" tooltip="Завантажити сертифікат" display="Завантажити сертифікат"/>
    <hyperlink ref="D880" r:id="rId879" tooltip="Завантажити сертифікат" display="Завантажити сертифікат"/>
    <hyperlink ref="D881" r:id="rId880" tooltip="Завантажити сертифікат" display="Завантажити сертифікат"/>
    <hyperlink ref="D882" r:id="rId881" tooltip="Завантажити сертифікат" display="Завантажити сертифікат"/>
    <hyperlink ref="D883" r:id="rId882" tooltip="Завантажити сертифікат" display="Завантажити сертифікат"/>
    <hyperlink ref="D884" r:id="rId883" tooltip="Завантажити сертифікат" display="Завантажити сертифікат"/>
    <hyperlink ref="D885" r:id="rId884" tooltip="Завантажити сертифікат" display="Завантажити сертифікат"/>
    <hyperlink ref="D886" r:id="rId885" tooltip="Завантажити сертифікат" display="Завантажити сертифікат"/>
    <hyperlink ref="D887" r:id="rId886" tooltip="Завантажити сертифікат" display="Завантажити сертифікат"/>
    <hyperlink ref="D888" r:id="rId887" tooltip="Завантажити сертифікат" display="Завантажити сертифікат"/>
    <hyperlink ref="D889" r:id="rId888" tooltip="Завантажити сертифікат" display="Завантажити сертифікат"/>
    <hyperlink ref="D890" r:id="rId889" tooltip="Завантажити сертифікат" display="Завантажити сертифікат"/>
    <hyperlink ref="D891" r:id="rId890" tooltip="Завантажити сертифікат" display="Завантажити сертифікат"/>
    <hyperlink ref="D892" r:id="rId891" tooltip="Завантажити сертифікат" display="Завантажити сертифікат"/>
    <hyperlink ref="D893" r:id="rId892" tooltip="Завантажити сертифікат" display="Завантажити сертифікат"/>
    <hyperlink ref="D894" r:id="rId893" tooltip="Завантажити сертифікат" display="Завантажити сертифікат"/>
    <hyperlink ref="D895" r:id="rId894" tooltip="Завантажити сертифікат" display="Завантажити сертифікат"/>
    <hyperlink ref="D896" r:id="rId895" tooltip="Завантажити сертифікат" display="Завантажити сертифікат"/>
    <hyperlink ref="D897" r:id="rId896" tooltip="Завантажити сертифікат" display="Завантажити сертифікат"/>
    <hyperlink ref="D898" r:id="rId897" tooltip="Завантажити сертифікат" display="Завантажити сертифікат"/>
    <hyperlink ref="D899" r:id="rId898" tooltip="Завантажити сертифікат" display="Завантажити сертифікат"/>
    <hyperlink ref="D900" r:id="rId899" tooltip="Завантажити сертифікат" display="Завантажити сертифікат"/>
    <hyperlink ref="D901" r:id="rId900" tooltip="Завантажити сертифікат" display="Завантажити сертифікат"/>
    <hyperlink ref="D902" r:id="rId901" tooltip="Завантажити сертифікат" display="Завантажити сертифікат"/>
    <hyperlink ref="D903" r:id="rId902" tooltip="Завантажити сертифікат" display="Завантажити сертифікат"/>
    <hyperlink ref="D904" r:id="rId903" tooltip="Завантажити сертифікат" display="Завантажити сертифікат"/>
    <hyperlink ref="D905" r:id="rId904" tooltip="Завантажити сертифікат" display="Завантажити сертифікат"/>
    <hyperlink ref="D906" r:id="rId905" tooltip="Завантажити сертифікат" display="Завантажити сертифікат"/>
    <hyperlink ref="D907" r:id="rId906" tooltip="Завантажити сертифікат" display="Завантажити сертифікат"/>
    <hyperlink ref="D908" r:id="rId907" tooltip="Завантажити сертифікат" display="Завантажити сертифікат"/>
    <hyperlink ref="D909" r:id="rId908" tooltip="Завантажити сертифікат" display="Завантажити сертифікат"/>
    <hyperlink ref="D910" r:id="rId909" tooltip="Завантажити сертифікат" display="Завантажити сертифікат"/>
    <hyperlink ref="D911" r:id="rId910" tooltip="Завантажити сертифікат" display="Завантажити сертифікат"/>
    <hyperlink ref="D912" r:id="rId911" tooltip="Завантажити сертифікат" display="Завантажити сертифікат"/>
    <hyperlink ref="D913" r:id="rId912" tooltip="Завантажити сертифікат" display="Завантажити сертифікат"/>
    <hyperlink ref="D914" r:id="rId913" tooltip="Завантажити сертифікат" display="Завантажити сертифікат"/>
    <hyperlink ref="D915" r:id="rId914" tooltip="Завантажити сертифікат" display="Завантажити сертифікат"/>
    <hyperlink ref="D916" r:id="rId915" tooltip="Завантажити сертифікат" display="Завантажити сертифікат"/>
    <hyperlink ref="D917" r:id="rId916" tooltip="Завантажити сертифікат" display="Завантажити сертифікат"/>
    <hyperlink ref="D918" r:id="rId917" tooltip="Завантажити сертифікат" display="Завантажити сертифікат"/>
    <hyperlink ref="D919" r:id="rId918" tooltip="Завантажити сертифікат" display="Завантажити сертифікат"/>
    <hyperlink ref="D920" r:id="rId919" tooltip="Завантажити сертифікат" display="Завантажити сертифікат"/>
    <hyperlink ref="D921" r:id="rId920" tooltip="Завантажити сертифікат" display="Завантажити сертифікат"/>
    <hyperlink ref="D922" r:id="rId921" tooltip="Завантажити сертифікат" display="Завантажити сертифікат"/>
    <hyperlink ref="D923" r:id="rId922" tooltip="Завантажити сертифікат" display="Завантажити сертифікат"/>
    <hyperlink ref="D924" r:id="rId923" tooltip="Завантажити сертифікат" display="Завантажити сертифікат"/>
    <hyperlink ref="D925" r:id="rId924" tooltip="Завантажити сертифікат" display="Завантажити сертифікат"/>
    <hyperlink ref="D926" r:id="rId925" tooltip="Завантажити сертифікат" display="Завантажити сертифікат"/>
    <hyperlink ref="D927" r:id="rId926" tooltip="Завантажити сертифікат" display="Завантажити сертифікат"/>
    <hyperlink ref="D928" r:id="rId927" tooltip="Завантажити сертифікат" display="Завантажити сертифікат"/>
    <hyperlink ref="D929" r:id="rId928" tooltip="Завантажити сертифікат" display="Завантажити сертифікат"/>
    <hyperlink ref="D930" r:id="rId929" tooltip="Завантажити сертифікат" display="Завантажити сертифікат"/>
    <hyperlink ref="D931" r:id="rId930" tooltip="Завантажити сертифікат" display="Завантажити сертифікат"/>
    <hyperlink ref="D932" r:id="rId931" tooltip="Завантажити сертифікат" display="Завантажити сертифікат"/>
    <hyperlink ref="D933" r:id="rId932" tooltip="Завантажити сертифікат" display="Завантажити сертифікат"/>
    <hyperlink ref="D934" r:id="rId933" tooltip="Завантажити сертифікат" display="Завантажити сертифікат"/>
    <hyperlink ref="D935" r:id="rId934" tooltip="Завантажити сертифікат" display="Завантажити сертифікат"/>
    <hyperlink ref="D936" r:id="rId935" tooltip="Завантажити сертифікат" display="Завантажити сертифікат"/>
    <hyperlink ref="D937" r:id="rId936" tooltip="Завантажити сертифікат" display="Завантажити сертифікат"/>
    <hyperlink ref="D938" r:id="rId937" tooltip="Завантажити сертифікат" display="Завантажити сертифікат"/>
    <hyperlink ref="D939" r:id="rId938" tooltip="Завантажити сертифікат" display="Завантажити сертифікат"/>
    <hyperlink ref="D940" r:id="rId939" tooltip="Завантажити сертифікат" display="Завантажити сертифікат"/>
    <hyperlink ref="D941" r:id="rId940" tooltip="Завантажити сертифікат" display="Завантажити сертифікат"/>
    <hyperlink ref="D942" r:id="rId941" tooltip="Завантажити сертифікат" display="Завантажити сертифікат"/>
    <hyperlink ref="D943" r:id="rId942" tooltip="Завантажити сертифікат" display="Завантажити сертифікат"/>
    <hyperlink ref="D944" r:id="rId943" tooltip="Завантажити сертифікат" display="Завантажити сертифікат"/>
    <hyperlink ref="D945" r:id="rId944" tooltip="Завантажити сертифікат" display="Завантажити сертифікат"/>
    <hyperlink ref="D946" r:id="rId945" tooltip="Завантажити сертифікат" display="Завантажити сертифікат"/>
    <hyperlink ref="D947" r:id="rId946" tooltip="Завантажити сертифікат" display="Завантажити сертифікат"/>
    <hyperlink ref="D948" r:id="rId947" tooltip="Завантажити сертифікат" display="Завантажити сертифікат"/>
    <hyperlink ref="D949" r:id="rId948" tooltip="Завантажити сертифікат" display="Завантажити сертифікат"/>
    <hyperlink ref="D950" r:id="rId949" tooltip="Завантажити сертифікат" display="Завантажити сертифікат"/>
    <hyperlink ref="D951" r:id="rId950" tooltip="Завантажити сертифікат" display="Завантажити сертифікат"/>
    <hyperlink ref="D952" r:id="rId951" tooltip="Завантажити сертифікат" display="Завантажити сертифікат"/>
    <hyperlink ref="D953" r:id="rId952" tooltip="Завантажити сертифікат" display="Завантажити сертифікат"/>
    <hyperlink ref="D954" r:id="rId953" tooltip="Завантажити сертифікат" display="Завантажити сертифікат"/>
    <hyperlink ref="D955" r:id="rId954" tooltip="Завантажити сертифікат" display="Завантажити сертифікат"/>
    <hyperlink ref="D956" r:id="rId955" tooltip="Завантажити сертифікат" display="Завантажити сертифікат"/>
    <hyperlink ref="D957" r:id="rId956" tooltip="Завантажити сертифікат" display="Завантажити сертифікат"/>
    <hyperlink ref="D958" r:id="rId957" tooltip="Завантажити сертифікат" display="Завантажити сертифікат"/>
    <hyperlink ref="D959" r:id="rId958" tooltip="Завантажити сертифікат" display="Завантажити сертифікат"/>
    <hyperlink ref="D960" r:id="rId959" tooltip="Завантажити сертифікат" display="Завантажити сертифікат"/>
    <hyperlink ref="D961" r:id="rId960" tooltip="Завантажити сертифікат" display="Завантажити сертифікат"/>
    <hyperlink ref="D962" r:id="rId961" tooltip="Завантажити сертифікат" display="Завантажити сертифікат"/>
    <hyperlink ref="D963" r:id="rId962" tooltip="Завантажити сертифікат" display="Завантажити сертифікат"/>
    <hyperlink ref="D964" r:id="rId963" tooltip="Завантажити сертифікат" display="Завантажити сертифікат"/>
    <hyperlink ref="D965" r:id="rId964" tooltip="Завантажити сертифікат" display="Завантажити сертифікат"/>
    <hyperlink ref="D966" r:id="rId965" tooltip="Завантажити сертифікат" display="Завантажити сертифікат"/>
    <hyperlink ref="D967" r:id="rId966" tooltip="Завантажити сертифікат" display="Завантажити сертифікат"/>
    <hyperlink ref="D968" r:id="rId967" tooltip="Завантажити сертифікат" display="Завантажити сертифікат"/>
    <hyperlink ref="D969" r:id="rId968" tooltip="Завантажити сертифікат" display="Завантажити сертифікат"/>
    <hyperlink ref="D970" r:id="rId969" tooltip="Завантажити сертифікат" display="Завантажити сертифікат"/>
    <hyperlink ref="D971" r:id="rId970" tooltip="Завантажити сертифікат" display="Завантажити сертифікат"/>
    <hyperlink ref="D972" r:id="rId971" tooltip="Завантажити сертифікат" display="Завантажити сертифікат"/>
    <hyperlink ref="D973" r:id="rId972" tooltip="Завантажити сертифікат" display="Завантажити сертифікат"/>
    <hyperlink ref="D974" r:id="rId973" tooltip="Завантажити сертифікат" display="Завантажити сертифікат"/>
    <hyperlink ref="D975" r:id="rId974" tooltip="Завантажити сертифікат" display="Завантажити сертифікат"/>
    <hyperlink ref="D976" r:id="rId975" tooltip="Завантажити сертифікат" display="Завантажити сертифікат"/>
    <hyperlink ref="D977" r:id="rId976" tooltip="Завантажити сертифікат" display="Завантажити сертифікат"/>
    <hyperlink ref="D978" r:id="rId977" tooltip="Завантажити сертифікат" display="Завантажити сертифікат"/>
    <hyperlink ref="D979" r:id="rId978" tooltip="Завантажити сертифікат" display="Завантажити сертифікат"/>
    <hyperlink ref="D980" r:id="rId979" tooltip="Завантажити сертифікат" display="Завантажити сертифікат"/>
    <hyperlink ref="D981" r:id="rId980" tooltip="Завантажити сертифікат" display="Завантажити сертифікат"/>
    <hyperlink ref="D982" r:id="rId981" tooltip="Завантажити сертифікат" display="Завантажити сертифікат"/>
    <hyperlink ref="D983" r:id="rId982" tooltip="Завантажити сертифікат" display="Завантажити сертифікат"/>
    <hyperlink ref="D984" r:id="rId983" tooltip="Завантажити сертифікат" display="Завантажити сертифікат"/>
    <hyperlink ref="D985" r:id="rId984" tooltip="Завантажити сертифікат" display="Завантажити сертифікат"/>
    <hyperlink ref="D986" r:id="rId985" tooltip="Завантажити сертифікат" display="Завантажити сертифікат"/>
    <hyperlink ref="D987" r:id="rId986" tooltip="Завантажити сертифікат" display="Завантажити сертифікат"/>
    <hyperlink ref="D988" r:id="rId987" tooltip="Завантажити сертифікат" display="Завантажити сертифікат"/>
    <hyperlink ref="D989" r:id="rId988" tooltip="Завантажити сертифікат" display="Завантажити сертифікат"/>
    <hyperlink ref="D990" r:id="rId989" tooltip="Завантажити сертифікат" display="Завантажити сертифікат"/>
    <hyperlink ref="D991" r:id="rId990" tooltip="Завантажити сертифікат" display="Завантажити сертифікат"/>
    <hyperlink ref="D992" r:id="rId991" tooltip="Завантажити сертифікат" display="Завантажити сертифікат"/>
    <hyperlink ref="D993" r:id="rId992" tooltip="Завантажити сертифікат" display="Завантажити сертифікат"/>
    <hyperlink ref="D994" r:id="rId993" tooltip="Завантажити сертифікат" display="Завантажити сертифікат"/>
    <hyperlink ref="D995" r:id="rId994" tooltip="Завантажити сертифікат" display="Завантажити сертифікат"/>
    <hyperlink ref="D996" r:id="rId995" tooltip="Завантажити сертифікат" display="Завантажити сертифікат"/>
    <hyperlink ref="D997" r:id="rId996" tooltip="Завантажити сертифікат" display="Завантажити сертифікат"/>
    <hyperlink ref="D998" r:id="rId997" tooltip="Завантажити сертифікат" display="Завантажити сертифікат"/>
    <hyperlink ref="D999" r:id="rId998" tooltip="Завантажити сертифікат" display="Завантажити сертифікат"/>
    <hyperlink ref="D1000" r:id="rId999" tooltip="Завантажити сертифікат" display="Завантажити сертифікат"/>
    <hyperlink ref="D1001" r:id="rId1000" tooltip="Завантажити сертифікат" display="Завантажити сертифікат"/>
    <hyperlink ref="D1002" r:id="rId1001" tooltip="Завантажити сертифікат" display="Завантажити сертифікат"/>
    <hyperlink ref="D1003" r:id="rId1002" tooltip="Завантажити сертифікат" display="Завантажити сертифікат"/>
    <hyperlink ref="D1004" r:id="rId1003" tooltip="Завантажити сертифікат" display="Завантажити сертифікат"/>
    <hyperlink ref="D1005" r:id="rId1004" tooltip="Завантажити сертифікат" display="Завантажити сертифікат"/>
    <hyperlink ref="D1006" r:id="rId1005" tooltip="Завантажити сертифікат" display="Завантажити сертифікат"/>
    <hyperlink ref="D1007" r:id="rId1006" tooltip="Завантажити сертифікат" display="Завантажити сертифікат"/>
    <hyperlink ref="D1008" r:id="rId1007" tooltip="Завантажити сертифікат" display="Завантажити сертифікат"/>
    <hyperlink ref="D1009" r:id="rId1008" tooltip="Завантажити сертифікат" display="Завантажити сертифікат"/>
    <hyperlink ref="D1010" r:id="rId1009" tooltip="Завантажити сертифікат" display="Завантажити сертифікат"/>
    <hyperlink ref="D1011" r:id="rId1010" tooltip="Завантажити сертифікат" display="Завантажити сертифікат"/>
    <hyperlink ref="D1012" r:id="rId1011" tooltip="Завантажити сертифікат" display="Завантажити сертифікат"/>
    <hyperlink ref="D1013" r:id="rId1012" tooltip="Завантажити сертифікат" display="Завантажити сертифікат"/>
    <hyperlink ref="D1014" r:id="rId1013" tooltip="Завантажити сертифікат" display="Завантажити сертифікат"/>
    <hyperlink ref="D1015" r:id="rId1014" tooltip="Завантажити сертифікат" display="Завантажити сертифікат"/>
    <hyperlink ref="D1016" r:id="rId1015" tooltip="Завантажити сертифікат" display="Завантажити сертифікат"/>
    <hyperlink ref="D1017" r:id="rId1016" tooltip="Завантажити сертифікат" display="Завантажити сертифікат"/>
    <hyperlink ref="D1018" r:id="rId1017" tooltip="Завантажити сертифікат" display="Завантажити сертифікат"/>
    <hyperlink ref="D1019" r:id="rId1018" tooltip="Завантажити сертифікат" display="Завантажити сертифікат"/>
    <hyperlink ref="D1020" r:id="rId1019" tooltip="Завантажити сертифікат" display="Завантажити сертифікат"/>
    <hyperlink ref="D1021" r:id="rId1020" tooltip="Завантажити сертифікат" display="Завантажити сертифікат"/>
    <hyperlink ref="D1022" r:id="rId1021" tooltip="Завантажити сертифікат" display="Завантажити сертифікат"/>
    <hyperlink ref="D1023" r:id="rId1022" tooltip="Завантажити сертифікат" display="Завантажити сертифікат"/>
    <hyperlink ref="D1024" r:id="rId1023" tooltip="Завантажити сертифікат" display="Завантажити сертифікат"/>
    <hyperlink ref="D1025" r:id="rId1024" tooltip="Завантажити сертифікат" display="Завантажити сертифікат"/>
    <hyperlink ref="D1026" r:id="rId1025" tooltip="Завантажити сертифікат" display="Завантажити сертифікат"/>
    <hyperlink ref="D1027" r:id="rId1026" tooltip="Завантажити сертифікат" display="Завантажити сертифікат"/>
    <hyperlink ref="D1028" r:id="rId1027" tooltip="Завантажити сертифікат" display="Завантажити сертифікат"/>
    <hyperlink ref="D1029" r:id="rId1028" tooltip="Завантажити сертифікат" display="Завантажити сертифікат"/>
    <hyperlink ref="D1030" r:id="rId1029" tooltip="Завантажити сертифікат" display="Завантажити сертифікат"/>
    <hyperlink ref="D1031" r:id="rId1030" tooltip="Завантажити сертифікат" display="Завантажити сертифікат"/>
    <hyperlink ref="D1032" r:id="rId1031" tooltip="Завантажити сертифікат" display="Завантажити сертифікат"/>
    <hyperlink ref="D1033" r:id="rId1032" tooltip="Завантажити сертифікат" display="Завантажити сертифікат"/>
    <hyperlink ref="D1034" r:id="rId1033" tooltip="Завантажити сертифікат" display="Завантажити сертифікат"/>
    <hyperlink ref="D1035" r:id="rId1034" tooltip="Завантажити сертифікат" display="Завантажити сертифікат"/>
    <hyperlink ref="D1036" r:id="rId1035" tooltip="Завантажити сертифікат" display="Завантажити сертифікат"/>
    <hyperlink ref="D1037" r:id="rId1036" tooltip="Завантажити сертифікат" display="Завантажити сертифікат"/>
    <hyperlink ref="D1038" r:id="rId1037" tooltip="Завантажити сертифікат" display="Завантажити сертифікат"/>
    <hyperlink ref="D1039" r:id="rId1038" tooltip="Завантажити сертифікат" display="Завантажити сертифікат"/>
    <hyperlink ref="D1040" r:id="rId1039" tooltip="Завантажити сертифікат" display="Завантажити сертифікат"/>
    <hyperlink ref="D1041" r:id="rId1040" tooltip="Завантажити сертифікат" display="Завантажити сертифікат"/>
    <hyperlink ref="D1042" r:id="rId1041" tooltip="Завантажити сертифікат" display="Завантажити сертифікат"/>
    <hyperlink ref="D1043" r:id="rId1042" tooltip="Завантажити сертифікат" display="Завантажити сертифікат"/>
    <hyperlink ref="D1044" r:id="rId1043" tooltip="Завантажити сертифікат" display="Завантажити сертифікат"/>
    <hyperlink ref="D1045" r:id="rId1044" tooltip="Завантажити сертифікат" display="Завантажити сертифікат"/>
    <hyperlink ref="D1046" r:id="rId1045" tooltip="Завантажити сертифікат" display="Завантажити сертифікат"/>
    <hyperlink ref="D1047" r:id="rId1046" tooltip="Завантажити сертифікат" display="Завантажити сертифікат"/>
    <hyperlink ref="D1048" r:id="rId1047" tooltip="Завантажити сертифікат" display="Завантажити сертифікат"/>
    <hyperlink ref="D1049" r:id="rId1048" tooltip="Завантажити сертифікат" display="Завантажити сертифікат"/>
    <hyperlink ref="D1050" r:id="rId1049" tooltip="Завантажити сертифікат" display="Завантажити сертифікат"/>
    <hyperlink ref="D1051" r:id="rId1050" tooltip="Завантажити сертифікат" display="Завантажити сертифікат"/>
    <hyperlink ref="D1052" r:id="rId1051" tooltip="Завантажити сертифікат" display="Завантажити сертифікат"/>
    <hyperlink ref="D1053" r:id="rId1052" tooltip="Завантажити сертифікат" display="Завантажити сертифікат"/>
    <hyperlink ref="D1054" r:id="rId1053" tooltip="Завантажити сертифікат" display="Завантажити сертифікат"/>
    <hyperlink ref="D1055" r:id="rId1054" tooltip="Завантажити сертифікат" display="Завантажити сертифікат"/>
    <hyperlink ref="D1056" r:id="rId1055" tooltip="Завантажити сертифікат" display="Завантажити сертифікат"/>
    <hyperlink ref="D1057" r:id="rId1056" tooltip="Завантажити сертифікат" display="Завантажити сертифікат"/>
    <hyperlink ref="D1058" r:id="rId1057" tooltip="Завантажити сертифікат" display="Завантажити сертифікат"/>
    <hyperlink ref="D1059" r:id="rId1058" tooltip="Завантажити сертифікат" display="Завантажити сертифікат"/>
    <hyperlink ref="D1060" r:id="rId1059" tooltip="Завантажити сертифікат" display="Завантажити сертифікат"/>
    <hyperlink ref="D1061" r:id="rId1060" tooltip="Завантажити сертифікат" display="Завантажити сертифікат"/>
    <hyperlink ref="D1062" r:id="rId1061" tooltip="Завантажити сертифікат" display="Завантажити сертифікат"/>
    <hyperlink ref="D1063" r:id="rId1062" tooltip="Завантажити сертифікат" display="Завантажити сертифікат"/>
    <hyperlink ref="D1064" r:id="rId1063" tooltip="Завантажити сертифікат" display="Завантажити сертифікат"/>
    <hyperlink ref="D1065" r:id="rId1064" tooltip="Завантажити сертифікат" display="Завантажити сертифікат"/>
    <hyperlink ref="D1066" r:id="rId1065" tooltip="Завантажити сертифікат" display="Завантажити сертифікат"/>
    <hyperlink ref="D1067" r:id="rId1066" tooltip="Завантажити сертифікат" display="Завантажити сертифікат"/>
    <hyperlink ref="D1068" r:id="rId1067" tooltip="Завантажити сертифікат" display="Завантажити сертифікат"/>
    <hyperlink ref="D1069" r:id="rId1068" tooltip="Завантажити сертифікат" display="Завантажити сертифікат"/>
    <hyperlink ref="D1070" r:id="rId1069" tooltip="Завантажити сертифікат" display="Завантажити сертифікат"/>
    <hyperlink ref="D1071" r:id="rId1070" tooltip="Завантажити сертифікат" display="Завантажити сертифікат"/>
    <hyperlink ref="D1072" r:id="rId1071" tooltip="Завантажити сертифікат" display="Завантажити сертифікат"/>
    <hyperlink ref="D1073" r:id="rId1072" tooltip="Завантажити сертифікат" display="Завантажити сертифікат"/>
    <hyperlink ref="D1074" r:id="rId1073" tooltip="Завантажити сертифікат" display="Завантажити сертифікат"/>
    <hyperlink ref="D1075" r:id="rId1074" tooltip="Завантажити сертифікат" display="Завантажити сертифікат"/>
    <hyperlink ref="D1076" r:id="rId1075" tooltip="Завантажити сертифікат" display="Завантажити сертифікат"/>
    <hyperlink ref="D1077" r:id="rId1076" tooltip="Завантажити сертифікат" display="Завантажити сертифікат"/>
    <hyperlink ref="D1078" r:id="rId1077" tooltip="Завантажити сертифікат" display="Завантажити сертифікат"/>
    <hyperlink ref="D1079" r:id="rId1078" tooltip="Завантажити сертифікат" display="Завантажити сертифікат"/>
    <hyperlink ref="D1080" r:id="rId1079" tooltip="Завантажити сертифікат" display="Завантажити сертифікат"/>
    <hyperlink ref="D1081" r:id="rId1080" tooltip="Завантажити сертифікат" display="Завантажити сертифікат"/>
    <hyperlink ref="D1082" r:id="rId1081" tooltip="Завантажити сертифікат" display="Завантажити сертифікат"/>
    <hyperlink ref="D1083" r:id="rId1082" tooltip="Завантажити сертифікат" display="Завантажити сертифікат"/>
    <hyperlink ref="D1084" r:id="rId1083" tooltip="Завантажити сертифікат" display="Завантажити сертифікат"/>
    <hyperlink ref="D1085" r:id="rId1084" tooltip="Завантажити сертифікат" display="Завантажити сертифікат"/>
    <hyperlink ref="D1086" r:id="rId1085" tooltip="Завантажити сертифікат" display="Завантажити сертифікат"/>
    <hyperlink ref="D1087" r:id="rId1086" tooltip="Завантажити сертифікат" display="Завантажити сертифікат"/>
    <hyperlink ref="D1088" r:id="rId1087" tooltip="Завантажити сертифікат" display="Завантажити сертифікат"/>
    <hyperlink ref="D1089" r:id="rId1088" tooltip="Завантажити сертифікат" display="Завантажити сертифікат"/>
    <hyperlink ref="D1090" r:id="rId1089" tooltip="Завантажити сертифікат" display="Завантажити сертифікат"/>
    <hyperlink ref="D1091" r:id="rId1090" tooltip="Завантажити сертифікат" display="Завантажити сертифікат"/>
    <hyperlink ref="D1092" r:id="rId1091" tooltip="Завантажити сертифікат" display="Завантажити сертифікат"/>
    <hyperlink ref="D1093" r:id="rId1092" tooltip="Завантажити сертифікат" display="Завантажити сертифікат"/>
    <hyperlink ref="D1094" r:id="rId1093" tooltip="Завантажити сертифікат" display="Завантажити сертифікат"/>
    <hyperlink ref="D1095" r:id="rId1094" tooltip="Завантажити сертифікат" display="Завантажити сертифікат"/>
    <hyperlink ref="D1096" r:id="rId1095" tooltip="Завантажити сертифікат" display="Завантажити сертифікат"/>
    <hyperlink ref="D1097" r:id="rId1096" tooltip="Завантажити сертифікат" display="Завантажити сертифікат"/>
    <hyperlink ref="D1098" r:id="rId1097" tooltip="Завантажити сертифікат" display="Завантажити сертифікат"/>
    <hyperlink ref="D1099" r:id="rId1098" tooltip="Завантажити сертифікат" display="Завантажити сертифікат"/>
    <hyperlink ref="D1100" r:id="rId1099" tooltip="Завантажити сертифікат" display="Завантажити сертифікат"/>
    <hyperlink ref="D1101" r:id="rId1100" tooltip="Завантажити сертифікат" display="Завантажити сертифікат"/>
    <hyperlink ref="D1102" r:id="rId1101" tooltip="Завантажити сертифікат" display="Завантажити сертифікат"/>
    <hyperlink ref="D1103" r:id="rId1102" tooltip="Завантажити сертифікат" display="Завантажити сертифікат"/>
    <hyperlink ref="D1104" r:id="rId1103" tooltip="Завантажити сертифікат" display="Завантажити сертифікат"/>
    <hyperlink ref="D1105" r:id="rId1104" tooltip="Завантажити сертифікат" display="Завантажити сертифікат"/>
    <hyperlink ref="D1106" r:id="rId1105" tooltip="Завантажити сертифікат" display="Завантажити сертифікат"/>
    <hyperlink ref="D1107" r:id="rId1106" tooltip="Завантажити сертифікат" display="Завантажити сертифікат"/>
    <hyperlink ref="D1108" r:id="rId1107" tooltip="Завантажити сертифікат" display="Завантажити сертифікат"/>
    <hyperlink ref="D1109" r:id="rId1108" tooltip="Завантажити сертифікат" display="Завантажити сертифікат"/>
    <hyperlink ref="D1110" r:id="rId1109" tooltip="Завантажити сертифікат" display="Завантажити сертифікат"/>
    <hyperlink ref="D1111" r:id="rId1110" tooltip="Завантажити сертифікат" display="Завантажити сертифікат"/>
    <hyperlink ref="D1112" r:id="rId1111" tooltip="Завантажити сертифікат" display="Завантажити сертифікат"/>
    <hyperlink ref="D1113" r:id="rId1112" tooltip="Завантажити сертифікат" display="Завантажити сертифікат"/>
    <hyperlink ref="D1114" r:id="rId1113" tooltip="Завантажити сертифікат" display="Завантажити сертифікат"/>
    <hyperlink ref="D1115" r:id="rId1114" tooltip="Завантажити сертифікат" display="Завантажити сертифікат"/>
    <hyperlink ref="D1116" r:id="rId1115" tooltip="Завантажити сертифікат" display="Завантажити сертифікат"/>
    <hyperlink ref="D1117" r:id="rId1116" tooltip="Завантажити сертифікат" display="Завантажити сертифікат"/>
    <hyperlink ref="D1118" r:id="rId1117" tooltip="Завантажити сертифікат" display="Завантажити сертифікат"/>
    <hyperlink ref="D1119" r:id="rId1118" tooltip="Завантажити сертифікат" display="Завантажити сертифікат"/>
    <hyperlink ref="D1120" r:id="rId1119" tooltip="Завантажити сертифікат" display="Завантажити сертифікат"/>
    <hyperlink ref="D1121" r:id="rId1120" tooltip="Завантажити сертифікат" display="Завантажити сертифікат"/>
    <hyperlink ref="D1122" r:id="rId1121" tooltip="Завантажити сертифікат" display="Завантажити сертифікат"/>
    <hyperlink ref="D1123" r:id="rId1122" tooltip="Завантажити сертифікат" display="Завантажити сертифікат"/>
    <hyperlink ref="D1124" r:id="rId1123" tooltip="Завантажити сертифікат" display="Завантажити сертифікат"/>
    <hyperlink ref="D1125" r:id="rId1124" tooltip="Завантажити сертифікат" display="Завантажити сертифікат"/>
    <hyperlink ref="D1126" r:id="rId1125" tooltip="Завантажити сертифікат" display="Завантажити сертифікат"/>
    <hyperlink ref="D1127" r:id="rId1126" tooltip="Завантажити сертифікат" display="Завантажити сертифікат"/>
    <hyperlink ref="D1128" r:id="rId1127" tooltip="Завантажити сертифікат" display="Завантажити сертифікат"/>
    <hyperlink ref="D1129" r:id="rId1128" tooltip="Завантажити сертифікат" display="Завантажити сертифікат"/>
    <hyperlink ref="D1130" r:id="rId1129" tooltip="Завантажити сертифікат" display="Завантажити сертифікат"/>
    <hyperlink ref="D1131" r:id="rId1130" tooltip="Завантажити сертифікат" display="Завантажити сертифікат"/>
    <hyperlink ref="D1132" r:id="rId1131" tooltip="Завантажити сертифікат" display="Завантажити сертифікат"/>
    <hyperlink ref="D1133" r:id="rId1132" tooltip="Завантажити сертифікат" display="Завантажити сертифікат"/>
    <hyperlink ref="D1134" r:id="rId1133" tooltip="Завантажити сертифікат" display="Завантажити сертифікат"/>
    <hyperlink ref="D1135" r:id="rId1134" tooltip="Завантажити сертифікат" display="Завантажити сертифікат"/>
    <hyperlink ref="D1136" r:id="rId1135" tooltip="Завантажити сертифікат" display="Завантажити сертифікат"/>
    <hyperlink ref="D1137" r:id="rId1136" tooltip="Завантажити сертифікат" display="Завантажити сертифікат"/>
    <hyperlink ref="D1138" r:id="rId1137" tooltip="Завантажити сертифікат" display="Завантажити сертифікат"/>
    <hyperlink ref="D1139" r:id="rId1138" tooltip="Завантажити сертифікат" display="Завантажити сертифікат"/>
    <hyperlink ref="D1140" r:id="rId1139" tooltip="Завантажити сертифікат" display="Завантажити сертифікат"/>
    <hyperlink ref="D1141" r:id="rId1140" tooltip="Завантажити сертифікат" display="Завантажити сертифікат"/>
    <hyperlink ref="D1142" r:id="rId1141" tooltip="Завантажити сертифікат" display="Завантажити сертифікат"/>
    <hyperlink ref="D1143" r:id="rId1142" tooltip="Завантажити сертифікат" display="Завантажити сертифікат"/>
    <hyperlink ref="D1144" r:id="rId1143" tooltip="Завантажити сертифікат" display="Завантажити сертифікат"/>
    <hyperlink ref="D1145" r:id="rId1144" tooltip="Завантажити сертифікат" display="Завантажити сертифікат"/>
    <hyperlink ref="D1146" r:id="rId1145" tooltip="Завантажити сертифікат" display="Завантажити сертифікат"/>
    <hyperlink ref="D1147" r:id="rId1146" tooltip="Завантажити сертифікат" display="Завантажити сертифікат"/>
    <hyperlink ref="D1148" r:id="rId1147" tooltip="Завантажити сертифікат" display="Завантажити сертифікат"/>
    <hyperlink ref="D1149" r:id="rId1148" tooltip="Завантажити сертифікат" display="Завантажити сертифікат"/>
    <hyperlink ref="D1150" r:id="rId1149" tooltip="Завантажити сертифікат" display="Завантажити сертифікат"/>
    <hyperlink ref="D1151" r:id="rId1150" tooltip="Завантажити сертифікат" display="Завантажити сертифікат"/>
    <hyperlink ref="D1152" r:id="rId1151" tooltip="Завантажити сертифікат" display="Завантажити сертифікат"/>
    <hyperlink ref="D1153" r:id="rId1152" tooltip="Завантажити сертифікат" display="Завантажити сертифікат"/>
    <hyperlink ref="D1154" r:id="rId1153" tooltip="Завантажити сертифікат" display="Завантажити сертифікат"/>
    <hyperlink ref="D1155" r:id="rId1154" tooltip="Завантажити сертифікат" display="Завантажити сертифікат"/>
    <hyperlink ref="D1156" r:id="rId1155" tooltip="Завантажити сертифікат" display="Завантажити сертифікат"/>
    <hyperlink ref="D1157" r:id="rId1156" tooltip="Завантажити сертифікат" display="Завантажити сертифікат"/>
    <hyperlink ref="D1158" r:id="rId1157" tooltip="Завантажити сертифікат" display="Завантажити сертифікат"/>
    <hyperlink ref="D1159" r:id="rId1158" tooltip="Завантажити сертифікат" display="Завантажити сертифікат"/>
    <hyperlink ref="D1160" r:id="rId1159" tooltip="Завантажити сертифікат" display="Завантажити сертифікат"/>
    <hyperlink ref="D1161" r:id="rId1160" tooltip="Завантажити сертифікат" display="Завантажити сертифікат"/>
    <hyperlink ref="D1162" r:id="rId1161" tooltip="Завантажити сертифікат" display="Завантажити сертифікат"/>
    <hyperlink ref="D1163" r:id="rId1162" tooltip="Завантажити сертифікат" display="Завантажити сертифікат"/>
    <hyperlink ref="D1164" r:id="rId1163" tooltip="Завантажити сертифікат" display="Завантажити сертифікат"/>
    <hyperlink ref="D1165" r:id="rId1164" tooltip="Завантажити сертифікат" display="Завантажити сертифікат"/>
    <hyperlink ref="D1166" r:id="rId1165" tooltip="Завантажити сертифікат" display="Завантажити сертифікат"/>
    <hyperlink ref="D1167" r:id="rId1166" tooltip="Завантажити сертифікат" display="Завантажити сертифікат"/>
    <hyperlink ref="D1168" r:id="rId1167" tooltip="Завантажити сертифікат" display="Завантажити сертифікат"/>
    <hyperlink ref="D1169" r:id="rId1168" tooltip="Завантажити сертифікат" display="Завантажити сертифікат"/>
    <hyperlink ref="D1170" r:id="rId1169" tooltip="Завантажити сертифікат" display="Завантажити сертифікат"/>
    <hyperlink ref="D1171" r:id="rId1170" tooltip="Завантажити сертифікат" display="Завантажити сертифікат"/>
    <hyperlink ref="D1172" r:id="rId1171" tooltip="Завантажити сертифікат" display="Завантажити сертифікат"/>
    <hyperlink ref="D1173" r:id="rId1172" tooltip="Завантажити сертифікат" display="Завантажити сертифікат"/>
    <hyperlink ref="D1174" r:id="rId1173" tooltip="Завантажити сертифікат" display="Завантажити сертифікат"/>
    <hyperlink ref="D1175" r:id="rId1174" tooltip="Завантажити сертифікат" display="Завантажити сертифікат"/>
    <hyperlink ref="D1176" r:id="rId1175" tooltip="Завантажити сертифікат" display="Завантажити сертифікат"/>
    <hyperlink ref="D1177" r:id="rId1176" tooltip="Завантажити сертифікат" display="Завантажити сертифікат"/>
    <hyperlink ref="D1178" r:id="rId1177" tooltip="Завантажити сертифікат" display="Завантажити сертифікат"/>
    <hyperlink ref="D1179" r:id="rId1178" tooltip="Завантажити сертифікат" display="Завантажити сертифікат"/>
    <hyperlink ref="D1180" r:id="rId1179" tooltip="Завантажити сертифікат" display="Завантажити сертифікат"/>
    <hyperlink ref="D1181" r:id="rId1180" tooltip="Завантажити сертифікат" display="Завантажити сертифікат"/>
    <hyperlink ref="D1182" r:id="rId1181" tooltip="Завантажити сертифікат" display="Завантажити сертифікат"/>
    <hyperlink ref="D1183" r:id="rId1182" tooltip="Завантажити сертифікат" display="Завантажити сертифікат"/>
    <hyperlink ref="D1184" r:id="rId1183" tooltip="Завантажити сертифікат" display="Завантажити сертифікат"/>
    <hyperlink ref="D1185" r:id="rId1184" tooltip="Завантажити сертифікат" display="Завантажити сертифікат"/>
    <hyperlink ref="D1186" r:id="rId1185" tooltip="Завантажити сертифікат" display="Завантажити сертифікат"/>
    <hyperlink ref="D1187" r:id="rId1186" tooltip="Завантажити сертифікат" display="Завантажити сертифікат"/>
    <hyperlink ref="D1188" r:id="rId1187" tooltip="Завантажити сертифікат" display="Завантажити сертифікат"/>
    <hyperlink ref="D1190" r:id="rId1188" tooltip="Завантажити сертифікат" display="Завантажити сертифікат"/>
    <hyperlink ref="D1191" r:id="rId1189" tooltip="Завантажити сертифікат" display="Завантажити сертифікат"/>
    <hyperlink ref="D1192" r:id="rId1190" tooltip="Завантажити сертифікат" display="Завантажити сертифікат"/>
    <hyperlink ref="D1193" r:id="rId1191" tooltip="Завантажити сертифікат" display="Завантажити сертифікат"/>
    <hyperlink ref="D1194" r:id="rId1192" tooltip="Завантажити сертифікат" display="Завантажити сертифікат"/>
    <hyperlink ref="D1195" r:id="rId1193" tooltip="Завантажити сертифікат" display="Завантажити сертифікат"/>
    <hyperlink ref="D1196" r:id="rId1194" tooltip="Завантажити сертифікат" display="Завантажити сертифікат"/>
    <hyperlink ref="D1197" r:id="rId1195" tooltip="Завантажити сертифікат" display="Завантажити сертифікат"/>
    <hyperlink ref="D1198" r:id="rId1196" tooltip="Завантажити сертифікат" display="Завантажити сертифікат"/>
    <hyperlink ref="D1199" r:id="rId1197" tooltip="Завантажити сертифікат" display="Завантажити сертифікат"/>
    <hyperlink ref="D1200" r:id="rId1198" tooltip="Завантажити сертифікат" display="Завантажити сертифікат"/>
    <hyperlink ref="D1201" r:id="rId1199" tooltip="Завантажити сертифікат" display="Завантажити сертифікат"/>
    <hyperlink ref="D1202" r:id="rId1200" tooltip="Завантажити сертифікат" display="Завантажити сертифікат"/>
    <hyperlink ref="D1203" r:id="rId1201" tooltip="Завантажити сертифікат" display="Завантажити сертифікат"/>
    <hyperlink ref="D1204" r:id="rId1202" tooltip="Завантажити сертифікат" display="Завантажити сертифікат"/>
    <hyperlink ref="D1205" r:id="rId1203" tooltip="Завантажити сертифікат" display="Завантажити сертифікат"/>
    <hyperlink ref="D1206" r:id="rId1204" tooltip="Завантажити сертифікат" display="Завантажити сертифікат"/>
    <hyperlink ref="D1207" r:id="rId1205" tooltip="Завантажити сертифікат" display="Завантажити сертифікат"/>
    <hyperlink ref="D1208" r:id="rId1206" tooltip="Завантажити сертифікат" display="Завантажити сертифікат"/>
    <hyperlink ref="D1209" r:id="rId1207" tooltip="Завантажити сертифікат" display="Завантажити сертифікат"/>
    <hyperlink ref="D1210" r:id="rId1208" tooltip="Завантажити сертифікат" display="Завантажити сертифікат"/>
    <hyperlink ref="D1211" r:id="rId1209" tooltip="Завантажити сертифікат" display="Завантажити сертифікат"/>
    <hyperlink ref="D1212" r:id="rId1210" tooltip="Завантажити сертифікат" display="Завантажити сертифікат"/>
    <hyperlink ref="D1213" r:id="rId1211" tooltip="Завантажити сертифікат" display="Завантажити сертифікат"/>
    <hyperlink ref="D1214" r:id="rId1212" tooltip="Завантажити сертифікат" display="Завантажити сертифікат"/>
    <hyperlink ref="D1215" r:id="rId1213" tooltip="Завантажити сертифікат" display="Завантажити сертифікат"/>
    <hyperlink ref="D1216" r:id="rId1214" tooltip="Завантажити сертифікат" display="Завантажити сертифікат"/>
    <hyperlink ref="D1217" r:id="rId1215" tooltip="Завантажити сертифікат" display="Завантажити сертифікат"/>
    <hyperlink ref="D1218" r:id="rId1216" tooltip="Завантажити сертифікат" display="Завантажити сертифікат"/>
    <hyperlink ref="D1219" r:id="rId1217" tooltip="Завантажити сертифікат" display="Завантажити сертифікат"/>
    <hyperlink ref="D1220" r:id="rId1218" tooltip="Завантажити сертифікат" display="Завантажити сертифікат"/>
    <hyperlink ref="D1221" r:id="rId1219" tooltip="Завантажити сертифікат" display="Завантажити сертифікат"/>
    <hyperlink ref="D1222" r:id="rId1220" tooltip="Завантажити сертифікат" display="Завантажити сертифікат"/>
    <hyperlink ref="D1223" r:id="rId1221" tooltip="Завантажити сертифікат" display="Завантажити сертифікат"/>
    <hyperlink ref="D1224" r:id="rId1222" tooltip="Завантажити сертифікат" display="Завантажити сертифікат"/>
    <hyperlink ref="D1225" r:id="rId1223" tooltip="Завантажити сертифікат" display="Завантажити сертифікат"/>
    <hyperlink ref="D1226" r:id="rId1224" tooltip="Завантажити сертифікат" display="Завантажити сертифікат"/>
    <hyperlink ref="D1227" r:id="rId1225" tooltip="Завантажити сертифікат" display="Завантажити сертифікат"/>
    <hyperlink ref="D1228" r:id="rId1226" tooltip="Завантажити сертифікат" display="Завантажити сертифікат"/>
    <hyperlink ref="D1229" r:id="rId1227" tooltip="Завантажити сертифікат" display="Завантажити сертифікат"/>
    <hyperlink ref="D1230" r:id="rId1228" tooltip="Завантажити сертифікат" display="Завантажити сертифікат"/>
    <hyperlink ref="D1231" r:id="rId1229" tooltip="Завантажити сертифікат" display="Завантажити сертифікат"/>
    <hyperlink ref="D1232" r:id="rId1230" tooltip="Завантажити сертифікат" display="Завантажити сертифікат"/>
    <hyperlink ref="D1233" r:id="rId1231" tooltip="Завантажити сертифікат" display="Завантажити сертифікат"/>
    <hyperlink ref="D1234" r:id="rId1232" tooltip="Завантажити сертифікат" display="Завантажити сертифікат"/>
    <hyperlink ref="D1235" r:id="rId1233" tooltip="Завантажити сертифікат" display="Завантажити сертифікат"/>
    <hyperlink ref="D1236" r:id="rId1234" tooltip="Завантажити сертифікат" display="Завантажити сертифікат"/>
    <hyperlink ref="D1237" r:id="rId1235" tooltip="Завантажити сертифікат" display="Завантажити сертифікат"/>
    <hyperlink ref="D1238" r:id="rId1236" tooltip="Завантажити сертифікат" display="Завантажити сертифікат"/>
    <hyperlink ref="D1239" r:id="rId1237" tooltip="Завантажити сертифікат" display="Завантажити сертифікат"/>
    <hyperlink ref="D1240" r:id="rId1238" tooltip="Завантажити сертифікат" display="Завантажити сертифікат"/>
    <hyperlink ref="D1241" r:id="rId1239" tooltip="Завантажити сертифікат" display="Завантажити сертифікат"/>
    <hyperlink ref="D1242" r:id="rId1240" tooltip="Завантажити сертифікат" display="Завантажити сертифікат"/>
    <hyperlink ref="D1243" r:id="rId1241" tooltip="Завантажити сертифікат" display="Завантажити сертифікат"/>
    <hyperlink ref="D1244" r:id="rId1242" tooltip="Завантажити сертифікат" display="Завантажити сертифікат"/>
    <hyperlink ref="D1245" r:id="rId1243" tooltip="Завантажити сертифікат" display="Завантажити сертифікат"/>
    <hyperlink ref="D1246" r:id="rId1244" tooltip="Завантажити сертифікат" display="Завантажити сертифікат"/>
    <hyperlink ref="D1247" r:id="rId1245" tooltip="Завантажити сертифікат" display="Завантажити сертифікат"/>
    <hyperlink ref="D1248" r:id="rId1246" tooltip="Завантажити сертифікат" display="Завантажити сертифікат"/>
    <hyperlink ref="D1249" r:id="rId1247" tooltip="Завантажити сертифікат" display="Завантажити сертифікат"/>
    <hyperlink ref="D1250" r:id="rId1248" tooltip="Завантажити сертифікат" display="Завантажити сертифікат"/>
    <hyperlink ref="D1251" r:id="rId1249" tooltip="Завантажити сертифікат" display="Завантажити сертифікат"/>
    <hyperlink ref="D1252" r:id="rId1250" tooltip="Завантажити сертифікат" display="Завантажити сертифікат"/>
    <hyperlink ref="D1253" r:id="rId1251" tooltip="Завантажити сертифікат" display="Завантажити сертифікат"/>
    <hyperlink ref="D1254" r:id="rId1252" tooltip="Завантажити сертифікат" display="Завантажити сертифікат"/>
    <hyperlink ref="D1255" r:id="rId1253" tooltip="Завантажити сертифікат" display="Завантажити сертифікат"/>
    <hyperlink ref="D1256" r:id="rId1254" tooltip="Завантажити сертифікат" display="Завантажити сертифікат"/>
    <hyperlink ref="D1257" r:id="rId1255" tooltip="Завантажити сертифікат" display="Завантажити сертифікат"/>
    <hyperlink ref="D1258" r:id="rId1256" tooltip="Завантажити сертифікат" display="Завантажити сертифікат"/>
    <hyperlink ref="D1259" r:id="rId1257" tooltip="Завантажити сертифікат" display="Завантажити сертифікат"/>
    <hyperlink ref="D1260" r:id="rId1258" tooltip="Завантажити сертифікат" display="Завантажити сертифікат"/>
    <hyperlink ref="D1261" r:id="rId1259" tooltip="Завантажити сертифікат" display="Завантажити сертифікат"/>
    <hyperlink ref="D1262" r:id="rId1260" tooltip="Завантажити сертифікат" display="Завантажити сертифікат"/>
    <hyperlink ref="D1263" r:id="rId1261" tooltip="Завантажити сертифікат" display="Завантажити сертифікат"/>
    <hyperlink ref="D1264" r:id="rId1262" tooltip="Завантажити сертифікат" display="Завантажити сертифікат"/>
    <hyperlink ref="D1265" r:id="rId1263" tooltip="Завантажити сертифікат" display="Завантажити сертифікат"/>
    <hyperlink ref="D1266" r:id="rId1264" tooltip="Завантажити сертифікат" display="Завантажити сертифікат"/>
    <hyperlink ref="D1267" r:id="rId1265" tooltip="Завантажити сертифікат" display="Завантажити сертифікат"/>
    <hyperlink ref="D1268" r:id="rId1266" tooltip="Завантажити сертифікат" display="Завантажити сертифікат"/>
    <hyperlink ref="D1269" r:id="rId1267" tooltip="Завантажити сертифікат" display="Завантажити сертифікат"/>
    <hyperlink ref="D1270" r:id="rId1268" tooltip="Завантажити сертифікат" display="Завантажити сертифікат"/>
    <hyperlink ref="D1271" r:id="rId1269" tooltip="Завантажити сертифікат" display="Завантажити сертифікат"/>
    <hyperlink ref="D1272" r:id="rId1270" tooltip="Завантажити сертифікат" display="Завантажити сертифікат"/>
    <hyperlink ref="D1273" r:id="rId1271" tooltip="Завантажити сертифікат" display="Завантажити сертифікат"/>
    <hyperlink ref="D1274" r:id="rId1272" tooltip="Завантажити сертифікат" display="Завантажити сертифікат"/>
    <hyperlink ref="D1275" r:id="rId1273" tooltip="Завантажити сертифікат" display="Завантажити сертифікат"/>
    <hyperlink ref="D1276" r:id="rId1274" tooltip="Завантажити сертифікат" display="Завантажити сертифікат"/>
    <hyperlink ref="D1277" r:id="rId1275" tooltip="Завантажити сертифікат" display="Завантажити сертифікат"/>
    <hyperlink ref="D1278" r:id="rId1276" tooltip="Завантажити сертифікат" display="Завантажити сертифікат"/>
    <hyperlink ref="D1279" r:id="rId1277" tooltip="Завантажити сертифікат" display="Завантажити сертифікат"/>
    <hyperlink ref="D1280" r:id="rId1278" tooltip="Завантажити сертифікат" display="Завантажити сертифікат"/>
    <hyperlink ref="D1281" r:id="rId1279" tooltip="Завантажити сертифікат" display="Завантажити сертифікат"/>
    <hyperlink ref="D1282" r:id="rId1280" tooltip="Завантажити сертифікат" display="Завантажити сертифікат"/>
    <hyperlink ref="D1283" r:id="rId1281" tooltip="Завантажити сертифікат" display="Завантажити сертифікат"/>
    <hyperlink ref="D1284" r:id="rId1282" tooltip="Завантажити сертифікат" display="Завантажити сертифікат"/>
    <hyperlink ref="D1285" r:id="rId1283" tooltip="Завантажити сертифікат" display="Завантажити сертифікат"/>
    <hyperlink ref="D1286" r:id="rId1284" tooltip="Завантажити сертифікат" display="Завантажити сертифікат"/>
    <hyperlink ref="D1287" r:id="rId1285" tooltip="Завантажити сертифікат" display="Завантажити сертифікат"/>
    <hyperlink ref="D1288" r:id="rId1286" tooltip="Завантажити сертифікат" display="Завантажити сертифікат"/>
    <hyperlink ref="D1289" r:id="rId1287" tooltip="Завантажити сертифікат" display="Завантажити сертифікат"/>
    <hyperlink ref="D1290" r:id="rId1288" tooltip="Завантажити сертифікат" display="Завантажити сертифікат"/>
    <hyperlink ref="D1291" r:id="rId1289" tooltip="Завантажити сертифікат" display="Завантажити сертифікат"/>
    <hyperlink ref="D1292" r:id="rId1290" tooltip="Завантажити сертифікат" display="Завантажити сертифікат"/>
    <hyperlink ref="D1293" r:id="rId1291" tooltip="Завантажити сертифікат" display="Завантажити сертифікат"/>
    <hyperlink ref="D1294" r:id="rId1292" tooltip="Завантажити сертифікат" display="Завантажити сертифікат"/>
    <hyperlink ref="D1295" r:id="rId1293" tooltip="Завантажити сертифікат" display="Завантажити сертифікат"/>
    <hyperlink ref="D1296" r:id="rId1294" tooltip="Завантажити сертифікат" display="Завантажити сертифікат"/>
    <hyperlink ref="D1297" r:id="rId1295" tooltip="Завантажити сертифікат" display="Завантажити сертифікат"/>
    <hyperlink ref="D1298" r:id="rId1296" tooltip="Завантажити сертифікат" display="Завантажити сертифікат"/>
    <hyperlink ref="D1299" r:id="rId1297" tooltip="Завантажити сертифікат" display="Завантажити сертифікат"/>
    <hyperlink ref="D1300" r:id="rId1298" tooltip="Завантажити сертифікат" display="Завантажити сертифікат"/>
    <hyperlink ref="D1301" r:id="rId1299" tooltip="Завантажити сертифікат" display="Завантажити сертифікат"/>
    <hyperlink ref="D1302" r:id="rId1300" tooltip="Завантажити сертифікат" display="Завантажити сертифікат"/>
    <hyperlink ref="D1303" r:id="rId1301" tooltip="Завантажити сертифікат" display="Завантажити сертифікат"/>
    <hyperlink ref="D1304" r:id="rId1302" tooltip="Завантажити сертифікат" display="Завантажити сертифікат"/>
    <hyperlink ref="D1305" r:id="rId1303" tooltip="Завантажити сертифікат" display="Завантажити сертифікат"/>
    <hyperlink ref="D1306" r:id="rId1304" tooltip="Завантажити сертифікат" display="Завантажити сертифікат"/>
    <hyperlink ref="D1307" r:id="rId1305" tooltip="Завантажити сертифікат" display="Завантажити сертифікат"/>
    <hyperlink ref="D1308" r:id="rId1306" tooltip="Завантажити сертифікат" display="Завантажити сертифікат"/>
    <hyperlink ref="D1309" r:id="rId1307" tooltip="Завантажити сертифікат" display="Завантажити сертифікат"/>
    <hyperlink ref="D1310" r:id="rId1308" tooltip="Завантажити сертифікат" display="Завантажити сертифікат"/>
    <hyperlink ref="D1311" r:id="rId1309" tooltip="Завантажити сертифікат" display="Завантажити сертифікат"/>
    <hyperlink ref="D1312" r:id="rId1310" tooltip="Завантажити сертифікат" display="Завантажити сертифікат"/>
    <hyperlink ref="D1313" r:id="rId1311" tooltip="Завантажити сертифікат" display="Завантажити сертифікат"/>
    <hyperlink ref="D1314" r:id="rId1312" tooltip="Завантажити сертифікат" display="Завантажити сертифікат"/>
    <hyperlink ref="D1315" r:id="rId1313" tooltip="Завантажити сертифікат" display="Завантажити сертифікат"/>
    <hyperlink ref="D1316" r:id="rId1314" tooltip="Завантажити сертифікат" display="Завантажити сертифікат"/>
    <hyperlink ref="D1317" r:id="rId1315" tooltip="Завантажити сертифікат" display="Завантажити сертифікат"/>
    <hyperlink ref="D1318" r:id="rId1316" tooltip="Завантажити сертифікат" display="Завантажити сертифікат"/>
    <hyperlink ref="D1319" r:id="rId1317" tooltip="Завантажити сертифікат" display="Завантажити сертифікат"/>
    <hyperlink ref="D1320" r:id="rId1318" tooltip="Завантажити сертифікат" display="Завантажити сертифікат"/>
    <hyperlink ref="D1321" r:id="rId1319" tooltip="Завантажити сертифікат" display="Завантажити сертифікат"/>
    <hyperlink ref="D1322" r:id="rId1320" tooltip="Завантажити сертифікат" display="Завантажити сертифікат"/>
    <hyperlink ref="D1323" r:id="rId1321" tooltip="Завантажити сертифікат" display="Завантажити сертифікат"/>
    <hyperlink ref="D1324" r:id="rId1322" tooltip="Завантажити сертифікат" display="Завантажити сертифікат"/>
    <hyperlink ref="D1325" r:id="rId1323" tooltip="Завантажити сертифікат" display="Завантажити сертифікат"/>
    <hyperlink ref="D1326" r:id="rId1324" tooltip="Завантажити сертифікат" display="Завантажити сертифікат"/>
    <hyperlink ref="D1327" r:id="rId1325" tooltip="Завантажити сертифікат" display="Завантажити сертифікат"/>
    <hyperlink ref="D1328" r:id="rId1326" tooltip="Завантажити сертифікат" display="Завантажити сертифікат"/>
    <hyperlink ref="D1329" r:id="rId1327" tooltip="Завантажити сертифікат" display="Завантажити сертифікат"/>
    <hyperlink ref="D1330" r:id="rId1328" tooltip="Завантажити сертифікат" display="Завантажити сертифікат"/>
    <hyperlink ref="D1331" r:id="rId1329" tooltip="Завантажити сертифікат" display="Завантажити сертифікат"/>
    <hyperlink ref="D1332" r:id="rId1330" tooltip="Завантажити сертифікат" display="Завантажити сертифікат"/>
    <hyperlink ref="D1333" r:id="rId1331" tooltip="Завантажити сертифікат" display="Завантажити сертифікат"/>
    <hyperlink ref="D1334" r:id="rId1332" tooltip="Завантажити сертифікат" display="Завантажити сертифікат"/>
    <hyperlink ref="D1335" r:id="rId1333" tooltip="Завантажити сертифікат" display="Завантажити сертифікат"/>
    <hyperlink ref="D1336" r:id="rId1334" tooltip="Завантажити сертифікат" display="Завантажити сертифікат"/>
    <hyperlink ref="D1337" r:id="rId1335" tooltip="Завантажити сертифікат" display="Завантажити сертифікат"/>
    <hyperlink ref="D1338" r:id="rId1336" tooltip="Завантажити сертифікат" display="Завантажити сертифікат"/>
    <hyperlink ref="D1339" r:id="rId1337" tooltip="Завантажити сертифікат" display="Завантажити сертифікат"/>
    <hyperlink ref="D1340" r:id="rId1338" tooltip="Завантажити сертифікат" display="Завантажити сертифікат"/>
    <hyperlink ref="D1341" r:id="rId1339" tooltip="Завантажити сертифікат" display="Завантажити сертифікат"/>
    <hyperlink ref="D1342" r:id="rId1340" tooltip="Завантажити сертифікат" display="Завантажити сертифікат"/>
    <hyperlink ref="D1343" r:id="rId1341" tooltip="Завантажити сертифікат" display="Завантажити сертифікат"/>
    <hyperlink ref="D1344" r:id="rId1342" tooltip="Завантажити сертифікат" display="Завантажити сертифікат"/>
    <hyperlink ref="D1345" r:id="rId1343" tooltip="Завантажити сертифікат" display="Завантажити сертифікат"/>
    <hyperlink ref="D1346" r:id="rId1344" tooltip="Завантажити сертифікат" display="Завантажити сертифікат"/>
    <hyperlink ref="D1347" r:id="rId1345" tooltip="Завантажити сертифікат" display="Завантажити сертифікат"/>
    <hyperlink ref="D1348" r:id="rId1346" tooltip="Завантажити сертифікат" display="Завантажити сертифікат"/>
    <hyperlink ref="D1349" r:id="rId1347" tooltip="Завантажити сертифікат" display="Завантажити сертифікат"/>
    <hyperlink ref="D1350" r:id="rId1348" tooltip="Завантажити сертифікат" display="Завантажити сертифікат"/>
    <hyperlink ref="D1351" r:id="rId1349" tooltip="Завантажити сертифікат" display="Завантажити сертифікат"/>
    <hyperlink ref="D1352" r:id="rId1350" tooltip="Завантажити сертифікат" display="Завантажити сертифікат"/>
    <hyperlink ref="D1353" r:id="rId1351" tooltip="Завантажити сертифікат" display="Завантажити сертифікат"/>
    <hyperlink ref="D1354" r:id="rId1352" tooltip="Завантажити сертифікат" display="Завантажити сертифікат"/>
    <hyperlink ref="D1355" r:id="rId1353" tooltip="Завантажити сертифікат" display="Завантажити сертифікат"/>
    <hyperlink ref="D1356" r:id="rId1354" tooltip="Завантажити сертифікат" display="Завантажити сертифікат"/>
    <hyperlink ref="D1357" r:id="rId1355" tooltip="Завантажити сертифікат" display="Завантажити сертифікат"/>
    <hyperlink ref="D1358" r:id="rId1356" tooltip="Завантажити сертифікат" display="Завантажити сертифікат"/>
    <hyperlink ref="D1359" r:id="rId1357" tooltip="Завантажити сертифікат" display="Завантажити сертифікат"/>
    <hyperlink ref="D1360" r:id="rId1358" tooltip="Завантажити сертифікат" display="Завантажити сертифікат"/>
    <hyperlink ref="D1361" r:id="rId1359" tooltip="Завантажити сертифікат" display="Завантажити сертифікат"/>
    <hyperlink ref="D1362" r:id="rId1360" tooltip="Завантажити сертифікат" display="Завантажити сертифікат"/>
    <hyperlink ref="D1363" r:id="rId1361" tooltip="Завантажити сертифікат" display="Завантажити сертифікат"/>
    <hyperlink ref="D1364" r:id="rId1362" tooltip="Завантажити сертифікат" display="Завантажити сертифікат"/>
    <hyperlink ref="D1365" r:id="rId1363" tooltip="Завантажити сертифікат" display="Завантажити сертифікат"/>
    <hyperlink ref="D1366" r:id="rId1364" tooltip="Завантажити сертифікат" display="Завантажити сертифікат"/>
    <hyperlink ref="D1367" r:id="rId1365" tooltip="Завантажити сертифікат" display="Завантажити сертифікат"/>
    <hyperlink ref="D1368" r:id="rId1366" tooltip="Завантажити сертифікат" display="Завантажити сертифікат"/>
    <hyperlink ref="D1369" r:id="rId1367" tooltip="Завантажити сертифікат" display="Завантажити сертифікат"/>
    <hyperlink ref="D1370" r:id="rId1368" tooltip="Завантажити сертифікат" display="Завантажити сертифікат"/>
    <hyperlink ref="D1371" r:id="rId1369" tooltip="Завантажити сертифікат" display="Завантажити сертифікат"/>
    <hyperlink ref="D1372" r:id="rId1370" tooltip="Завантажити сертифікат" display="Завантажити сертифікат"/>
    <hyperlink ref="D1373" r:id="rId1371" tooltip="Завантажити сертифікат" display="Завантажити сертифікат"/>
    <hyperlink ref="D1374" r:id="rId1372" tooltip="Завантажити сертифікат" display="Завантажити сертифікат"/>
    <hyperlink ref="D1375" r:id="rId1373" tooltip="Завантажити сертифікат" display="Завантажити сертифікат"/>
    <hyperlink ref="D1376" r:id="rId1374" tooltip="Завантажити сертифікат" display="Завантажити сертифікат"/>
    <hyperlink ref="D1377" r:id="rId1375" tooltip="Завантажити сертифікат" display="Завантажити сертифікат"/>
    <hyperlink ref="D1378" r:id="rId1376" tooltip="Завантажити сертифікат" display="Завантажити сертифікат"/>
    <hyperlink ref="D1379" r:id="rId1377" tooltip="Завантажити сертифікат" display="Завантажити сертифікат"/>
    <hyperlink ref="D1380" r:id="rId1378" tooltip="Завантажити сертифікат" display="Завантажити сертифікат"/>
    <hyperlink ref="D1381" r:id="rId1379" tooltip="Завантажити сертифікат" display="Завантажити сертифікат"/>
    <hyperlink ref="D1382" r:id="rId1380" tooltip="Завантажити сертифікат" display="Завантажити сертифікат"/>
    <hyperlink ref="D1383" r:id="rId1381" tooltip="Завантажити сертифікат" display="Завантажити сертифікат"/>
    <hyperlink ref="D1384" r:id="rId1382" tooltip="Завантажити сертифікат" display="Завантажити сертифікат"/>
    <hyperlink ref="D1385" r:id="rId1383" tooltip="Завантажити сертифікат" display="Завантажити сертифікат"/>
    <hyperlink ref="D1386" r:id="rId1384" tooltip="Завантажити сертифікат" display="Завантажити сертифікат"/>
    <hyperlink ref="D1387" r:id="rId1385" tooltip="Завантажити сертифікат" display="Завантажити сертифікат"/>
    <hyperlink ref="D1388" r:id="rId1386" tooltip="Завантажити сертифікат" display="Завантажити сертифікат"/>
    <hyperlink ref="D1389" r:id="rId1387" tooltip="Завантажити сертифікат" display="Завантажити сертифікат"/>
    <hyperlink ref="D1390" r:id="rId1388" tooltip="Завантажити сертифікат" display="Завантажити сертифікат"/>
    <hyperlink ref="D1391" r:id="rId1389" tooltip="Завантажити сертифікат" display="Завантажити сертифікат"/>
    <hyperlink ref="D1392" r:id="rId1390" tooltip="Завантажити сертифікат" display="Завантажити сертифікат"/>
    <hyperlink ref="D1393" r:id="rId1391" tooltip="Завантажити сертифікат" display="Завантажити сертифікат"/>
    <hyperlink ref="D1394" r:id="rId1392" tooltip="Завантажити сертифікат" display="Завантажити сертифікат"/>
    <hyperlink ref="D1395" r:id="rId1393" tooltip="Завантажити сертифікат" display="Завантажити сертифікат"/>
    <hyperlink ref="D1396" r:id="rId1394" tooltip="Завантажити сертифікат" display="Завантажити сертифікат"/>
    <hyperlink ref="D1397" r:id="rId1395" tooltip="Завантажити сертифікат" display="Завантажити сертифікат"/>
    <hyperlink ref="D1398" r:id="rId1396" tooltip="Завантажити сертифікат" display="Завантажити сертифікат"/>
    <hyperlink ref="D1399" r:id="rId1397" tooltip="Завантажити сертифікат" display="Завантажити сертифікат"/>
    <hyperlink ref="D1400" r:id="rId1398" tooltip="Завантажити сертифікат" display="Завантажити сертифікат"/>
    <hyperlink ref="D1401" r:id="rId1399" tooltip="Завантажити сертифікат" display="Завантажити сертифікат"/>
    <hyperlink ref="D1402" r:id="rId1400" tooltip="Завантажити сертифікат" display="Завантажити сертифікат"/>
    <hyperlink ref="D1403" r:id="rId1401" tooltip="Завантажити сертифікат" display="Завантажити сертифікат"/>
    <hyperlink ref="D1404" r:id="rId1402" tooltip="Завантажити сертифікат" display="Завантажити сертифікат"/>
    <hyperlink ref="D1405" r:id="rId1403" tooltip="Завантажити сертифікат" display="Завантажити сертифікат"/>
    <hyperlink ref="D1406" r:id="rId1404" tooltip="Завантажити сертифікат" display="Завантажити сертифікат"/>
    <hyperlink ref="D1407" r:id="rId1405" tooltip="Завантажити сертифікат" display="Завантажити сертифікат"/>
    <hyperlink ref="D1408" r:id="rId1406" tooltip="Завантажити сертифікат" display="Завантажити сертифікат"/>
    <hyperlink ref="D1409" r:id="rId1407" tooltip="Завантажити сертифікат" display="Завантажити сертифікат"/>
    <hyperlink ref="D1410" r:id="rId1408" tooltip="Завантажити сертифікат" display="Завантажити сертифікат"/>
    <hyperlink ref="D1411" r:id="rId1409" tooltip="Завантажити сертифікат" display="Завантажити сертифікат"/>
    <hyperlink ref="D1412" r:id="rId1410" tooltip="Завантажити сертифікат" display="Завантажити сертифікат"/>
    <hyperlink ref="D1413" r:id="rId1411" tooltip="Завантажити сертифікат" display="Завантажити сертифікат"/>
    <hyperlink ref="D1414" r:id="rId1412" tooltip="Завантажити сертифікат" display="Завантажити сертифікат"/>
    <hyperlink ref="D1415" r:id="rId1413" tooltip="Завантажити сертифікат" display="Завантажити сертифікат"/>
    <hyperlink ref="D1416" r:id="rId1414" tooltip="Завантажити сертифікат" display="Завантажити сертифікат"/>
    <hyperlink ref="D1417" r:id="rId1415" tooltip="Завантажити сертифікат" display="Завантажити сертифікат"/>
    <hyperlink ref="D1418" r:id="rId1416" tooltip="Завантажити сертифікат" display="Завантажити сертифікат"/>
    <hyperlink ref="D1419" r:id="rId1417" tooltip="Завантажити сертифікат" display="Завантажити сертифікат"/>
    <hyperlink ref="D1420" r:id="rId1418" tooltip="Завантажити сертифікат" display="Завантажити сертифікат"/>
    <hyperlink ref="D1421" r:id="rId1419" tooltip="Завантажити сертифікат" display="Завантажити сертифікат"/>
    <hyperlink ref="D1422" r:id="rId1420" tooltip="Завантажити сертифікат" display="Завантажити сертифікат"/>
    <hyperlink ref="D1423" r:id="rId1421" tooltip="Завантажити сертифікат" display="Завантажити сертифікат"/>
    <hyperlink ref="D1424" r:id="rId1422" tooltip="Завантажити сертифікат" display="Завантажити сертифікат"/>
    <hyperlink ref="D1425" r:id="rId1423" tooltip="Завантажити сертифікат" display="Завантажити сертифікат"/>
    <hyperlink ref="D1426" r:id="rId1424" tooltip="Завантажити сертифікат" display="Завантажити сертифікат"/>
    <hyperlink ref="D1427" r:id="rId1425" tooltip="Завантажити сертифікат" display="Завантажити сертифікат"/>
    <hyperlink ref="D1428" r:id="rId1426" tooltip="Завантажити сертифікат" display="Завантажити сертифікат"/>
    <hyperlink ref="D1429" r:id="rId1427" tooltip="Завантажити сертифікат" display="Завантажити сертифікат"/>
    <hyperlink ref="D1430" r:id="rId1428" tooltip="Завантажити сертифікат" display="Завантажити сертифікат"/>
    <hyperlink ref="D1431" r:id="rId1429" tooltip="Завантажити сертифікат" display="Завантажити сертифікат"/>
    <hyperlink ref="D1432" r:id="rId1430" tooltip="Завантажити сертифікат" display="Завантажити сертифікат"/>
    <hyperlink ref="D1433" r:id="rId1431" tooltip="Завантажити сертифікат" display="Завантажити сертифікат"/>
    <hyperlink ref="D1434" r:id="rId1432" tooltip="Завантажити сертифікат" display="Завантажити сертифікат"/>
    <hyperlink ref="D1435" r:id="rId1433" tooltip="Завантажити сертифікат" display="Завантажити сертифікат"/>
    <hyperlink ref="D1436" r:id="rId1434" tooltip="Завантажити сертифікат" display="Завантажити сертифікат"/>
    <hyperlink ref="D1437" r:id="rId1435" tooltip="Завантажити сертифікат" display="Завантажити сертифікат"/>
    <hyperlink ref="D1438" r:id="rId1436" tooltip="Завантажити сертифікат" display="Завантажити сертифікат"/>
    <hyperlink ref="D1439" r:id="rId1437" tooltip="Завантажити сертифікат" display="Завантажити сертифікат"/>
    <hyperlink ref="D1440" r:id="rId1438" tooltip="Завантажити сертифікат" display="Завантажити сертифікат"/>
    <hyperlink ref="D1441" r:id="rId1439" tooltip="Завантажити сертифікат" display="Завантажити сертифікат"/>
    <hyperlink ref="D1442" r:id="rId1440" tooltip="Завантажити сертифікат" display="Завантажити сертифікат"/>
    <hyperlink ref="D1443" r:id="rId1441" tooltip="Завантажити сертифікат" display="Завантажити сертифікат"/>
    <hyperlink ref="D1444" r:id="rId1442" tooltip="Завантажити сертифікат" display="Завантажити сертифікат"/>
    <hyperlink ref="D1445" r:id="rId1443" tooltip="Завантажити сертифікат" display="Завантажити сертифікат"/>
    <hyperlink ref="D1446" r:id="rId1444" tooltip="Завантажити сертифікат" display="Завантажити сертифікат"/>
    <hyperlink ref="D1447" r:id="rId1445" tooltip="Завантажити сертифікат" display="Завантажити сертифікат"/>
    <hyperlink ref="D1448" r:id="rId1446" tooltip="Завантажити сертифікат" display="Завантажити сертифікат"/>
    <hyperlink ref="D1449" r:id="rId1447" tooltip="Завантажити сертифікат" display="Завантажити сертифікат"/>
    <hyperlink ref="D1450" r:id="rId1448" tooltip="Завантажити сертифікат" display="Завантажити сертифікат"/>
    <hyperlink ref="D1451" r:id="rId1449" tooltip="Завантажити сертифікат" display="Завантажити сертифікат"/>
    <hyperlink ref="D1452" r:id="rId1450" tooltip="Завантажити сертифікат" display="Завантажити сертифікат"/>
    <hyperlink ref="D1453" r:id="rId1451" tooltip="Завантажити сертифікат" display="Завантажити сертифікат"/>
    <hyperlink ref="D1454" r:id="rId1452" tooltip="Завантажити сертифікат" display="Завантажити сертифікат"/>
    <hyperlink ref="D1455" r:id="rId1453" tooltip="Завантажити сертифікат" display="Завантажити сертифікат"/>
    <hyperlink ref="D1456" r:id="rId1454" tooltip="Завантажити сертифікат" display="Завантажити сертифікат"/>
    <hyperlink ref="D1457" r:id="rId1455" tooltip="Завантажити сертифікат" display="Завантажити сертифікат"/>
    <hyperlink ref="D1458" r:id="rId1456" tooltip="Завантажити сертифікат" display="Завантажити сертифікат"/>
    <hyperlink ref="D1459" r:id="rId1457" tooltip="Завантажити сертифікат" display="Завантажити сертифікат"/>
    <hyperlink ref="D1460" r:id="rId1458" tooltip="Завантажити сертифікат" display="Завантажити сертифікат"/>
    <hyperlink ref="D1461" r:id="rId1459" tooltip="Завантажити сертифікат" display="Завантажити сертифікат"/>
    <hyperlink ref="D1462" r:id="rId1460" tooltip="Завантажити сертифікат" display="Завантажити сертифікат"/>
    <hyperlink ref="D1463" r:id="rId1461" tooltip="Завантажити сертифікат" display="Завантажити сертифікат"/>
    <hyperlink ref="D1464" r:id="rId1462" tooltip="Завантажити сертифікат" display="Завантажити сертифікат"/>
    <hyperlink ref="D1465" r:id="rId1463" tooltip="Завантажити сертифікат" display="Завантажити сертифікат"/>
    <hyperlink ref="D1466" r:id="rId1464" tooltip="Завантажити сертифікат" display="Завантажити сертифікат"/>
    <hyperlink ref="D1467" r:id="rId1465" tooltip="Завантажити сертифікат" display="Завантажити сертифікат"/>
    <hyperlink ref="D1468" r:id="rId1466" tooltip="Завантажити сертифікат" display="Завантажити сертифікат"/>
    <hyperlink ref="D1469" r:id="rId1467" tooltip="Завантажити сертифікат" display="Завантажити сертифікат"/>
    <hyperlink ref="D1470" r:id="rId1468" tooltip="Завантажити сертифікат" display="Завантажити сертифікат"/>
    <hyperlink ref="D1471" r:id="rId1469" tooltip="Завантажити сертифікат" display="Завантажити сертифікат"/>
    <hyperlink ref="D1472" r:id="rId1470" tooltip="Завантажити сертифікат" display="Завантажити сертифікат"/>
    <hyperlink ref="D1473" r:id="rId1471" tooltip="Завантажити сертифікат" display="Завантажити сертифікат"/>
    <hyperlink ref="D1474" r:id="rId1472" tooltip="Завантажити сертифікат" display="Завантажити сертифікат"/>
    <hyperlink ref="D1475" r:id="rId1473" tooltip="Завантажити сертифікат" display="Завантажити сертифікат"/>
    <hyperlink ref="D1476" r:id="rId1474" tooltip="Завантажити сертифікат" display="Завантажити сертифікат"/>
    <hyperlink ref="D1477" r:id="rId1475" tooltip="Завантажити сертифікат" display="Завантажити сертифікат"/>
    <hyperlink ref="D1478" r:id="rId1476" tooltip="Завантажити сертифікат" display="Завантажити сертифікат"/>
    <hyperlink ref="D1479" r:id="rId1477" tooltip="Завантажити сертифікат" display="Завантажити сертифікат"/>
    <hyperlink ref="D1480" r:id="rId1478" tooltip="Завантажити сертифікат" display="Завантажити сертифікат"/>
    <hyperlink ref="D1481" r:id="rId1479" tooltip="Завантажити сертифікат" display="Завантажити сертифікат"/>
    <hyperlink ref="D1482" r:id="rId1480" tooltip="Завантажити сертифікат" display="Завантажити сертифікат"/>
    <hyperlink ref="D1483" r:id="rId1481" tooltip="Завантажити сертифікат" display="Завантажити сертифікат"/>
    <hyperlink ref="D1484" r:id="rId1482" tooltip="Завантажити сертифікат" display="Завантажити сертифікат"/>
    <hyperlink ref="D1485" r:id="rId1483" tooltip="Завантажити сертифікат" display="Завантажити сертифікат"/>
    <hyperlink ref="D1486" r:id="rId1484" tooltip="Завантажити сертифікат" display="Завантажити сертифікат"/>
    <hyperlink ref="D1487" r:id="rId1485" tooltip="Завантажити сертифікат" display="Завантажити сертифікат"/>
    <hyperlink ref="D1488" r:id="rId1486" tooltip="Завантажити сертифікат" display="Завантажити сертифікат"/>
    <hyperlink ref="D1489" r:id="rId1487" tooltip="Завантажити сертифікат" display="Завантажити сертифікат"/>
    <hyperlink ref="D1490" r:id="rId1488" tooltip="Завантажити сертифікат" display="Завантажити сертифікат"/>
    <hyperlink ref="D1491" r:id="rId1489" tooltip="Завантажити сертифікат" display="Завантажити сертифікат"/>
    <hyperlink ref="D1492" r:id="rId1490" tooltip="Завантажити сертифікат" display="Завантажити сертифікат"/>
    <hyperlink ref="D1493" r:id="rId1491" tooltip="Завантажити сертифікат" display="Завантажити сертифікат"/>
    <hyperlink ref="D1494" r:id="rId1492" tooltip="Завантажити сертифікат" display="Завантажити сертифікат"/>
    <hyperlink ref="D1495" r:id="rId1493" tooltip="Завантажити сертифікат" display="Завантажити сертифікат"/>
    <hyperlink ref="D1496" r:id="rId1494" tooltip="Завантажити сертифікат" display="Завантажити сертифікат"/>
    <hyperlink ref="D1497" r:id="rId1495" tooltip="Завантажити сертифікат" display="Завантажити сертифікат"/>
    <hyperlink ref="D1498" r:id="rId1496" tooltip="Завантажити сертифікат" display="Завантажити сертифікат"/>
    <hyperlink ref="D1499" r:id="rId1497" tooltip="Завантажити сертифікат" display="Завантажити сертифікат"/>
    <hyperlink ref="D1500" r:id="rId1498" tooltip="Завантажити сертифікат" display="Завантажити сертифікат"/>
    <hyperlink ref="D1501" r:id="rId1499" tooltip="Завантажити сертифікат" display="Завантажити сертифікат"/>
    <hyperlink ref="D1502" r:id="rId1500" tooltip="Завантажити сертифікат" display="Завантажити сертифікат"/>
    <hyperlink ref="D1503" r:id="rId1501" tooltip="Завантажити сертифікат" display="Завантажити сертифікат"/>
    <hyperlink ref="D1504" r:id="rId1502" tooltip="Завантажити сертифікат" display="Завантажити сертифікат"/>
    <hyperlink ref="D1505" r:id="rId1503" tooltip="Завантажити сертифікат" display="Завантажити сертифікат"/>
    <hyperlink ref="D1506" r:id="rId1504" tooltip="Завантажити сертифікат" display="Завантажити сертифікат"/>
    <hyperlink ref="D1507" r:id="rId1505" tooltip="Завантажити сертифікат" display="Завантажити сертифікат"/>
    <hyperlink ref="D1508" r:id="rId1506" tooltip="Завантажити сертифікат" display="Завантажити сертифікат"/>
    <hyperlink ref="D1509" r:id="rId1507" tooltip="Завантажити сертифікат" display="Завантажити сертифікат"/>
    <hyperlink ref="D1510" r:id="rId1508" tooltip="Завантажити сертифікат" display="Завантажити сертифікат"/>
    <hyperlink ref="D1511" r:id="rId1509" tooltip="Завантажити сертифікат" display="Завантажити сертифікат"/>
    <hyperlink ref="D1512" r:id="rId1510" tooltip="Завантажити сертифікат" display="Завантажити сертифікат"/>
    <hyperlink ref="D1513" r:id="rId1511" tooltip="Завантажити сертифікат" display="Завантажити сертифікат"/>
    <hyperlink ref="D1514" r:id="rId1512" tooltip="Завантажити сертифікат" display="Завантажити сертифікат"/>
    <hyperlink ref="D1515" r:id="rId1513" tooltip="Завантажити сертифікат" display="Завантажити сертифікат"/>
    <hyperlink ref="D1516" r:id="rId1514" tooltip="Завантажити сертифікат" display="Завантажити сертифікат"/>
    <hyperlink ref="D1517" r:id="rId1515" tooltip="Завантажити сертифікат" display="Завантажити сертифікат"/>
    <hyperlink ref="D1518" r:id="rId1516" tooltip="Завантажити сертифікат" display="Завантажити сертифікат"/>
    <hyperlink ref="D1519" r:id="rId1517" tooltip="Завантажити сертифікат" display="Завантажити сертифікат"/>
    <hyperlink ref="D1520" r:id="rId1518" tooltip="Завантажити сертифікат" display="Завантажити сертифікат"/>
    <hyperlink ref="D1521" r:id="rId1519" tooltip="Завантажити сертифікат" display="Завантажити сертифікат"/>
    <hyperlink ref="D1522" r:id="rId1520" tooltip="Завантажити сертифікат" display="Завантажити сертифікат"/>
    <hyperlink ref="D1523" r:id="rId1521" tooltip="Завантажити сертифікат" display="Завантажити сертифікат"/>
    <hyperlink ref="D1524" r:id="rId1522" tooltip="Завантажити сертифікат" display="Завантажити сертифікат"/>
    <hyperlink ref="D1525" r:id="rId1523" tooltip="Завантажити сертифікат" display="Завантажити сертифікат"/>
    <hyperlink ref="D1526" r:id="rId1524" tooltip="Завантажити сертифікат" display="Завантажити сертифікат"/>
    <hyperlink ref="D1527" r:id="rId1525" tooltip="Завантажити сертифікат" display="Завантажити сертифікат"/>
    <hyperlink ref="D1528" r:id="rId1526" tooltip="Завантажити сертифікат" display="Завантажити сертифікат"/>
    <hyperlink ref="D1529" r:id="rId1527" tooltip="Завантажити сертифікат" display="Завантажити сертифікат"/>
    <hyperlink ref="D1530" r:id="rId1528" tooltip="Завантажити сертифікат" display="Завантажити сертифікат"/>
    <hyperlink ref="D1531" r:id="rId1529" tooltip="Завантажити сертифікат" display="Завантажити сертифікат"/>
    <hyperlink ref="D1532" r:id="rId1530" tooltip="Завантажити сертифікат" display="Завантажити сертифікат"/>
    <hyperlink ref="D1533" r:id="rId1531" tooltip="Завантажити сертифікат" display="Завантажити сертифікат"/>
    <hyperlink ref="D1534" r:id="rId1532" tooltip="Завантажити сертифікат" display="Завантажити сертифікат"/>
    <hyperlink ref="D1535" r:id="rId1533" tooltip="Завантажити сертифікат" display="Завантажити сертифікат"/>
    <hyperlink ref="D1536" r:id="rId1534" tooltip="Завантажити сертифікат" display="Завантажити сертифікат"/>
    <hyperlink ref="D1537" r:id="rId1535" tooltip="Завантажити сертифікат" display="Завантажити сертифікат"/>
    <hyperlink ref="D1538" r:id="rId1536" tooltip="Завантажити сертифікат" display="Завантажити сертифікат"/>
    <hyperlink ref="D1539" r:id="rId1537" tooltip="Завантажити сертифікат" display="Завантажити сертифікат"/>
    <hyperlink ref="D1540" r:id="rId1538" tooltip="Завантажити сертифікат" display="Завантажити сертифікат"/>
    <hyperlink ref="D1541" r:id="rId1539" tooltip="Завантажити сертифікат" display="Завантажити сертифікат"/>
    <hyperlink ref="D1542" r:id="rId1540" tooltip="Завантажити сертифікат" display="Завантажити сертифікат"/>
    <hyperlink ref="D1543" r:id="rId1541" tooltip="Завантажити сертифікат" display="Завантажити сертифікат"/>
    <hyperlink ref="D1544" r:id="rId1542" tooltip="Завантажити сертифікат" display="Завантажити сертифікат"/>
    <hyperlink ref="D1545" r:id="rId1543" tooltip="Завантажити сертифікат" display="Завантажити сертифікат"/>
    <hyperlink ref="D1546" r:id="rId1544" tooltip="Завантажити сертифікат" display="Завантажити сертифікат"/>
    <hyperlink ref="D1547" r:id="rId1545" tooltip="Завантажити сертифікат" display="Завантажити сертифікат"/>
    <hyperlink ref="D1548" r:id="rId1546" tooltip="Завантажити сертифікат" display="Завантажити сертифікат"/>
    <hyperlink ref="D1549" r:id="rId1547" tooltip="Завантажити сертифікат" display="Завантажити сертифікат"/>
    <hyperlink ref="D1550" r:id="rId1548" tooltip="Завантажити сертифікат" display="Завантажити сертифікат"/>
    <hyperlink ref="D1551" r:id="rId1549" tooltip="Завантажити сертифікат" display="Завантажити сертифікат"/>
    <hyperlink ref="D1552" r:id="rId1550" tooltip="Завантажити сертифікат" display="Завантажити сертифікат"/>
    <hyperlink ref="D1553" r:id="rId1551" tooltip="Завантажити сертифікат" display="Завантажити сертифікат"/>
    <hyperlink ref="D1554" r:id="rId1552" tooltip="Завантажити сертифікат" display="Завантажити сертифікат"/>
    <hyperlink ref="D1555" r:id="rId1553" tooltip="Завантажити сертифікат" display="Завантажити сертифікат"/>
    <hyperlink ref="D1556" r:id="rId1554" tooltip="Завантажити сертифікат" display="Завантажити сертифікат"/>
    <hyperlink ref="D1557" r:id="rId1555" tooltip="Завантажити сертифікат" display="Завантажити сертифікат"/>
    <hyperlink ref="D1558" r:id="rId1556" tooltip="Завантажити сертифікат" display="Завантажити сертифікат"/>
    <hyperlink ref="D1559" r:id="rId1557" tooltip="Завантажити сертифікат" display="Завантажити сертифікат"/>
    <hyperlink ref="D1560" r:id="rId1558" tooltip="Завантажити сертифікат" display="Завантажити сертифікат"/>
    <hyperlink ref="D1561" r:id="rId1559" tooltip="Завантажити сертифікат" display="Завантажити сертифікат"/>
    <hyperlink ref="D1562" r:id="rId1560" tooltip="Завантажити сертифікат" display="Завантажити сертифікат"/>
    <hyperlink ref="D1563" r:id="rId1561" tooltip="Завантажити сертифікат" display="Завантажити сертифікат"/>
    <hyperlink ref="D1564" r:id="rId1562" tooltip="Завантажити сертифікат" display="Завантажити сертифікат"/>
    <hyperlink ref="D1565" r:id="rId1563" tooltip="Завантажити сертифікат" display="Завантажити сертифікат"/>
    <hyperlink ref="D1566" r:id="rId1564" tooltip="Завантажити сертифікат" display="Завантажити сертифікат"/>
    <hyperlink ref="D1567" r:id="rId1565" tooltip="Завантажити сертифікат" display="Завантажити сертифікат"/>
    <hyperlink ref="D1568" r:id="rId1566" tooltip="Завантажити сертифікат" display="Завантажити сертифікат"/>
    <hyperlink ref="D1569" r:id="rId1567" tooltip="Завантажити сертифікат" display="Завантажити сертифікат"/>
    <hyperlink ref="D1570" r:id="rId1568" tooltip="Завантажити сертифікат" display="Завантажити сертифікат"/>
    <hyperlink ref="D1571" r:id="rId1569" tooltip="Завантажити сертифікат" display="Завантажити сертифікат"/>
    <hyperlink ref="D1572" r:id="rId1570" tooltip="Завантажити сертифікат" display="Завантажити сертифікат"/>
    <hyperlink ref="D1573" r:id="rId1571" tooltip="Завантажити сертифікат" display="Завантажити сертифікат"/>
    <hyperlink ref="D1574" r:id="rId1572" tooltip="Завантажити сертифікат" display="Завантажити сертифікат"/>
    <hyperlink ref="D1575" r:id="rId1573" tooltip="Завантажити сертифікат" display="Завантажити сертифікат"/>
    <hyperlink ref="D1576" r:id="rId1574" tooltip="Завантажити сертифікат" display="Завантажити сертифікат"/>
    <hyperlink ref="D1577" r:id="rId1575" tooltip="Завантажити сертифікат" display="Завантажити сертифікат"/>
    <hyperlink ref="D1578" r:id="rId1576" tooltip="Завантажити сертифікат" display="Завантажити сертифікат"/>
    <hyperlink ref="D1579" r:id="rId1577" tooltip="Завантажити сертифікат" display="Завантажити сертифікат"/>
    <hyperlink ref="D1580" r:id="rId1578" tooltip="Завантажити сертифікат" display="Завантажити сертифікат"/>
    <hyperlink ref="D1581" r:id="rId1579" tooltip="Завантажити сертифікат" display="Завантажити сертифікат"/>
    <hyperlink ref="D1582" r:id="rId1580" tooltip="Завантажити сертифікат" display="Завантажити сертифікат"/>
    <hyperlink ref="D1583" r:id="rId1581" tooltip="Завантажити сертифікат" display="Завантажити сертифікат"/>
    <hyperlink ref="D1584" r:id="rId1582" tooltip="Завантажити сертифікат" display="Завантажити сертифікат"/>
    <hyperlink ref="D1585" r:id="rId1583" tooltip="Завантажити сертифікат" display="Завантажити сертифікат"/>
    <hyperlink ref="D1586" r:id="rId1584" tooltip="Завантажити сертифікат" display="Завантажити сертифікат"/>
    <hyperlink ref="D1587" r:id="rId1585" tooltip="Завантажити сертифікат" display="Завантажити сертифікат"/>
    <hyperlink ref="D1588" r:id="rId1586" tooltip="Завантажити сертифікат" display="Завантажити сертифікат"/>
    <hyperlink ref="D1589" r:id="rId1587" tooltip="Завантажити сертифікат" display="Завантажити сертифікат"/>
    <hyperlink ref="D1590" r:id="rId1588" tooltip="Завантажити сертифікат" display="Завантажити сертифікат"/>
    <hyperlink ref="D1591" r:id="rId1589" tooltip="Завантажити сертифікат" display="Завантажити сертифікат"/>
    <hyperlink ref="D1592" r:id="rId1590" tooltip="Завантажити сертифікат" display="Завантажити сертифікат"/>
    <hyperlink ref="D1593" r:id="rId1591" tooltip="Завантажити сертифікат" display="Завантажити сертифікат"/>
    <hyperlink ref="D1594" r:id="rId1592" tooltip="Завантажити сертифікат" display="Завантажити сертифікат"/>
    <hyperlink ref="D1595" r:id="rId1593" tooltip="Завантажити сертифікат" display="Завантажити сертифікат"/>
    <hyperlink ref="D1596" r:id="rId1594" tooltip="Завантажити сертифікат" display="Завантажити сертифікат"/>
    <hyperlink ref="D1597" r:id="rId1595" tooltip="Завантажити сертифікат" display="Завантажити сертифікат"/>
    <hyperlink ref="D1598" r:id="rId1596" tooltip="Завантажити сертифікат" display="Завантажити сертифікат"/>
    <hyperlink ref="D1599" r:id="rId1597" tooltip="Завантажити сертифікат" display="Завантажити сертифікат"/>
    <hyperlink ref="D1600" r:id="rId1598" tooltip="Завантажити сертифікат" display="Завантажити сертифікат"/>
    <hyperlink ref="D1601" r:id="rId1599" tooltip="Завантажити сертифікат" display="Завантажити сертифікат"/>
    <hyperlink ref="D1602" r:id="rId1600" tooltip="Завантажити сертифікат" display="Завантажити сертифікат"/>
    <hyperlink ref="D1603" r:id="rId1601" tooltip="Завантажити сертифікат" display="Завантажити сертифікат"/>
    <hyperlink ref="D1604" r:id="rId1602" tooltip="Завантажити сертифікат" display="Завантажити сертифікат"/>
    <hyperlink ref="D1605" r:id="rId1603" tooltip="Завантажити сертифікат" display="Завантажити сертифікат"/>
    <hyperlink ref="D1606" r:id="rId1604" tooltip="Завантажити сертифікат" display="Завантажити сертифікат"/>
    <hyperlink ref="D1607" r:id="rId1605" tooltip="Завантажити сертифікат" display="Завантажити сертифікат"/>
    <hyperlink ref="D1608" r:id="rId1606" tooltip="Завантажити сертифікат" display="Завантажити сертифікат"/>
    <hyperlink ref="D1609" r:id="rId1607" tooltip="Завантажити сертифікат" display="Завантажити сертифікат"/>
    <hyperlink ref="D1610" r:id="rId1608" tooltip="Завантажити сертифікат" display="Завантажити сертифікат"/>
    <hyperlink ref="D1611" r:id="rId1609" tooltip="Завантажити сертифікат" display="Завантажити сертифікат"/>
    <hyperlink ref="D1612" r:id="rId1610" tooltip="Завантажити сертифікат" display="Завантажити сертифікат"/>
    <hyperlink ref="D1613" r:id="rId1611" tooltip="Завантажити сертифікат" display="Завантажити сертифікат"/>
    <hyperlink ref="D1614" r:id="rId1612" tooltip="Завантажити сертифікат" display="Завантажити сертифікат"/>
    <hyperlink ref="D1615" r:id="rId1613" tooltip="Завантажити сертифікат" display="Завантажити сертифікат"/>
    <hyperlink ref="D1616" r:id="rId1614" tooltip="Завантажити сертифікат" display="Завантажити сертифікат"/>
    <hyperlink ref="D1617" r:id="rId1615" tooltip="Завантажити сертифікат" display="Завантажити сертифікат"/>
    <hyperlink ref="D1618" r:id="rId1616" tooltip="Завантажити сертифікат" display="Завантажити сертифікат"/>
    <hyperlink ref="D1619" r:id="rId1617" tooltip="Завантажити сертифікат" display="Завантажити сертифікат"/>
    <hyperlink ref="D1620" r:id="rId1618" tooltip="Завантажити сертифікат" display="Завантажити сертифікат"/>
    <hyperlink ref="D1621" r:id="rId1619" tooltip="Завантажити сертифікат" display="Завантажити сертифікат"/>
    <hyperlink ref="D1622" r:id="rId1620" tooltip="Завантажити сертифікат" display="Завантажити сертифікат"/>
    <hyperlink ref="D1623" r:id="rId1621" tooltip="Завантажити сертифікат" display="Завантажити сертифікат"/>
    <hyperlink ref="D1624" r:id="rId1622" tooltip="Завантажити сертифікат" display="Завантажити сертифікат"/>
    <hyperlink ref="D1625" r:id="rId1623" tooltip="Завантажити сертифікат" display="Завантажити сертифікат"/>
    <hyperlink ref="D1626" r:id="rId1624" tooltip="Завантажити сертифікат" display="Завантажити сертифікат"/>
    <hyperlink ref="D1627" r:id="rId1625" tooltip="Завантажити сертифікат" display="Завантажити сертифікат"/>
    <hyperlink ref="D1628" r:id="rId1626" tooltip="Завантажити сертифікат" display="Завантажити сертифікат"/>
    <hyperlink ref="D1629" r:id="rId1627" tooltip="Завантажити сертифікат" display="Завантажити сертифікат"/>
    <hyperlink ref="D1630" r:id="rId1628" tooltip="Завантажити сертифікат" display="Завантажити сертифікат"/>
    <hyperlink ref="D1631" r:id="rId1629" tooltip="Завантажити сертифікат" display="Завантажити сертифікат"/>
    <hyperlink ref="D1632" r:id="rId1630" tooltip="Завантажити сертифікат" display="Завантажити сертифікат"/>
    <hyperlink ref="D1633" r:id="rId1631" tooltip="Завантажити сертифікат" display="Завантажити сертифікат"/>
    <hyperlink ref="D1634" r:id="rId1632" tooltip="Завантажити сертифікат" display="Завантажити сертифікат"/>
    <hyperlink ref="D1635" r:id="rId1633" tooltip="Завантажити сертифікат" display="Завантажити сертифікат"/>
    <hyperlink ref="D1636" r:id="rId1634" tooltip="Завантажити сертифікат" display="Завантажити сертифікат"/>
    <hyperlink ref="D1637" r:id="rId1635" tooltip="Завантажити сертифікат" display="Завантажити сертифікат"/>
    <hyperlink ref="D1638" r:id="rId1636" tooltip="Завантажити сертифікат" display="Завантажити сертифікат"/>
    <hyperlink ref="D1639" r:id="rId1637" tooltip="Завантажити сертифікат" display="Завантажити сертифікат"/>
    <hyperlink ref="D1640" r:id="rId1638" tooltip="Завантажити сертифікат" display="Завантажити сертифікат"/>
    <hyperlink ref="D1641" r:id="rId1639" tooltip="Завантажити сертифікат" display="Завантажити сертифікат"/>
    <hyperlink ref="D1642" r:id="rId1640" tooltip="Завантажити сертифікат" display="Завантажити сертифікат"/>
    <hyperlink ref="D1643" r:id="rId1641" tooltip="Завантажити сертифікат" display="Завантажити сертифікат"/>
    <hyperlink ref="D1644" r:id="rId1642" tooltip="Завантажити сертифікат" display="Завантажити сертифікат"/>
    <hyperlink ref="D1645" r:id="rId1643" tooltip="Завантажити сертифікат" display="Завантажити сертифікат"/>
    <hyperlink ref="D1646" r:id="rId1644" tooltip="Завантажити сертифікат" display="Завантажити сертифікат"/>
    <hyperlink ref="D1647" r:id="rId1645" tooltip="Завантажити сертифікат" display="Завантажити сертифікат"/>
    <hyperlink ref="D1648" r:id="rId1646" tooltip="Завантажити сертифікат" display="Завантажити сертифікат"/>
    <hyperlink ref="D1649" r:id="rId1647" tooltip="Завантажити сертифікат" display="Завантажити сертифікат"/>
    <hyperlink ref="D1650" r:id="rId1648" tooltip="Завантажити сертифікат" display="Завантажити сертифікат"/>
    <hyperlink ref="D1651" r:id="rId1649" tooltip="Завантажити сертифікат" display="Завантажити сертифікат"/>
    <hyperlink ref="D1652" r:id="rId1650" tooltip="Завантажити сертифікат" display="Завантажити сертифікат"/>
    <hyperlink ref="D1653" r:id="rId1651" tooltip="Завантажити сертифікат" display="Завантажити сертифікат"/>
    <hyperlink ref="D1654" r:id="rId1652" tooltip="Завантажити сертифікат" display="Завантажити сертифікат"/>
    <hyperlink ref="D1655" r:id="rId1653" tooltip="Завантажити сертифікат" display="Завантажити сертифікат"/>
    <hyperlink ref="D1656" r:id="rId1654" tooltip="Завантажити сертифікат" display="Завантажити сертифікат"/>
    <hyperlink ref="D1657" r:id="rId1655" tooltip="Завантажити сертифікат" display="Завантажити сертифікат"/>
    <hyperlink ref="D1658" r:id="rId1656" tooltip="Завантажити сертифікат" display="Завантажити сертифікат"/>
    <hyperlink ref="D1659" r:id="rId1657" tooltip="Завантажити сертифікат" display="Завантажити сертифікат"/>
    <hyperlink ref="D1660" r:id="rId1658" tooltip="Завантажити сертифікат" display="Завантажити сертифікат"/>
    <hyperlink ref="D1661" r:id="rId1659" tooltip="Завантажити сертифікат" display="Завантажити сертифікат"/>
    <hyperlink ref="D1662" r:id="rId1660" tooltip="Завантажити сертифікат" display="Завантажити сертифікат"/>
    <hyperlink ref="D1663" r:id="rId1661" tooltip="Завантажити сертифікат" display="Завантажити сертифікат"/>
    <hyperlink ref="D1664" r:id="rId1662" tooltip="Завантажити сертифікат" display="Завантажити сертифікат"/>
    <hyperlink ref="D1665" r:id="rId1663" tooltip="Завантажити сертифікат" display="Завантажити сертифікат"/>
    <hyperlink ref="D1666" r:id="rId1664" tooltip="Завантажити сертифікат" display="Завантажити сертифікат"/>
    <hyperlink ref="D1667" r:id="rId1665" tooltip="Завантажити сертифікат" display="Завантажити сертифікат"/>
    <hyperlink ref="D1668" r:id="rId1666" tooltip="Завантажити сертифікат" display="Завантажити сертифікат"/>
    <hyperlink ref="D1669" r:id="rId1667" tooltip="Завантажити сертифікат" display="Завантажити сертифікат"/>
    <hyperlink ref="D1670" r:id="rId1668" tooltip="Завантажити сертифікат" display="Завантажити сертифікат"/>
    <hyperlink ref="D1671" r:id="rId1669" tooltip="Завантажити сертифікат" display="Завантажити сертифікат"/>
    <hyperlink ref="D1672" r:id="rId1670" tooltip="Завантажити сертифікат" display="Завантажити сертифікат"/>
    <hyperlink ref="D1673" r:id="rId1671" tooltip="Завантажити сертифікат" display="Завантажити сертифікат"/>
    <hyperlink ref="D1674" r:id="rId1672" tooltip="Завантажити сертифікат" display="Завантажити сертифікат"/>
    <hyperlink ref="D1675" r:id="rId1673" tooltip="Завантажити сертифікат" display="Завантажити сертифікат"/>
    <hyperlink ref="D1676" r:id="rId1674" tooltip="Завантажити сертифікат" display="Завантажити сертифікат"/>
    <hyperlink ref="D1677" r:id="rId1675" tooltip="Завантажити сертифікат" display="Завантажити сертифікат"/>
    <hyperlink ref="D1678" r:id="rId1676" tooltip="Завантажити сертифікат" display="Завантажити сертифікат"/>
    <hyperlink ref="D1679" r:id="rId1677" tooltip="Завантажити сертифікат" display="Завантажити сертифікат"/>
    <hyperlink ref="D1680" r:id="rId1678" tooltip="Завантажити сертифікат" display="Завантажити сертифікат"/>
    <hyperlink ref="D1681" r:id="rId1679" tooltip="Завантажити сертифікат" display="Завантажити сертифікат"/>
    <hyperlink ref="D1682" r:id="rId1680" tooltip="Завантажити сертифікат" display="Завантажити сертифікат"/>
    <hyperlink ref="D1683" r:id="rId1681" tooltip="Завантажити сертифікат" display="Завантажити сертифікат"/>
    <hyperlink ref="D1684" r:id="rId1682" tooltip="Завантажити сертифікат" display="Завантажити сертифікат"/>
    <hyperlink ref="D1685" r:id="rId1683" tooltip="Завантажити сертифікат" display="Завантажити сертифікат"/>
    <hyperlink ref="D1686" r:id="rId1684" tooltip="Завантажити сертифікат" display="Завантажити сертифікат"/>
    <hyperlink ref="D1687" r:id="rId1685" tooltip="Завантажити сертифікат" display="Завантажити сертифікат"/>
    <hyperlink ref="D1688" r:id="rId1686" tooltip="Завантажити сертифікат" display="Завантажити сертифікат"/>
    <hyperlink ref="D1689" r:id="rId1687" tooltip="Завантажити сертифікат" display="Завантажити сертифікат"/>
    <hyperlink ref="D1690" r:id="rId1688" tooltip="Завантажити сертифікат" display="Завантажити сертифікат"/>
    <hyperlink ref="D1691" r:id="rId1689" tooltip="Завантажити сертифікат" display="Завантажити сертифікат"/>
    <hyperlink ref="D1692" r:id="rId1690" tooltip="Завантажити сертифікат" display="Завантажити сертифікат"/>
    <hyperlink ref="D1693" r:id="rId1691" tooltip="Завантажити сертифікат" display="Завантажити сертифікат"/>
    <hyperlink ref="D1694" r:id="rId1692" tooltip="Завантажити сертифікат" display="Завантажити сертифікат"/>
    <hyperlink ref="D1695" r:id="rId1693" tooltip="Завантажити сертифікат" display="Завантажити сертифікат"/>
    <hyperlink ref="D1696" r:id="rId1694" tooltip="Завантажити сертифікат" display="Завантажити сертифікат"/>
    <hyperlink ref="D1697" r:id="rId1695" tooltip="Завантажити сертифікат" display="Завантажити сертифікат"/>
    <hyperlink ref="D1698" r:id="rId1696" tooltip="Завантажити сертифікат" display="Завантажити сертифікат"/>
    <hyperlink ref="D1699" r:id="rId1697" tooltip="Завантажити сертифікат" display="Завантажити сертифікат"/>
    <hyperlink ref="D1700" r:id="rId1698" tooltip="Завантажити сертифікат" display="Завантажити сертифікат"/>
    <hyperlink ref="D1701" r:id="rId1699" tooltip="Завантажити сертифікат" display="Завантажити сертифікат"/>
    <hyperlink ref="D1702" r:id="rId1700" tooltip="Завантажити сертифікат" display="Завантажити сертифікат"/>
    <hyperlink ref="D1703" r:id="rId1701" tooltip="Завантажити сертифікат" display="Завантажити сертифікат"/>
    <hyperlink ref="D1704" r:id="rId1702" tooltip="Завантажити сертифікат" display="Завантажити сертифікат"/>
    <hyperlink ref="D1705" r:id="rId1703" tooltip="Завантажити сертифікат" display="Завантажити сертифікат"/>
    <hyperlink ref="D1706" r:id="rId1704" tooltip="Завантажити сертифікат" display="Завантажити сертифікат"/>
    <hyperlink ref="D1707" r:id="rId1705" tooltip="Завантажити сертифікат" display="Завантажити сертифікат"/>
    <hyperlink ref="D1708" r:id="rId1706" tooltip="Завантажити сертифікат" display="Завантажити сертифікат"/>
    <hyperlink ref="D1709" r:id="rId1707" tooltip="Завантажити сертифікат" display="Завантажити сертифікат"/>
    <hyperlink ref="D1710" r:id="rId1708" tooltip="Завантажити сертифікат" display="Завантажити сертифікат"/>
    <hyperlink ref="D1711" r:id="rId1709" tooltip="Завантажити сертифікат" display="Завантажити сертифікат"/>
    <hyperlink ref="D1712" r:id="rId1710" tooltip="Завантажити сертифікат" display="Завантажити сертифікат"/>
    <hyperlink ref="D1713" r:id="rId1711" tooltip="Завантажити сертифікат" display="Завантажити сертифікат"/>
    <hyperlink ref="D1714" r:id="rId1712" tooltip="Завантажити сертифікат" display="Завантажити сертифікат"/>
    <hyperlink ref="D1715" r:id="rId1713" tooltip="Завантажити сертифікат" display="Завантажити сертифікат"/>
    <hyperlink ref="D1716" r:id="rId1714" tooltip="Завантажити сертифікат" display="Завантажити сертифікат"/>
    <hyperlink ref="D1717" r:id="rId1715" tooltip="Завантажити сертифікат" display="Завантажити сертифікат"/>
    <hyperlink ref="D1718" r:id="rId1716" tooltip="Завантажити сертифікат" display="Завантажити сертифікат"/>
    <hyperlink ref="D1719" r:id="rId1717" tooltip="Завантажити сертифікат" display="Завантажити сертифікат"/>
    <hyperlink ref="D1720" r:id="rId1718" tooltip="Завантажити сертифікат" display="Завантажити сертифікат"/>
    <hyperlink ref="D1721" r:id="rId1719" tooltip="Завантажити сертифікат" display="Завантажити сертифікат"/>
    <hyperlink ref="D1722" r:id="rId1720" tooltip="Завантажити сертифікат" display="Завантажити сертифікат"/>
    <hyperlink ref="D1723" r:id="rId1721" tooltip="Завантажити сертифікат" display="Завантажити сертифікат"/>
    <hyperlink ref="D1724" r:id="rId1722" tooltip="Завантажити сертифікат" display="Завантажити сертифікат"/>
    <hyperlink ref="D1725" r:id="rId1723" tooltip="Завантажити сертифікат" display="Завантажити сертифікат"/>
    <hyperlink ref="D1726" r:id="rId1724" tooltip="Завантажити сертифікат" display="Завантажити сертифікат"/>
    <hyperlink ref="D1727" r:id="rId1725" tooltip="Завантажити сертифікат" display="Завантажити сертифікат"/>
    <hyperlink ref="D1728" r:id="rId1726" tooltip="Завантажити сертифікат" display="Завантажити сертифікат"/>
    <hyperlink ref="D1729" r:id="rId1727" tooltip="Завантажити сертифікат" display="Завантажити сертифікат"/>
    <hyperlink ref="D1730" r:id="rId1728" tooltip="Завантажити сертифікат" display="Завантажити сертифікат"/>
    <hyperlink ref="D1731" r:id="rId1729" tooltip="Завантажити сертифікат" display="Завантажити сертифікат"/>
    <hyperlink ref="D1732" r:id="rId1730" tooltip="Завантажити сертифікат" display="Завантажити сертифікат"/>
    <hyperlink ref="D1733" r:id="rId1731" tooltip="Завантажити сертифікат" display="Завантажити сертифікат"/>
    <hyperlink ref="D1734" r:id="rId1732" tooltip="Завантажити сертифікат" display="Завантажити сертифікат"/>
    <hyperlink ref="D1735" r:id="rId1733" tooltip="Завантажити сертифікат" display="Завантажити сертифікат"/>
    <hyperlink ref="D1736" r:id="rId1734" tooltip="Завантажити сертифікат" display="Завантажити сертифікат"/>
    <hyperlink ref="D1737" r:id="rId1735" tooltip="Завантажити сертифікат" display="Завантажити сертифікат"/>
    <hyperlink ref="D1738" r:id="rId1736" tooltip="Завантажити сертифікат" display="Завантажити сертифікат"/>
    <hyperlink ref="D1739" r:id="rId1737" tooltip="Завантажити сертифікат" display="Завантажити сертифікат"/>
    <hyperlink ref="D1740" r:id="rId1738" tooltip="Завантажити сертифікат" display="Завантажити сертифікат"/>
    <hyperlink ref="D1741" r:id="rId1739" tooltip="Завантажити сертифікат" display="Завантажити сертифікат"/>
    <hyperlink ref="D1742" r:id="rId1740" tooltip="Завантажити сертифікат" display="Завантажити сертифікат"/>
    <hyperlink ref="D1743" r:id="rId1741" tooltip="Завантажити сертифікат" display="Завантажити сертифікат"/>
    <hyperlink ref="D1744" r:id="rId1742" tooltip="Завантажити сертифікат" display="Завантажити сертифікат"/>
    <hyperlink ref="D1745" r:id="rId1743" tooltip="Завантажити сертифікат" display="Завантажити сертифікат"/>
    <hyperlink ref="D1746" r:id="rId1744" tooltip="Завантажити сертифікат" display="Завантажити сертифікат"/>
    <hyperlink ref="D1747" r:id="rId1745" tooltip="Завантажити сертифікат" display="Завантажити сертифікат"/>
    <hyperlink ref="D1748" r:id="rId1746" tooltip="Завантажити сертифікат" display="Завантажити сертифікат"/>
    <hyperlink ref="D1749" r:id="rId1747" tooltip="Завантажити сертифікат" display="Завантажити сертифікат"/>
    <hyperlink ref="D1750" r:id="rId1748" tooltip="Завантажити сертифікат" display="Завантажити сертифікат"/>
    <hyperlink ref="D1751" r:id="rId1749" tooltip="Завантажити сертифікат" display="Завантажити сертифікат"/>
    <hyperlink ref="D1752" r:id="rId1750" tooltip="Завантажити сертифікат" display="Завантажити сертифікат"/>
    <hyperlink ref="D1753" r:id="rId1751" tooltip="Завантажити сертифікат" display="Завантажити сертифікат"/>
    <hyperlink ref="D1754" r:id="rId1752" tooltip="Завантажити сертифікат" display="Завантажити сертифікат"/>
    <hyperlink ref="D1755" r:id="rId1753" tooltip="Завантажити сертифікат" display="Завантажити сертифікат"/>
    <hyperlink ref="D1756" r:id="rId1754" tooltip="Завантажити сертифікат" display="Завантажити сертифікат"/>
    <hyperlink ref="D1757" r:id="rId1755" tooltip="Завантажити сертифікат" display="Завантажити сертифікат"/>
    <hyperlink ref="D1758" r:id="rId1756" tooltip="Завантажити сертифікат" display="Завантажити сертифікат"/>
    <hyperlink ref="D1759" r:id="rId1757" tooltip="Завантажити сертифікат" display="Завантажити сертифікат"/>
    <hyperlink ref="D1760" r:id="rId1758" tooltip="Завантажити сертифікат" display="Завантажити сертифікат"/>
    <hyperlink ref="D1761" r:id="rId1759" tooltip="Завантажити сертифікат" display="Завантажити сертифікат"/>
    <hyperlink ref="D1762" r:id="rId1760" tooltip="Завантажити сертифікат" display="Завантажити сертифікат"/>
    <hyperlink ref="D1763" r:id="rId1761" tooltip="Завантажити сертифікат" display="Завантажити сертифікат"/>
    <hyperlink ref="D1764" r:id="rId1762" tooltip="Завантажити сертифікат" display="Завантажити сертифікат"/>
    <hyperlink ref="D1765" r:id="rId1763" tooltip="Завантажити сертифікат" display="Завантажити сертифікат"/>
    <hyperlink ref="D1766" r:id="rId1764" tooltip="Завантажити сертифікат" display="Завантажити сертифікат"/>
    <hyperlink ref="D1767" r:id="rId1765" tooltip="Завантажити сертифікат" display="Завантажити сертифікат"/>
    <hyperlink ref="D1768" r:id="rId1766" tooltip="Завантажити сертифікат" display="Завантажити сертифікат"/>
    <hyperlink ref="D1769" r:id="rId1767" tooltip="Завантажити сертифікат" display="Завантажити сертифікат"/>
    <hyperlink ref="D1770" r:id="rId1768" tooltip="Завантажити сертифікат" display="Завантажити сертифікат"/>
    <hyperlink ref="D1771" r:id="rId1769" tooltip="Завантажити сертифікат" display="Завантажити сертифікат"/>
    <hyperlink ref="D1772" r:id="rId1770" tooltip="Завантажити сертифікат" display="Завантажити сертифікат"/>
    <hyperlink ref="D1773" r:id="rId1771" tooltip="Завантажити сертифікат" display="Завантажити сертифікат"/>
    <hyperlink ref="D1774" r:id="rId1772" tooltip="Завантажити сертифікат" display="Завантажити сертифікат"/>
    <hyperlink ref="D1775" r:id="rId1773" tooltip="Завантажити сертифікат" display="Завантажити сертифікат"/>
    <hyperlink ref="D1776" r:id="rId1774" tooltip="Завантажити сертифікат" display="Завантажити сертифікат"/>
    <hyperlink ref="D1777" r:id="rId1775" tooltip="Завантажити сертифікат" display="Завантажити сертифікат"/>
    <hyperlink ref="D1778" r:id="rId1776" tooltip="Завантажити сертифікат" display="Завантажити сертифікат"/>
    <hyperlink ref="D1779" r:id="rId1777" tooltip="Завантажити сертифікат" display="Завантажити сертифікат"/>
    <hyperlink ref="D1780" r:id="rId1778" tooltip="Завантажити сертифікат" display="Завантажити сертифікат"/>
    <hyperlink ref="D1781" r:id="rId1779" tooltip="Завантажити сертифікат" display="Завантажити сертифікат"/>
    <hyperlink ref="D1782" r:id="rId1780" tooltip="Завантажити сертифікат" display="Завантажити сертифікат"/>
    <hyperlink ref="D1783" r:id="rId1781" tooltip="Завантажити сертифікат" display="Завантажити сертифікат"/>
    <hyperlink ref="D1784" r:id="rId1782" tooltip="Завантажити сертифікат" display="Завантажити сертифікат"/>
    <hyperlink ref="D1785" r:id="rId1783" tooltip="Завантажити сертифікат" display="Завантажити сертифікат"/>
    <hyperlink ref="D1786" r:id="rId1784" tooltip="Завантажити сертифікат" display="Завантажити сертифікат"/>
    <hyperlink ref="D1787" r:id="rId1785" tooltip="Завантажити сертифікат" display="Завантажити сертифікат"/>
    <hyperlink ref="D1788" r:id="rId1786" tooltip="Завантажити сертифікат" display="Завантажити сертифікат"/>
    <hyperlink ref="D1789" r:id="rId1787" tooltip="Завантажити сертифікат" display="Завантажити сертифікат"/>
    <hyperlink ref="D1790" r:id="rId1788" tooltip="Завантажити сертифікат" display="Завантажити сертифікат"/>
    <hyperlink ref="D1791" r:id="rId1789" tooltip="Завантажити сертифікат" display="Завантажити сертифікат"/>
    <hyperlink ref="D1792" r:id="rId1790" tooltip="Завантажити сертифікат" display="Завантажити сертифікат"/>
    <hyperlink ref="D1793" r:id="rId1791" tooltip="Завантажити сертифікат" display="Завантажити сертифікат"/>
    <hyperlink ref="D1794" r:id="rId1792" tooltip="Завантажити сертифікат" display="Завантажити сертифікат"/>
    <hyperlink ref="D1795" r:id="rId1793" tooltip="Завантажити сертифікат" display="Завантажити сертифікат"/>
    <hyperlink ref="D1796" r:id="rId1794" tooltip="Завантажити сертифікат" display="Завантажити сертифікат"/>
    <hyperlink ref="D1797" r:id="rId1795" tooltip="Завантажити сертифікат" display="Завантажити сертифікат"/>
    <hyperlink ref="D1798" r:id="rId1796" tooltip="Завантажити сертифікат" display="Завантажити сертифікат"/>
    <hyperlink ref="D1799" r:id="rId1797" tooltip="Завантажити сертифікат" display="Завантажити сертифікат"/>
    <hyperlink ref="D1800" r:id="rId1798" tooltip="Завантажити сертифікат" display="Завантажити сертифікат"/>
    <hyperlink ref="D1801" r:id="rId1799" tooltip="Завантажити сертифікат" display="Завантажити сертифікат"/>
    <hyperlink ref="D1802" r:id="rId1800" tooltip="Завантажити сертифікат" display="Завантажити сертифікат"/>
    <hyperlink ref="D1803" r:id="rId1801" tooltip="Завантажити сертифікат" display="Завантажити сертифікат"/>
    <hyperlink ref="D1804" r:id="rId1802" tooltip="Завантажити сертифікат" display="Завантажити сертифікат"/>
    <hyperlink ref="D1805" r:id="rId1803" tooltip="Завантажити сертифікат" display="Завантажити сертифікат"/>
    <hyperlink ref="D1806" r:id="rId1804" tooltip="Завантажити сертифікат" display="Завантажити сертифікат"/>
    <hyperlink ref="D1807" r:id="rId1805" tooltip="Завантажити сертифікат" display="Завантажити сертифікат"/>
    <hyperlink ref="D1808" r:id="rId1806" tooltip="Завантажити сертифікат" display="Завантажити сертифікат"/>
    <hyperlink ref="D1809" r:id="rId1807" tooltip="Завантажити сертифікат" display="Завантажити сертифікат"/>
    <hyperlink ref="D1810" r:id="rId1808" tooltip="Завантажити сертифікат" display="Завантажити сертифікат"/>
    <hyperlink ref="D1811" r:id="rId1809" tooltip="Завантажити сертифікат" display="Завантажити сертифікат"/>
    <hyperlink ref="D1812" r:id="rId1810" tooltip="Завантажити сертифікат" display="Завантажити сертифікат"/>
    <hyperlink ref="D1813" r:id="rId1811" tooltip="Завантажити сертифікат" display="Завантажити сертифікат"/>
    <hyperlink ref="D1814" r:id="rId1812" tooltip="Завантажити сертифікат" display="Завантажити сертифікат"/>
    <hyperlink ref="D1815" r:id="rId1813" tooltip="Завантажити сертифікат" display="Завантажити сертифікат"/>
    <hyperlink ref="D1816" r:id="rId1814" tooltip="Завантажити сертифікат" display="Завантажити сертифікат"/>
    <hyperlink ref="D1817" r:id="rId1815" tooltip="Завантажити сертифікат" display="Завантажити сертифікат"/>
    <hyperlink ref="D1818" r:id="rId1816" tooltip="Завантажити сертифікат" display="Завантажити сертифікат"/>
    <hyperlink ref="D1819" r:id="rId1817" tooltip="Завантажити сертифікат" display="Завантажити сертифікат"/>
    <hyperlink ref="D1820" r:id="rId1818" tooltip="Завантажити сертифікат" display="Завантажити сертифікат"/>
    <hyperlink ref="D1821" r:id="rId1819" tooltip="Завантажити сертифікат" display="Завантажити сертифікат"/>
    <hyperlink ref="D1822" r:id="rId1820" tooltip="Завантажити сертифікат" display="Завантажити сертифікат"/>
    <hyperlink ref="D1823" r:id="rId1821" tooltip="Завантажити сертифікат" display="Завантажити сертифікат"/>
    <hyperlink ref="D1824" r:id="rId1822" tooltip="Завантажити сертифікат" display="Завантажити сертифікат"/>
    <hyperlink ref="D1825" r:id="rId1823" tooltip="Завантажити сертифікат" display="Завантажити сертифікат"/>
    <hyperlink ref="D1826" r:id="rId1824" tooltip="Завантажити сертифікат" display="Завантажити сертифікат"/>
    <hyperlink ref="D1827" r:id="rId1825" tooltip="Завантажити сертифікат" display="Завантажити сертифікат"/>
    <hyperlink ref="D1828" r:id="rId1826" tooltip="Завантажити сертифікат" display="Завантажити сертифікат"/>
    <hyperlink ref="D1829" r:id="rId1827" tooltip="Завантажити сертифікат" display="Завантажити сертифікат"/>
    <hyperlink ref="D1830" r:id="rId1828" tooltip="Завантажити сертифікат" display="Завантажити сертифікат"/>
    <hyperlink ref="D1831" r:id="rId1829" tooltip="Завантажити сертифікат" display="Завантажити сертифікат"/>
    <hyperlink ref="D1832" r:id="rId1830" tooltip="Завантажити сертифікат" display="Завантажити сертифікат"/>
    <hyperlink ref="D1833" r:id="rId1831" tooltip="Завантажити сертифікат" display="Завантажити сертифікат"/>
    <hyperlink ref="D1834" r:id="rId1832" tooltip="Завантажити сертифікат" display="Завантажити сертифікат"/>
    <hyperlink ref="D1835" r:id="rId1833" tooltip="Завантажити сертифікат" display="Завантажити сертифікат"/>
    <hyperlink ref="D1836" r:id="rId1834" tooltip="Завантажити сертифікат" display="Завантажити сертифікат"/>
    <hyperlink ref="D1837" r:id="rId1835" tooltip="Завантажити сертифікат" display="Завантажити сертифікат"/>
    <hyperlink ref="D1838" r:id="rId1836" tooltip="Завантажити сертифікат" display="Завантажити сертифікат"/>
    <hyperlink ref="D1839" r:id="rId1837" tooltip="Завантажити сертифікат" display="Завантажити сертифікат"/>
    <hyperlink ref="D1840" r:id="rId1838" tooltip="Завантажити сертифікат" display="Завантажити сертифікат"/>
    <hyperlink ref="D1841" r:id="rId1839" tooltip="Завантажити сертифікат" display="Завантажити сертифікат"/>
    <hyperlink ref="D1842" r:id="rId1840" tooltip="Завантажити сертифікат" display="Завантажити сертифікат"/>
    <hyperlink ref="D1843" r:id="rId1841" tooltip="Завантажити сертифікат" display="Завантажити сертифікат"/>
    <hyperlink ref="D1844" r:id="rId1842" tooltip="Завантажити сертифікат" display="Завантажити сертифікат"/>
    <hyperlink ref="D1845" r:id="rId1843" tooltip="Завантажити сертифікат" display="Завантажити сертифікат"/>
    <hyperlink ref="D1846" r:id="rId1844" tooltip="Завантажити сертифікат" display="Завантажити сертифікат"/>
    <hyperlink ref="D1847" r:id="rId1845" tooltip="Завантажити сертифікат" display="Завантажити сертифікат"/>
    <hyperlink ref="D1848" r:id="rId1846" tooltip="Завантажити сертифікат" display="Завантажити сертифікат"/>
    <hyperlink ref="D1849" r:id="rId1847" tooltip="Завантажити сертифікат" display="Завантажити сертифікат"/>
    <hyperlink ref="D1850" r:id="rId1848" tooltip="Завантажити сертифікат" display="Завантажити сертифікат"/>
    <hyperlink ref="D1851" r:id="rId1849" tooltip="Завантажити сертифікат" display="Завантажити сертифікат"/>
    <hyperlink ref="D1852" r:id="rId1850" tooltip="Завантажити сертифікат" display="Завантажити сертифікат"/>
    <hyperlink ref="D1853" r:id="rId1851" tooltip="Завантажити сертифікат" display="Завантажити сертифікат"/>
    <hyperlink ref="D1854" r:id="rId1852" tooltip="Завантажити сертифікат" display="Завантажити сертифікат"/>
    <hyperlink ref="D1855" r:id="rId1853" tooltip="Завантажити сертифікат" display="Завантажити сертифікат"/>
    <hyperlink ref="D1856" r:id="rId1854" tooltip="Завантажити сертифікат" display="Завантажити сертифікат"/>
    <hyperlink ref="D1857" r:id="rId1855" tooltip="Завантажити сертифікат" display="Завантажити сертифікат"/>
    <hyperlink ref="D1858" r:id="rId1856" tooltip="Завантажити сертифікат" display="Завантажити сертифікат"/>
    <hyperlink ref="D1859" r:id="rId1857" tooltip="Завантажити сертифікат" display="Завантажити сертифікат"/>
    <hyperlink ref="D1860" r:id="rId1858" tooltip="Завантажити сертифікат" display="Завантажити сертифікат"/>
    <hyperlink ref="D1861" r:id="rId1859" tooltip="Завантажити сертифікат" display="Завантажити сертифікат"/>
    <hyperlink ref="D1862" r:id="rId1860" tooltip="Завантажити сертифікат" display="Завантажити сертифікат"/>
    <hyperlink ref="D1863" r:id="rId1861" tooltip="Завантажити сертифікат" display="Завантажити сертифікат"/>
    <hyperlink ref="D1864" r:id="rId1862" tooltip="Завантажити сертифікат" display="Завантажити сертифікат"/>
    <hyperlink ref="D1865" r:id="rId1863" tooltip="Завантажити сертифікат" display="Завантажити сертифікат"/>
    <hyperlink ref="D1866" r:id="rId1864" tooltip="Завантажити сертифікат" display="Завантажити сертифікат"/>
    <hyperlink ref="D1867" r:id="rId1865" tooltip="Завантажити сертифікат" display="Завантажити сертифікат"/>
    <hyperlink ref="D1868" r:id="rId1866" tooltip="Завантажити сертифікат" display="Завантажити сертифікат"/>
    <hyperlink ref="D1869" r:id="rId1867" tooltip="Завантажити сертифікат" display="Завантажити сертифікат"/>
    <hyperlink ref="D1870" r:id="rId1868" tooltip="Завантажити сертифікат" display="Завантажити сертифікат"/>
    <hyperlink ref="D1871" r:id="rId1869" tooltip="Завантажити сертифікат" display="Завантажити сертифікат"/>
    <hyperlink ref="D1872" r:id="rId1870" tooltip="Завантажити сертифікат" display="Завантажити сертифікат"/>
    <hyperlink ref="D1873" r:id="rId1871" tooltip="Завантажити сертифікат" display="Завантажити сертифікат"/>
    <hyperlink ref="D1874" r:id="rId1872" tooltip="Завантажити сертифікат" display="Завантажити сертифікат"/>
    <hyperlink ref="D1875" r:id="rId1873" tooltip="Завантажити сертифікат" display="Завантажити сертифікат"/>
    <hyperlink ref="D1876" r:id="rId1874" tooltip="Завантажити сертифікат" display="Завантажити сертифікат"/>
    <hyperlink ref="D1877" r:id="rId1875" tooltip="Завантажити сертифікат" display="Завантажити сертифікат"/>
    <hyperlink ref="D1878" r:id="rId1876" tooltip="Завантажити сертифікат" display="Завантажити сертифікат"/>
    <hyperlink ref="D1879" r:id="rId1877" tooltip="Завантажити сертифікат" display="Завантажити сертифікат"/>
    <hyperlink ref="D1880" r:id="rId1878" tooltip="Завантажити сертифікат" display="Завантажити сертифікат"/>
    <hyperlink ref="D1881" r:id="rId1879" tooltip="Завантажити сертифікат" display="Завантажити сертифікат"/>
    <hyperlink ref="D1882" r:id="rId1880" tooltip="Завантажити сертифікат" display="Завантажити сертифікат"/>
    <hyperlink ref="D1883" r:id="rId1881" tooltip="Завантажити сертифікат" display="Завантажити сертифікат"/>
    <hyperlink ref="D1884" r:id="rId1882" tooltip="Завантажити сертифікат" display="Завантажити сертифікат"/>
    <hyperlink ref="D1885" r:id="rId1883" tooltip="Завантажити сертифікат" display="Завантажити сертифікат"/>
    <hyperlink ref="D1886" r:id="rId1884" tooltip="Завантажити сертифікат" display="Завантажити сертифікат"/>
    <hyperlink ref="D1887" r:id="rId1885" tooltip="Завантажити сертифікат" display="Завантажити сертифікат"/>
    <hyperlink ref="D1888" r:id="rId1886" tooltip="Завантажити сертифікат" display="Завантажити сертифікат"/>
    <hyperlink ref="D1889" r:id="rId1887" tooltip="Завантажити сертифікат" display="Завантажити сертифікат"/>
    <hyperlink ref="D1890" r:id="rId1888" tooltip="Завантажити сертифікат" display="Завантажити сертифікат"/>
    <hyperlink ref="D1891" r:id="rId1889" tooltip="Завантажити сертифікат" display="Завантажити сертифікат"/>
    <hyperlink ref="D1892" r:id="rId1890" tooltip="Завантажити сертифікат" display="Завантажити сертифікат"/>
    <hyperlink ref="D1893" r:id="rId1891" tooltip="Завантажити сертифікат" display="Завантажити сертифікат"/>
    <hyperlink ref="D1894" r:id="rId1892" tooltip="Завантажити сертифікат" display="Завантажити сертифікат"/>
    <hyperlink ref="D1895" r:id="rId1893" tooltip="Завантажити сертифікат" display="Завантажити сертифікат"/>
    <hyperlink ref="D1896" r:id="rId1894" tooltip="Завантажити сертифікат" display="Завантажити сертифікат"/>
    <hyperlink ref="D1897" r:id="rId1895" tooltip="Завантажити сертифікат" display="Завантажити сертифікат"/>
    <hyperlink ref="D1898" r:id="rId1896" tooltip="Завантажити сертифікат" display="Завантажити сертифікат"/>
    <hyperlink ref="D1899" r:id="rId1897" tooltip="Завантажити сертифікат" display="Завантажити сертифікат"/>
    <hyperlink ref="D1900" r:id="rId1898" tooltip="Завантажити сертифікат" display="Завантажити сертифікат"/>
    <hyperlink ref="D1901" r:id="rId1899" tooltip="Завантажити сертифікат" display="Завантажити сертифікат"/>
    <hyperlink ref="D1902" r:id="rId1900" tooltip="Завантажити сертифікат" display="Завантажити сертифікат"/>
    <hyperlink ref="D1903" r:id="rId1901" tooltip="Завантажити сертифікат" display="Завантажити сертифікат"/>
    <hyperlink ref="D1904" r:id="rId1902" tooltip="Завантажити сертифікат" display="Завантажити сертифікат"/>
    <hyperlink ref="D1905" r:id="rId1903" tooltip="Завантажити сертифікат" display="Завантажити сертифікат"/>
    <hyperlink ref="D1906" r:id="rId1904" tooltip="Завантажити сертифікат" display="Завантажити сертифікат"/>
    <hyperlink ref="D1907" r:id="rId1905" tooltip="Завантажити сертифікат" display="Завантажити сертифікат"/>
    <hyperlink ref="D1908" r:id="rId1906" tooltip="Завантажити сертифікат" display="Завантажити сертифікат"/>
    <hyperlink ref="D1909" r:id="rId1907" tooltip="Завантажити сертифікат" display="Завантажити сертифікат"/>
    <hyperlink ref="D1910" r:id="rId1908" tooltip="Завантажити сертифікат" display="Завантажити сертифікат"/>
    <hyperlink ref="D1911" r:id="rId1909" tooltip="Завантажити сертифікат" display="Завантажити сертифікат"/>
    <hyperlink ref="D1912" r:id="rId1910" tooltip="Завантажити сертифікат" display="Завантажити сертифікат"/>
    <hyperlink ref="D1913" r:id="rId1911" tooltip="Завантажити сертифікат" display="Завантажити сертифікат"/>
    <hyperlink ref="D1914" r:id="rId1912" tooltip="Завантажити сертифікат" display="Завантажити сертифікат"/>
    <hyperlink ref="D1915" r:id="rId1913" tooltip="Завантажити сертифікат" display="Завантажити сертифікат"/>
    <hyperlink ref="D1916" r:id="rId1914" tooltip="Завантажити сертифікат" display="Завантажити сертифікат"/>
    <hyperlink ref="D1917" r:id="rId1915" tooltip="Завантажити сертифікат" display="Завантажити сертифікат"/>
    <hyperlink ref="D1918" r:id="rId1916" tooltip="Завантажити сертифікат" display="Завантажити сертифікат"/>
    <hyperlink ref="D1919" r:id="rId1917" tooltip="Завантажити сертифікат" display="Завантажити сертифікат"/>
    <hyperlink ref="D1920" r:id="rId1918" tooltip="Завантажити сертифікат" display="Завантажити сертифікат"/>
    <hyperlink ref="D1921" r:id="rId1919" tooltip="Завантажити сертифікат" display="Завантажити сертифікат"/>
    <hyperlink ref="D1922" r:id="rId1920" tooltip="Завантажити сертифікат" display="Завантажити сертифікат"/>
    <hyperlink ref="D1923" r:id="rId1921" tooltip="Завантажити сертифікат" display="Завантажити сертифікат"/>
    <hyperlink ref="D1924" r:id="rId1922" tooltip="Завантажити сертифікат" display="Завантажити сертифікат"/>
    <hyperlink ref="D1925" r:id="rId1923" tooltip="Завантажити сертифікат" display="Завантажити сертифікат"/>
    <hyperlink ref="D1926" r:id="rId1924" tooltip="Завантажити сертифікат" display="Завантажити сертифікат"/>
    <hyperlink ref="D1927" r:id="rId1925" tooltip="Завантажити сертифікат" display="Завантажити сертифікат"/>
    <hyperlink ref="D1928" r:id="rId1926" tooltip="Завантажити сертифікат" display="Завантажити сертифікат"/>
    <hyperlink ref="D1929" r:id="rId1927" tooltip="Завантажити сертифікат" display="Завантажити сертифікат"/>
    <hyperlink ref="D1930" r:id="rId1928" tooltip="Завантажити сертифікат" display="Завантажити сертифікат"/>
    <hyperlink ref="D1931" r:id="rId1929" tooltip="Завантажити сертифікат" display="Завантажити сертифікат"/>
    <hyperlink ref="D1932" r:id="rId1930" tooltip="Завантажити сертифікат" display="Завантажити сертифікат"/>
    <hyperlink ref="D1933" r:id="rId1931" tooltip="Завантажити сертифікат" display="Завантажити сертифікат"/>
    <hyperlink ref="D1934" r:id="rId1932" tooltip="Завантажити сертифікат" display="Завантажити сертифікат"/>
    <hyperlink ref="D1935" r:id="rId1933" tooltip="Завантажити сертифікат" display="Завантажити сертифікат"/>
    <hyperlink ref="D1936" r:id="rId1934" tooltip="Завантажити сертифікат" display="Завантажити сертифікат"/>
    <hyperlink ref="D1937" r:id="rId1935" tooltip="Завантажити сертифікат" display="Завантажити сертифікат"/>
    <hyperlink ref="D1938" r:id="rId1936" tooltip="Завантажити сертифікат" display="Завантажити сертифікат"/>
    <hyperlink ref="D1939" r:id="rId1937" tooltip="Завантажити сертифікат" display="Завантажити сертифікат"/>
    <hyperlink ref="D1940" r:id="rId1938" tooltip="Завантажити сертифікат" display="Завантажити сертифікат"/>
    <hyperlink ref="D1941" r:id="rId1939" tooltip="Завантажити сертифікат" display="Завантажити сертифікат"/>
    <hyperlink ref="D1942" r:id="rId1940" tooltip="Завантажити сертифікат" display="Завантажити сертифікат"/>
    <hyperlink ref="D1943" r:id="rId1941" tooltip="Завантажити сертифікат" display="Завантажити сертифікат"/>
    <hyperlink ref="D1944" r:id="rId1942" tooltip="Завантажити сертифікат" display="Завантажити сертифікат"/>
    <hyperlink ref="D1945" r:id="rId1943" tooltip="Завантажити сертифікат" display="Завантажити сертифікат"/>
    <hyperlink ref="D1189" r:id="rId1944" tooltip="Завантажити сертифікат" display="Завантажити сертифікат"/>
  </hyperlinks>
  <pageMargins left="0.7" right="0.7" top="0.75" bottom="0.75" header="0.3" footer="0.3"/>
  <pageSetup orientation="portrait" r:id="rId194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Багінська Каріна Геннадіївна</cp:lastModifiedBy>
  <dcterms:created xsi:type="dcterms:W3CDTF">2026-01-15T08:42:22Z</dcterms:created>
  <dcterms:modified xsi:type="dcterms:W3CDTF">2026-02-03T15:04:55Z</dcterms:modified>
  <cp:category/>
</cp:coreProperties>
</file>